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30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abril/"/>
    </mc:Choice>
  </mc:AlternateContent>
  <xr:revisionPtr revIDLastSave="18" documentId="8_{E98E540F-78B0-4F01-9F1D-9B6640BDD552}" xr6:coauthVersionLast="47" xr6:coauthVersionMax="47" xr10:uidLastSave="{7811A2FE-425A-4E37-991C-591CFBA714B1}"/>
  <bookViews>
    <workbookView xWindow="-120" yWindow="-120" windowWidth="29040" windowHeight="15720" xr2:uid="{82A720F3-8444-4F1E-B002-DD118BACFE3F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L109" i="33" s="1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J96" i="33"/>
  <c r="H96" i="33"/>
  <c r="D96" i="33"/>
  <c r="K87" i="33"/>
  <c r="L87" i="33" s="1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J74" i="33"/>
  <c r="H74" i="33"/>
  <c r="D74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J52" i="33"/>
  <c r="H52" i="33"/>
  <c r="D52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J30" i="33"/>
  <c r="H30" i="33"/>
  <c r="D30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J8" i="33"/>
  <c r="H8" i="33"/>
  <c r="D8" i="33"/>
  <c r="N100" i="52"/>
  <c r="N99" i="52"/>
  <c r="N98" i="52"/>
  <c r="N97" i="52"/>
  <c r="M95" i="52"/>
  <c r="N96" i="52" s="1"/>
  <c r="N78" i="52"/>
  <c r="N77" i="52"/>
  <c r="N76" i="52"/>
  <c r="N75" i="52"/>
  <c r="N74" i="52"/>
  <c r="M73" i="52"/>
  <c r="N56" i="52"/>
  <c r="N55" i="52"/>
  <c r="N54" i="52"/>
  <c r="N53" i="52"/>
  <c r="M51" i="52"/>
  <c r="N34" i="52"/>
  <c r="N33" i="52"/>
  <c r="N32" i="52"/>
  <c r="N31" i="52"/>
  <c r="M29" i="52"/>
  <c r="N12" i="52"/>
  <c r="N11" i="52"/>
  <c r="N10" i="52"/>
  <c r="N9" i="52"/>
  <c r="L109" i="52"/>
  <c r="J109" i="52"/>
  <c r="H109" i="52"/>
  <c r="F109" i="52"/>
  <c r="L108" i="52"/>
  <c r="J108" i="52"/>
  <c r="H108" i="52"/>
  <c r="F108" i="52"/>
  <c r="L107" i="52"/>
  <c r="J107" i="52"/>
  <c r="H107" i="52"/>
  <c r="F107" i="52"/>
  <c r="L106" i="52"/>
  <c r="J106" i="52"/>
  <c r="H106" i="52"/>
  <c r="F106" i="52"/>
  <c r="L105" i="52"/>
  <c r="J105" i="52"/>
  <c r="H105" i="52"/>
  <c r="F105" i="52"/>
  <c r="L104" i="52"/>
  <c r="J104" i="52"/>
  <c r="H104" i="52"/>
  <c r="F104" i="52"/>
  <c r="L103" i="52"/>
  <c r="J103" i="52"/>
  <c r="H103" i="52"/>
  <c r="F103" i="52"/>
  <c r="L102" i="52"/>
  <c r="J102" i="52"/>
  <c r="H102" i="52"/>
  <c r="F102" i="52"/>
  <c r="L101" i="52"/>
  <c r="J101" i="52"/>
  <c r="H101" i="52"/>
  <c r="F101" i="52"/>
  <c r="L100" i="52"/>
  <c r="J100" i="52"/>
  <c r="H100" i="52"/>
  <c r="F100" i="52"/>
  <c r="L99" i="52"/>
  <c r="J99" i="52"/>
  <c r="H99" i="52"/>
  <c r="F99" i="52"/>
  <c r="L98" i="52"/>
  <c r="J98" i="52"/>
  <c r="H98" i="52"/>
  <c r="F98" i="52"/>
  <c r="L97" i="52"/>
  <c r="J97" i="52"/>
  <c r="H97" i="52"/>
  <c r="F97" i="52"/>
  <c r="K95" i="52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K73" i="52" s="1"/>
  <c r="N258" i="51"/>
  <c r="N257" i="51"/>
  <c r="N256" i="51"/>
  <c r="N255" i="51"/>
  <c r="M253" i="51"/>
  <c r="N232" i="51"/>
  <c r="N231" i="51"/>
  <c r="N230" i="51"/>
  <c r="N229" i="51"/>
  <c r="M227" i="51"/>
  <c r="N210" i="51"/>
  <c r="N209" i="51"/>
  <c r="N208" i="51"/>
  <c r="N207" i="51"/>
  <c r="M205" i="51"/>
  <c r="N188" i="51"/>
  <c r="N187" i="51"/>
  <c r="N186" i="51"/>
  <c r="N185" i="51"/>
  <c r="M183" i="51"/>
  <c r="N166" i="51"/>
  <c r="N165" i="51"/>
  <c r="N164" i="51"/>
  <c r="N163" i="51"/>
  <c r="M161" i="51"/>
  <c r="N144" i="51"/>
  <c r="N143" i="51"/>
  <c r="N142" i="51"/>
  <c r="N141" i="51"/>
  <c r="M139" i="51"/>
  <c r="N122" i="51"/>
  <c r="N121" i="51"/>
  <c r="N120" i="51"/>
  <c r="N119" i="51"/>
  <c r="M117" i="51"/>
  <c r="N100" i="51"/>
  <c r="N99" i="51"/>
  <c r="N98" i="51"/>
  <c r="N97" i="51"/>
  <c r="M95" i="51"/>
  <c r="N78" i="51"/>
  <c r="N77" i="51"/>
  <c r="N76" i="51"/>
  <c r="N75" i="51"/>
  <c r="M73" i="51"/>
  <c r="N56" i="51"/>
  <c r="N55" i="51"/>
  <c r="N54" i="51"/>
  <c r="N53" i="51"/>
  <c r="M51" i="51"/>
  <c r="N34" i="51"/>
  <c r="N33" i="51"/>
  <c r="N32" i="51"/>
  <c r="N31" i="51"/>
  <c r="M29" i="51"/>
  <c r="N12" i="51"/>
  <c r="N11" i="51"/>
  <c r="N10" i="51"/>
  <c r="N9" i="5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K183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139" i="51" s="1"/>
  <c r="N100" i="50"/>
  <c r="N99" i="50"/>
  <c r="N98" i="50"/>
  <c r="N97" i="50"/>
  <c r="N96" i="50"/>
  <c r="N78" i="50"/>
  <c r="N77" i="50"/>
  <c r="N76" i="50"/>
  <c r="N75" i="50"/>
  <c r="N74" i="50"/>
  <c r="N56" i="50"/>
  <c r="N55" i="50"/>
  <c r="N54" i="50"/>
  <c r="N53" i="50"/>
  <c r="N52" i="50"/>
  <c r="N34" i="50"/>
  <c r="N33" i="50"/>
  <c r="N32" i="50"/>
  <c r="N31" i="50"/>
  <c r="N30" i="50"/>
  <c r="N12" i="50"/>
  <c r="N11" i="50"/>
  <c r="N10" i="50"/>
  <c r="N9" i="50"/>
  <c r="N8" i="50"/>
  <c r="L109" i="50"/>
  <c r="J109" i="50"/>
  <c r="H109" i="50"/>
  <c r="F109" i="50"/>
  <c r="L108" i="50"/>
  <c r="J108" i="50"/>
  <c r="H108" i="50"/>
  <c r="F108" i="50"/>
  <c r="L107" i="50"/>
  <c r="J107" i="50"/>
  <c r="H107" i="50"/>
  <c r="F107" i="50"/>
  <c r="L106" i="50"/>
  <c r="J106" i="50"/>
  <c r="H106" i="50"/>
  <c r="F106" i="50"/>
  <c r="L105" i="50"/>
  <c r="J105" i="50"/>
  <c r="H105" i="50"/>
  <c r="F105" i="50"/>
  <c r="L104" i="50"/>
  <c r="J104" i="50"/>
  <c r="H104" i="50"/>
  <c r="F104" i="50"/>
  <c r="L103" i="50"/>
  <c r="J103" i="50"/>
  <c r="H103" i="50"/>
  <c r="F103" i="50"/>
  <c r="L102" i="50"/>
  <c r="J102" i="50"/>
  <c r="H102" i="50"/>
  <c r="F102" i="50"/>
  <c r="L101" i="50"/>
  <c r="J101" i="50"/>
  <c r="H101" i="50"/>
  <c r="F101" i="50"/>
  <c r="L100" i="50"/>
  <c r="J100" i="50"/>
  <c r="H100" i="50"/>
  <c r="F100" i="50"/>
  <c r="L99" i="50"/>
  <c r="J99" i="50"/>
  <c r="H99" i="50"/>
  <c r="F99" i="50"/>
  <c r="L98" i="50"/>
  <c r="J98" i="50"/>
  <c r="H98" i="50"/>
  <c r="F98" i="50"/>
  <c r="L97" i="50"/>
  <c r="J97" i="50"/>
  <c r="H97" i="50"/>
  <c r="F97" i="50"/>
  <c r="L96" i="50"/>
  <c r="J96" i="50"/>
  <c r="H96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L8" i="50" s="1"/>
  <c r="N276" i="49"/>
  <c r="N275" i="49"/>
  <c r="N274" i="49"/>
  <c r="N273" i="49"/>
  <c r="N272" i="49"/>
  <c r="M271" i="49"/>
  <c r="N254" i="49"/>
  <c r="N253" i="49"/>
  <c r="N252" i="49"/>
  <c r="N251" i="49"/>
  <c r="M249" i="49"/>
  <c r="N250" i="49" s="1"/>
  <c r="N232" i="49"/>
  <c r="N231" i="49"/>
  <c r="N230" i="49"/>
  <c r="N229" i="49"/>
  <c r="N228" i="49"/>
  <c r="M227" i="49"/>
  <c r="N210" i="49"/>
  <c r="N209" i="49"/>
  <c r="N208" i="49"/>
  <c r="N207" i="49"/>
  <c r="M205" i="49"/>
  <c r="N206" i="49" s="1"/>
  <c r="N188" i="49"/>
  <c r="N187" i="49"/>
  <c r="N186" i="49"/>
  <c r="N185" i="49"/>
  <c r="N184" i="49"/>
  <c r="M183" i="49"/>
  <c r="N166" i="49"/>
  <c r="N165" i="49"/>
  <c r="N164" i="49"/>
  <c r="N163" i="49"/>
  <c r="M161" i="49"/>
  <c r="N162" i="49" s="1"/>
  <c r="N144" i="49"/>
  <c r="N143" i="49"/>
  <c r="N142" i="49"/>
  <c r="N141" i="49"/>
  <c r="N140" i="49"/>
  <c r="M139" i="49"/>
  <c r="N122" i="49"/>
  <c r="N121" i="49"/>
  <c r="N120" i="49"/>
  <c r="N119" i="49"/>
  <c r="M117" i="49"/>
  <c r="N118" i="49" s="1"/>
  <c r="N100" i="49"/>
  <c r="N99" i="49"/>
  <c r="N98" i="49"/>
  <c r="N97" i="49"/>
  <c r="N96" i="49"/>
  <c r="M95" i="49"/>
  <c r="N78" i="49"/>
  <c r="N77" i="49"/>
  <c r="N76" i="49"/>
  <c r="N75" i="49"/>
  <c r="M73" i="49"/>
  <c r="N74" i="49" s="1"/>
  <c r="N56" i="49"/>
  <c r="N55" i="49"/>
  <c r="N54" i="49"/>
  <c r="N53" i="49"/>
  <c r="N52" i="49"/>
  <c r="M51" i="49"/>
  <c r="N34" i="49"/>
  <c r="N33" i="49"/>
  <c r="N32" i="49"/>
  <c r="N31" i="49"/>
  <c r="M29" i="49"/>
  <c r="N30" i="49" s="1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K249" i="49"/>
  <c r="L250" i="49" s="1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K161" i="49"/>
  <c r="L162" i="49" s="1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73" i="49" s="1"/>
  <c r="L74" i="49" s="1"/>
  <c r="K29" i="52" l="1"/>
  <c r="N30" i="52" s="1"/>
  <c r="N8" i="52"/>
  <c r="K51" i="52"/>
  <c r="N52" i="52" s="1"/>
  <c r="I7" i="52"/>
  <c r="L8" i="52" s="1"/>
  <c r="K161" i="51"/>
  <c r="N8" i="51"/>
  <c r="I7" i="51"/>
  <c r="K205" i="51"/>
  <c r="K227" i="51"/>
  <c r="K253" i="51"/>
  <c r="K29" i="51"/>
  <c r="K51" i="51"/>
  <c r="K73" i="51"/>
  <c r="K95" i="51"/>
  <c r="K117" i="51"/>
  <c r="I7" i="50"/>
  <c r="I7" i="49"/>
  <c r="K117" i="49"/>
  <c r="L118" i="49" s="1"/>
  <c r="K205" i="49"/>
  <c r="L206" i="49" s="1"/>
  <c r="K29" i="49"/>
  <c r="L30" i="49" s="1"/>
  <c r="I95" i="49"/>
  <c r="J96" i="49" s="1"/>
  <c r="I139" i="49"/>
  <c r="J140" i="49" s="1"/>
  <c r="I183" i="49"/>
  <c r="J184" i="49" s="1"/>
  <c r="I227" i="49"/>
  <c r="J228" i="49" s="1"/>
  <c r="I271" i="49"/>
  <c r="J272" i="49" s="1"/>
  <c r="I29" i="49"/>
  <c r="J30" i="49" s="1"/>
  <c r="K95" i="49"/>
  <c r="L96" i="49" s="1"/>
  <c r="K139" i="49"/>
  <c r="L140" i="49" s="1"/>
  <c r="K183" i="49"/>
  <c r="L184" i="49" s="1"/>
  <c r="K227" i="49"/>
  <c r="L228" i="49" s="1"/>
  <c r="K271" i="49"/>
  <c r="L272" i="49" s="1"/>
  <c r="J8" i="49"/>
  <c r="I51" i="49"/>
  <c r="J52" i="49" s="1"/>
  <c r="L8" i="49"/>
  <c r="K51" i="49"/>
  <c r="L52" i="49" s="1"/>
  <c r="I29" i="52" l="1"/>
  <c r="G7" i="52"/>
  <c r="J8" i="52" s="1"/>
  <c r="I73" i="52"/>
  <c r="I95" i="52"/>
  <c r="I51" i="52"/>
  <c r="I161" i="51"/>
  <c r="I205" i="51"/>
  <c r="I139" i="51"/>
  <c r="L8" i="51"/>
  <c r="I117" i="51"/>
  <c r="I95" i="51"/>
  <c r="I73" i="51"/>
  <c r="I51" i="51"/>
  <c r="I29" i="51"/>
  <c r="I253" i="51"/>
  <c r="I227" i="51"/>
  <c r="G7" i="51"/>
  <c r="I183" i="51"/>
  <c r="J8" i="50"/>
  <c r="G7" i="50"/>
  <c r="I73" i="49"/>
  <c r="J74" i="49" s="1"/>
  <c r="I117" i="49"/>
  <c r="J118" i="49" s="1"/>
  <c r="I161" i="49"/>
  <c r="J162" i="49" s="1"/>
  <c r="I205" i="49"/>
  <c r="J206" i="49" s="1"/>
  <c r="G7" i="49"/>
  <c r="I249" i="49"/>
  <c r="J250" i="49" s="1"/>
  <c r="L96" i="52" l="1"/>
  <c r="L74" i="52"/>
  <c r="G95" i="52"/>
  <c r="G29" i="52"/>
  <c r="J30" i="52" s="1"/>
  <c r="G73" i="52"/>
  <c r="J74" i="52" s="1"/>
  <c r="E7" i="52"/>
  <c r="H8" i="52" s="1"/>
  <c r="G51" i="52"/>
  <c r="L30" i="52"/>
  <c r="L52" i="52"/>
  <c r="G183" i="51"/>
  <c r="H184" i="51" s="1"/>
  <c r="G161" i="51"/>
  <c r="H162" i="51" s="1"/>
  <c r="G227" i="51"/>
  <c r="H228" i="51" s="1"/>
  <c r="G139" i="51"/>
  <c r="H140" i="51" s="1"/>
  <c r="G117" i="51"/>
  <c r="H118" i="51" s="1"/>
  <c r="G95" i="51"/>
  <c r="H96" i="51" s="1"/>
  <c r="G73" i="51"/>
  <c r="H74" i="51" s="1"/>
  <c r="G51" i="51"/>
  <c r="H52" i="51" s="1"/>
  <c r="G29" i="51"/>
  <c r="H30" i="51" s="1"/>
  <c r="G205" i="51"/>
  <c r="H206" i="51" s="1"/>
  <c r="E7" i="51"/>
  <c r="G253" i="51"/>
  <c r="H254" i="51" s="1"/>
  <c r="J8" i="51"/>
  <c r="E7" i="50"/>
  <c r="H8" i="50"/>
  <c r="G271" i="49"/>
  <c r="H272" i="49" s="1"/>
  <c r="G161" i="49"/>
  <c r="H162" i="49" s="1"/>
  <c r="G73" i="49"/>
  <c r="H74" i="49" s="1"/>
  <c r="G205" i="49"/>
  <c r="H206" i="49" s="1"/>
  <c r="G183" i="49"/>
  <c r="H184" i="49" s="1"/>
  <c r="G249" i="49"/>
  <c r="H250" i="49" s="1"/>
  <c r="G227" i="49"/>
  <c r="H228" i="49" s="1"/>
  <c r="H8" i="49"/>
  <c r="G29" i="49"/>
  <c r="H30" i="49" s="1"/>
  <c r="G51" i="49"/>
  <c r="H52" i="49" s="1"/>
  <c r="E7" i="49"/>
  <c r="G95" i="49"/>
  <c r="H96" i="49" s="1"/>
  <c r="G139" i="49"/>
  <c r="H140" i="49" s="1"/>
  <c r="G117" i="49"/>
  <c r="H118" i="49" s="1"/>
  <c r="H96" i="52" l="1"/>
  <c r="H74" i="52"/>
  <c r="J96" i="52"/>
  <c r="E95" i="52"/>
  <c r="E29" i="52"/>
  <c r="E51" i="52"/>
  <c r="E73" i="52"/>
  <c r="C7" i="52"/>
  <c r="F8" i="52" s="1"/>
  <c r="J52" i="52"/>
  <c r="E205" i="51"/>
  <c r="F206" i="51" s="1"/>
  <c r="C7" i="51"/>
  <c r="E183" i="51"/>
  <c r="F184" i="51" s="1"/>
  <c r="E253" i="51"/>
  <c r="F254" i="51" s="1"/>
  <c r="E161" i="51"/>
  <c r="F162" i="51" s="1"/>
  <c r="F8" i="51"/>
  <c r="E139" i="51"/>
  <c r="F140" i="51" s="1"/>
  <c r="E117" i="51"/>
  <c r="F118" i="51" s="1"/>
  <c r="E227" i="51"/>
  <c r="F228" i="51" s="1"/>
  <c r="E95" i="51"/>
  <c r="F96" i="51" s="1"/>
  <c r="E73" i="51"/>
  <c r="F74" i="51" s="1"/>
  <c r="E51" i="51"/>
  <c r="F52" i="51" s="1"/>
  <c r="E29" i="51"/>
  <c r="F30" i="51" s="1"/>
  <c r="H8" i="51"/>
  <c r="F8" i="50"/>
  <c r="C7" i="50"/>
  <c r="E183" i="49"/>
  <c r="F184" i="49" s="1"/>
  <c r="C7" i="49"/>
  <c r="E139" i="49"/>
  <c r="F140" i="49" s="1"/>
  <c r="E29" i="49"/>
  <c r="F30" i="49" s="1"/>
  <c r="E95" i="49"/>
  <c r="F96" i="49" s="1"/>
  <c r="E51" i="49"/>
  <c r="F52" i="49" s="1"/>
  <c r="E73" i="49"/>
  <c r="F74" i="49" s="1"/>
  <c r="F8" i="49"/>
  <c r="E249" i="49"/>
  <c r="F250" i="49" s="1"/>
  <c r="E161" i="49"/>
  <c r="F162" i="49" s="1"/>
  <c r="E117" i="49"/>
  <c r="F118" i="49" s="1"/>
  <c r="E205" i="49"/>
  <c r="F206" i="49" s="1"/>
  <c r="E271" i="49"/>
  <c r="F272" i="49" s="1"/>
  <c r="E227" i="49"/>
  <c r="F228" i="49" s="1"/>
  <c r="F96" i="52" l="1"/>
  <c r="H30" i="52"/>
  <c r="C51" i="52"/>
  <c r="D52" i="52" s="1"/>
  <c r="D8" i="52"/>
  <c r="C29" i="52"/>
  <c r="D30" i="52" s="1"/>
  <c r="C95" i="52"/>
  <c r="D96" i="52" s="1"/>
  <c r="C73" i="52"/>
  <c r="D74" i="52" s="1"/>
  <c r="H52" i="52"/>
  <c r="C227" i="51"/>
  <c r="D228" i="51" s="1"/>
  <c r="C73" i="51"/>
  <c r="D74" i="51" s="1"/>
  <c r="C205" i="51"/>
  <c r="D206" i="51" s="1"/>
  <c r="C51" i="51"/>
  <c r="D52" i="51" s="1"/>
  <c r="C183" i="51"/>
  <c r="D184" i="51" s="1"/>
  <c r="C29" i="51"/>
  <c r="D30" i="51" s="1"/>
  <c r="C161" i="51"/>
  <c r="D162" i="51" s="1"/>
  <c r="D8" i="51"/>
  <c r="C139" i="51"/>
  <c r="D140" i="51" s="1"/>
  <c r="C253" i="51"/>
  <c r="D254" i="51" s="1"/>
  <c r="C117" i="51"/>
  <c r="D118" i="51" s="1"/>
  <c r="C95" i="51"/>
  <c r="D96" i="51" s="1"/>
  <c r="C51" i="50"/>
  <c r="D52" i="50" s="1"/>
  <c r="E95" i="50"/>
  <c r="F96" i="50" s="1"/>
  <c r="D8" i="50"/>
  <c r="C73" i="50"/>
  <c r="D74" i="50" s="1"/>
  <c r="C95" i="50"/>
  <c r="D96" i="50" s="1"/>
  <c r="E51" i="50"/>
  <c r="F52" i="50" s="1"/>
  <c r="E29" i="50"/>
  <c r="F30" i="50" s="1"/>
  <c r="C29" i="50"/>
  <c r="D30" i="50" s="1"/>
  <c r="E73" i="50"/>
  <c r="F74" i="50" s="1"/>
  <c r="C227" i="49"/>
  <c r="D228" i="49" s="1"/>
  <c r="D8" i="49"/>
  <c r="C51" i="49"/>
  <c r="D52" i="49" s="1"/>
  <c r="C117" i="49"/>
  <c r="D118" i="49" s="1"/>
  <c r="C29" i="49"/>
  <c r="D30" i="49" s="1"/>
  <c r="C183" i="49"/>
  <c r="D184" i="49" s="1"/>
  <c r="C205" i="49"/>
  <c r="D206" i="49" s="1"/>
  <c r="C271" i="49"/>
  <c r="D272" i="49" s="1"/>
  <c r="C73" i="49"/>
  <c r="D74" i="49" s="1"/>
  <c r="C139" i="49"/>
  <c r="D140" i="49" s="1"/>
  <c r="C95" i="49"/>
  <c r="D96" i="49" s="1"/>
  <c r="C249" i="49"/>
  <c r="D250" i="49" s="1"/>
  <c r="C161" i="49"/>
  <c r="D162" i="49" s="1"/>
  <c r="O135" i="45"/>
  <c r="N135" i="45"/>
  <c r="S5" i="45"/>
  <c r="R5" i="45"/>
  <c r="N5" i="45"/>
  <c r="I5" i="45"/>
  <c r="F5" i="45"/>
  <c r="O135" i="44"/>
  <c r="K135" i="44"/>
  <c r="Q5" i="44"/>
  <c r="N5" i="44"/>
  <c r="L5" i="44"/>
  <c r="H5" i="44"/>
  <c r="F5" i="44"/>
  <c r="R5" i="44"/>
  <c r="O135" i="43"/>
  <c r="N135" i="43"/>
  <c r="S5" i="43"/>
  <c r="F5" i="43"/>
  <c r="I133" i="42"/>
  <c r="T5" i="42"/>
  <c r="L5" i="42"/>
  <c r="J5" i="42"/>
  <c r="F5" i="42"/>
  <c r="K133" i="41"/>
  <c r="I133" i="41"/>
  <c r="H133" i="41"/>
  <c r="T5" i="41"/>
  <c r="S5" i="41"/>
  <c r="P5" i="41"/>
  <c r="M5" i="41"/>
  <c r="L5" i="41"/>
  <c r="J5" i="41"/>
  <c r="G133" i="40"/>
  <c r="I133" i="40"/>
  <c r="T5" i="40"/>
  <c r="Q5" i="40"/>
  <c r="P5" i="40"/>
  <c r="N5" i="40"/>
  <c r="M5" i="40"/>
  <c r="L5" i="40"/>
  <c r="I5" i="40"/>
  <c r="M123" i="39"/>
  <c r="I123" i="39"/>
  <c r="T5" i="39"/>
  <c r="P5" i="39"/>
  <c r="S5" i="39"/>
  <c r="M5" i="39"/>
  <c r="J5" i="37"/>
  <c r="B3" i="37"/>
  <c r="Q5" i="36"/>
  <c r="J5" i="36"/>
  <c r="I5" i="36"/>
  <c r="B3" i="36"/>
  <c r="AL29" i="35"/>
  <c r="V7" i="35"/>
  <c r="M95" i="33"/>
  <c r="M73" i="33"/>
  <c r="M51" i="33"/>
  <c r="M29" i="33"/>
  <c r="L96" i="31"/>
  <c r="D96" i="31"/>
  <c r="J96" i="31"/>
  <c r="H96" i="31"/>
  <c r="F96" i="31"/>
  <c r="L74" i="31"/>
  <c r="H74" i="31"/>
  <c r="D74" i="31"/>
  <c r="J74" i="31"/>
  <c r="F74" i="31"/>
  <c r="H52" i="31"/>
  <c r="L52" i="31"/>
  <c r="J52" i="31"/>
  <c r="F52" i="31"/>
  <c r="J30" i="31"/>
  <c r="F30" i="31"/>
  <c r="D30" i="31"/>
  <c r="H8" i="31"/>
  <c r="D8" i="31"/>
  <c r="J8" i="31"/>
  <c r="F8" i="31"/>
  <c r="L272" i="30"/>
  <c r="H272" i="30"/>
  <c r="F272" i="30"/>
  <c r="N272" i="30"/>
  <c r="J272" i="30"/>
  <c r="D272" i="30"/>
  <c r="B270" i="30"/>
  <c r="N250" i="30"/>
  <c r="L250" i="30"/>
  <c r="J250" i="30"/>
  <c r="H250" i="30"/>
  <c r="F250" i="30"/>
  <c r="D250" i="30"/>
  <c r="B248" i="30"/>
  <c r="F228" i="30"/>
  <c r="D228" i="30"/>
  <c r="L228" i="30"/>
  <c r="J228" i="30"/>
  <c r="H228" i="30"/>
  <c r="B226" i="30"/>
  <c r="J206" i="30"/>
  <c r="H206" i="30"/>
  <c r="N206" i="30"/>
  <c r="L206" i="30"/>
  <c r="F206" i="30"/>
  <c r="B204" i="30"/>
  <c r="N184" i="30"/>
  <c r="L184" i="30"/>
  <c r="F184" i="30"/>
  <c r="D184" i="30"/>
  <c r="B182" i="30"/>
  <c r="N162" i="30"/>
  <c r="H162" i="30"/>
  <c r="F162" i="30"/>
  <c r="D162" i="30"/>
  <c r="B160" i="30"/>
  <c r="N140" i="30"/>
  <c r="L140" i="30"/>
  <c r="F140" i="30"/>
  <c r="D140" i="30"/>
  <c r="H140" i="30"/>
  <c r="B138" i="30"/>
  <c r="J118" i="30"/>
  <c r="H118" i="30"/>
  <c r="D118" i="30"/>
  <c r="N118" i="30"/>
  <c r="L118" i="30"/>
  <c r="F118" i="30"/>
  <c r="B116" i="30"/>
  <c r="N96" i="30"/>
  <c r="H96" i="30"/>
  <c r="F96" i="30"/>
  <c r="D96" i="30"/>
  <c r="N74" i="30"/>
  <c r="L74" i="30"/>
  <c r="D74" i="30"/>
  <c r="H52" i="30"/>
  <c r="D30" i="30"/>
  <c r="N30" i="30"/>
  <c r="H30" i="30"/>
  <c r="F30" i="30"/>
  <c r="F8" i="30"/>
  <c r="D8" i="30"/>
  <c r="N8" i="30"/>
  <c r="L8" i="30"/>
  <c r="H8" i="30"/>
  <c r="M6" i="28"/>
  <c r="B4" i="28"/>
  <c r="K6" i="27"/>
  <c r="B3" i="27"/>
  <c r="K6" i="26"/>
  <c r="B4" i="26"/>
  <c r="K7" i="22"/>
  <c r="B4" i="22"/>
  <c r="B5" i="21"/>
  <c r="B4" i="19"/>
  <c r="X6" i="18"/>
  <c r="R6" i="18"/>
  <c r="J6" i="18"/>
  <c r="B3" i="18"/>
  <c r="W7" i="17"/>
  <c r="J7" i="17"/>
  <c r="B4" i="17"/>
  <c r="V7" i="16"/>
  <c r="K7" i="16"/>
  <c r="I7" i="16"/>
  <c r="B4" i="16"/>
  <c r="M7" i="15"/>
  <c r="J7" i="15"/>
  <c r="B4" i="15"/>
  <c r="J9" i="14"/>
  <c r="B6" i="14"/>
  <c r="W6" i="13"/>
  <c r="B3" i="13"/>
  <c r="V5" i="12"/>
  <c r="U5" i="12"/>
  <c r="T5" i="12"/>
  <c r="S5" i="12"/>
  <c r="L5" i="12"/>
  <c r="K5" i="12"/>
  <c r="B3" i="6"/>
  <c r="T6" i="5"/>
  <c r="M6" i="5"/>
  <c r="I6" i="5"/>
  <c r="B3" i="5"/>
  <c r="K79" i="3"/>
  <c r="J79" i="3"/>
  <c r="K6" i="3"/>
  <c r="J6" i="3"/>
  <c r="K31" i="2"/>
  <c r="J31" i="2"/>
  <c r="B39" i="1"/>
  <c r="B38" i="1"/>
  <c r="B37" i="1"/>
  <c r="M2" i="1"/>
  <c r="G20" i="9"/>
  <c r="M18" i="9"/>
  <c r="E18" i="9"/>
  <c r="K16" i="9"/>
  <c r="Q14" i="9"/>
  <c r="I14" i="9"/>
  <c r="O12" i="9"/>
  <c r="G12" i="9"/>
  <c r="M10" i="9"/>
  <c r="E10" i="9"/>
  <c r="G37" i="17"/>
  <c r="D149" i="14"/>
  <c r="D37" i="14"/>
  <c r="E62" i="13"/>
  <c r="E48" i="13"/>
  <c r="Q20" i="13"/>
  <c r="U49" i="12"/>
  <c r="U33" i="12"/>
  <c r="U17" i="12"/>
  <c r="U12" i="12"/>
  <c r="D112" i="11"/>
  <c r="D79" i="11"/>
  <c r="D58" i="11"/>
  <c r="D38" i="11"/>
  <c r="D31" i="11"/>
  <c r="D16" i="11"/>
  <c r="O21" i="9"/>
  <c r="G21" i="9"/>
  <c r="M19" i="9"/>
  <c r="E19" i="9"/>
  <c r="K17" i="9"/>
  <c r="Q15" i="9"/>
  <c r="I15" i="9"/>
  <c r="O13" i="9"/>
  <c r="G13" i="9"/>
  <c r="M11" i="9"/>
  <c r="E11" i="9"/>
  <c r="K9" i="9"/>
  <c r="D79" i="14"/>
  <c r="F104" i="13"/>
  <c r="G34" i="13"/>
  <c r="P20" i="13"/>
  <c r="U47" i="12"/>
  <c r="U31" i="12"/>
  <c r="U15" i="12"/>
  <c r="C54" i="12"/>
  <c r="D84" i="11"/>
  <c r="D63" i="11"/>
  <c r="D56" i="11"/>
  <c r="D43" i="11"/>
  <c r="D36" i="11"/>
  <c r="D10" i="11"/>
  <c r="M20" i="9"/>
  <c r="E20" i="9"/>
  <c r="K18" i="9"/>
  <c r="Q16" i="9"/>
  <c r="I16" i="9"/>
  <c r="O14" i="9"/>
  <c r="G14" i="9"/>
  <c r="M12" i="9"/>
  <c r="E12" i="9"/>
  <c r="K10" i="9"/>
  <c r="Q9" i="9"/>
  <c r="Q17" i="9"/>
  <c r="M13" i="9"/>
  <c r="I9" i="9"/>
  <c r="E17" i="2"/>
  <c r="H18" i="2"/>
  <c r="M21" i="9"/>
  <c r="I17" i="9"/>
  <c r="E13" i="9"/>
  <c r="E18" i="2"/>
  <c r="D119" i="16"/>
  <c r="C48" i="13"/>
  <c r="D15" i="11"/>
  <c r="E21" i="9"/>
  <c r="O15" i="9"/>
  <c r="C34" i="13"/>
  <c r="D8" i="11"/>
  <c r="U45" i="12"/>
  <c r="K11" i="9"/>
  <c r="H17" i="2"/>
  <c r="U29" i="12"/>
  <c r="D111" i="11"/>
  <c r="K19" i="9"/>
  <c r="G15" i="9"/>
  <c r="D121" i="14"/>
  <c r="D104" i="11"/>
  <c r="F18" i="2"/>
  <c r="F30" i="52" l="1"/>
  <c r="F52" i="52"/>
  <c r="F74" i="52"/>
  <c r="O20" i="9"/>
  <c r="D11" i="11"/>
  <c r="D18" i="11"/>
  <c r="D44" i="11"/>
  <c r="D64" i="11"/>
  <c r="D100" i="11"/>
  <c r="D107" i="11"/>
  <c r="U19" i="12"/>
  <c r="U35" i="12"/>
  <c r="U51" i="12"/>
  <c r="R20" i="13"/>
  <c r="F48" i="13"/>
  <c r="F62" i="13"/>
  <c r="D107" i="14"/>
  <c r="E21" i="15"/>
  <c r="D63" i="15"/>
  <c r="E105" i="15"/>
  <c r="E9" i="9"/>
  <c r="M9" i="9"/>
  <c r="G11" i="9"/>
  <c r="O11" i="9"/>
  <c r="I13" i="9"/>
  <c r="Q13" i="9"/>
  <c r="K15" i="9"/>
  <c r="E17" i="9"/>
  <c r="M17" i="9"/>
  <c r="G19" i="9"/>
  <c r="O19" i="9"/>
  <c r="I21" i="9"/>
  <c r="G123" i="3"/>
  <c r="J61" i="3"/>
  <c r="K61" i="3"/>
  <c r="L217" i="3"/>
  <c r="K217" i="3"/>
  <c r="J217" i="3"/>
  <c r="L51" i="2"/>
  <c r="J51" i="2"/>
  <c r="K51" i="2"/>
  <c r="J19" i="2"/>
  <c r="K19" i="2"/>
  <c r="I68" i="2"/>
  <c r="L65" i="2"/>
  <c r="K65" i="2"/>
  <c r="J65" i="2"/>
  <c r="E122" i="3"/>
  <c r="G196" i="3"/>
  <c r="V26" i="5"/>
  <c r="U26" i="5"/>
  <c r="T26" i="5"/>
  <c r="S26" i="5"/>
  <c r="W26" i="5"/>
  <c r="E196" i="3"/>
  <c r="F123" i="3"/>
  <c r="H196" i="3"/>
  <c r="L20" i="5"/>
  <c r="K20" i="5"/>
  <c r="J20" i="5"/>
  <c r="I20" i="5"/>
  <c r="M20" i="5"/>
  <c r="K141" i="3"/>
  <c r="L141" i="3"/>
  <c r="J141" i="3"/>
  <c r="W16" i="5"/>
  <c r="V16" i="5"/>
  <c r="U16" i="5"/>
  <c r="T16" i="5"/>
  <c r="S16" i="5"/>
  <c r="T19" i="5"/>
  <c r="W19" i="5"/>
  <c r="V19" i="5"/>
  <c r="U19" i="5"/>
  <c r="S19" i="5"/>
  <c r="I29" i="5"/>
  <c r="M29" i="5"/>
  <c r="L29" i="5"/>
  <c r="K29" i="5"/>
  <c r="J29" i="5"/>
  <c r="M31" i="5"/>
  <c r="L31" i="5"/>
  <c r="K31" i="5"/>
  <c r="J31" i="5"/>
  <c r="I31" i="5"/>
  <c r="L36" i="5"/>
  <c r="K36" i="5"/>
  <c r="J36" i="5"/>
  <c r="I36" i="5"/>
  <c r="M36" i="5"/>
  <c r="S7" i="6"/>
  <c r="R7" i="6"/>
  <c r="Q7" i="6"/>
  <c r="K15" i="6"/>
  <c r="J15" i="6"/>
  <c r="I15" i="6"/>
  <c r="S23" i="6"/>
  <c r="R23" i="6"/>
  <c r="Q23" i="6"/>
  <c r="S46" i="6"/>
  <c r="R46" i="6"/>
  <c r="Q46" i="6"/>
  <c r="V8" i="12"/>
  <c r="T8" i="12"/>
  <c r="S8" i="12"/>
  <c r="V13" i="12"/>
  <c r="T13" i="12"/>
  <c r="S13" i="12"/>
  <c r="L39" i="12"/>
  <c r="K39" i="12"/>
  <c r="J39" i="12"/>
  <c r="I39" i="12"/>
  <c r="K15" i="13"/>
  <c r="J15" i="13"/>
  <c r="I15" i="13"/>
  <c r="K45" i="13"/>
  <c r="J45" i="13"/>
  <c r="I45" i="13"/>
  <c r="M7" i="5"/>
  <c r="L7" i="5"/>
  <c r="K7" i="5"/>
  <c r="I7" i="5"/>
  <c r="J7" i="5"/>
  <c r="S45" i="6"/>
  <c r="R45" i="6"/>
  <c r="Q45" i="6"/>
  <c r="I20" i="6"/>
  <c r="K20" i="6"/>
  <c r="J20" i="6"/>
  <c r="S22" i="6"/>
  <c r="R22" i="6"/>
  <c r="Q22" i="6"/>
  <c r="K59" i="13"/>
  <c r="J59" i="13"/>
  <c r="I59" i="13"/>
  <c r="L138" i="3"/>
  <c r="K138" i="3"/>
  <c r="J138" i="3"/>
  <c r="K142" i="3"/>
  <c r="L142" i="3"/>
  <c r="J142" i="3"/>
  <c r="T8" i="5"/>
  <c r="W8" i="5"/>
  <c r="V8" i="5"/>
  <c r="U8" i="5"/>
  <c r="S8" i="5"/>
  <c r="J21" i="5"/>
  <c r="M21" i="5"/>
  <c r="L21" i="5"/>
  <c r="K21" i="5"/>
  <c r="I21" i="5"/>
  <c r="F43" i="2"/>
  <c r="K50" i="3"/>
  <c r="J50" i="3"/>
  <c r="W45" i="5"/>
  <c r="V45" i="5"/>
  <c r="U45" i="5"/>
  <c r="T45" i="5"/>
  <c r="S45" i="5"/>
  <c r="V50" i="5"/>
  <c r="U50" i="5"/>
  <c r="T50" i="5"/>
  <c r="S50" i="5"/>
  <c r="W50" i="5"/>
  <c r="S16" i="6"/>
  <c r="R16" i="6"/>
  <c r="Q16" i="6"/>
  <c r="I13" i="6"/>
  <c r="K13" i="6"/>
  <c r="J13" i="6"/>
  <c r="S15" i="6"/>
  <c r="R15" i="6"/>
  <c r="Q15" i="6"/>
  <c r="K30" i="6"/>
  <c r="J30" i="6"/>
  <c r="I30" i="6"/>
  <c r="V20" i="12"/>
  <c r="T20" i="12"/>
  <c r="S20" i="12"/>
  <c r="T25" i="12"/>
  <c r="S25" i="12"/>
  <c r="V25" i="12"/>
  <c r="J12" i="14"/>
  <c r="I12" i="14"/>
  <c r="K44" i="3"/>
  <c r="J44" i="3"/>
  <c r="K52" i="3"/>
  <c r="J52" i="3"/>
  <c r="L135" i="3"/>
  <c r="K135" i="3"/>
  <c r="J135" i="3"/>
  <c r="K139" i="3"/>
  <c r="L139" i="3"/>
  <c r="J139" i="3"/>
  <c r="K144" i="3"/>
  <c r="L144" i="3"/>
  <c r="J144" i="3"/>
  <c r="J10" i="5"/>
  <c r="M10" i="5"/>
  <c r="L10" i="5"/>
  <c r="K10" i="5"/>
  <c r="I10" i="5"/>
  <c r="F42" i="2"/>
  <c r="W10" i="5"/>
  <c r="V10" i="5"/>
  <c r="U10" i="5"/>
  <c r="T10" i="5"/>
  <c r="S10" i="5"/>
  <c r="M12" i="5"/>
  <c r="L12" i="5"/>
  <c r="K12" i="5"/>
  <c r="J12" i="5"/>
  <c r="I12" i="5"/>
  <c r="S43" i="5"/>
  <c r="W43" i="5"/>
  <c r="V43" i="5"/>
  <c r="U43" i="5"/>
  <c r="T43" i="5"/>
  <c r="K45" i="6"/>
  <c r="J45" i="6"/>
  <c r="I45" i="6"/>
  <c r="H42" i="2"/>
  <c r="H43" i="2"/>
  <c r="K8" i="6"/>
  <c r="J8" i="6"/>
  <c r="I8" i="6"/>
  <c r="Q20" i="6"/>
  <c r="S20" i="6"/>
  <c r="R20" i="6"/>
  <c r="Q28" i="6"/>
  <c r="S28" i="6"/>
  <c r="R28" i="6"/>
  <c r="L6" i="12"/>
  <c r="H53" i="12"/>
  <c r="K6" i="12"/>
  <c r="J6" i="12"/>
  <c r="I6" i="12"/>
  <c r="V36" i="12"/>
  <c r="T36" i="12"/>
  <c r="S36" i="12"/>
  <c r="T41" i="12"/>
  <c r="S41" i="12"/>
  <c r="V41" i="12"/>
  <c r="K27" i="13"/>
  <c r="J27" i="13"/>
  <c r="I27" i="13"/>
  <c r="K64" i="13"/>
  <c r="J64" i="13"/>
  <c r="I64" i="13"/>
  <c r="K33" i="2"/>
  <c r="J33" i="2"/>
  <c r="L33" i="2"/>
  <c r="K34" i="2"/>
  <c r="J34" i="2"/>
  <c r="L34" i="2"/>
  <c r="K35" i="2"/>
  <c r="J35" i="2"/>
  <c r="L35" i="2"/>
  <c r="K36" i="2"/>
  <c r="J36" i="2"/>
  <c r="L36" i="2"/>
  <c r="K37" i="2"/>
  <c r="J37" i="2"/>
  <c r="L37" i="2"/>
  <c r="K38" i="2"/>
  <c r="J38" i="2"/>
  <c r="L38" i="2"/>
  <c r="K39" i="2"/>
  <c r="L39" i="2"/>
  <c r="J39" i="2"/>
  <c r="I42" i="2"/>
  <c r="K40" i="2"/>
  <c r="J40" i="2"/>
  <c r="L40" i="2"/>
  <c r="I43" i="2"/>
  <c r="K41" i="2"/>
  <c r="J41" i="2"/>
  <c r="K47" i="3"/>
  <c r="J47" i="3"/>
  <c r="K55" i="3"/>
  <c r="J55" i="3"/>
  <c r="J11" i="5"/>
  <c r="I11" i="5"/>
  <c r="M11" i="5"/>
  <c r="K11" i="5"/>
  <c r="L11" i="5"/>
  <c r="K7" i="6"/>
  <c r="J7" i="6"/>
  <c r="I7" i="6"/>
  <c r="K23" i="6"/>
  <c r="J23" i="6"/>
  <c r="I23" i="6"/>
  <c r="S30" i="6"/>
  <c r="R30" i="6"/>
  <c r="Q30" i="6"/>
  <c r="V52" i="12"/>
  <c r="T52" i="12"/>
  <c r="S52" i="12"/>
  <c r="T57" i="12"/>
  <c r="S57" i="12"/>
  <c r="V57" i="12"/>
  <c r="K80" i="13"/>
  <c r="J80" i="13"/>
  <c r="I80" i="13"/>
  <c r="K60" i="3"/>
  <c r="J60" i="3"/>
  <c r="K137" i="3"/>
  <c r="L137" i="3"/>
  <c r="J137" i="3"/>
  <c r="L143" i="3"/>
  <c r="K143" i="3"/>
  <c r="J143" i="3"/>
  <c r="K42" i="3"/>
  <c r="J42" i="3"/>
  <c r="W21" i="5"/>
  <c r="V21" i="5"/>
  <c r="U21" i="5"/>
  <c r="T21" i="5"/>
  <c r="S21" i="5"/>
  <c r="K32" i="2"/>
  <c r="J32" i="2"/>
  <c r="L32" i="2"/>
  <c r="J46" i="3"/>
  <c r="K46" i="3"/>
  <c r="J54" i="3"/>
  <c r="K54" i="3"/>
  <c r="J64" i="3"/>
  <c r="K64" i="3"/>
  <c r="L64" i="3"/>
  <c r="J66" i="3"/>
  <c r="K66" i="3"/>
  <c r="L66" i="3"/>
  <c r="J68" i="3"/>
  <c r="K68" i="3"/>
  <c r="L68" i="3"/>
  <c r="J70" i="3"/>
  <c r="K70" i="3"/>
  <c r="L70" i="3"/>
  <c r="I8" i="5"/>
  <c r="J8" i="5"/>
  <c r="L8" i="5"/>
  <c r="M8" i="5"/>
  <c r="K8" i="5"/>
  <c r="I16" i="5"/>
  <c r="L16" i="5"/>
  <c r="M16" i="5"/>
  <c r="K16" i="5"/>
  <c r="J16" i="5"/>
  <c r="Q13" i="6"/>
  <c r="R13" i="6"/>
  <c r="S13" i="6"/>
  <c r="K22" i="6"/>
  <c r="J22" i="6"/>
  <c r="I22" i="6"/>
  <c r="K38" i="6"/>
  <c r="J38" i="6"/>
  <c r="I38" i="6"/>
  <c r="K136" i="3"/>
  <c r="L136" i="3"/>
  <c r="J136" i="3"/>
  <c r="L140" i="3"/>
  <c r="K140" i="3"/>
  <c r="J140" i="3"/>
  <c r="L145" i="3"/>
  <c r="K145" i="3"/>
  <c r="J145" i="3"/>
  <c r="K58" i="3"/>
  <c r="J58" i="3"/>
  <c r="I28" i="6"/>
  <c r="K28" i="6"/>
  <c r="J28" i="6"/>
  <c r="J62" i="3"/>
  <c r="K62" i="3"/>
  <c r="L62" i="3"/>
  <c r="J63" i="3"/>
  <c r="K63" i="3"/>
  <c r="L63" i="3"/>
  <c r="J65" i="3"/>
  <c r="K65" i="3"/>
  <c r="L65" i="3"/>
  <c r="J67" i="3"/>
  <c r="K67" i="3"/>
  <c r="L67" i="3"/>
  <c r="J69" i="3"/>
  <c r="K69" i="3"/>
  <c r="L69" i="3"/>
  <c r="J71" i="3"/>
  <c r="K71" i="3"/>
  <c r="L71" i="3"/>
  <c r="J72" i="3"/>
  <c r="K72" i="3"/>
  <c r="L72" i="3"/>
  <c r="S8" i="6"/>
  <c r="R8" i="6"/>
  <c r="Q8" i="6"/>
  <c r="K16" i="6"/>
  <c r="J16" i="6"/>
  <c r="I16" i="6"/>
  <c r="S38" i="6"/>
  <c r="R38" i="6"/>
  <c r="Q38" i="6"/>
  <c r="K46" i="6"/>
  <c r="J46" i="6"/>
  <c r="I46" i="6"/>
  <c r="L23" i="12"/>
  <c r="K23" i="12"/>
  <c r="J23" i="12"/>
  <c r="I23" i="12"/>
  <c r="W8" i="13"/>
  <c r="V8" i="13"/>
  <c r="U8" i="13"/>
  <c r="L87" i="15"/>
  <c r="K87" i="15"/>
  <c r="J87" i="15"/>
  <c r="I87" i="15"/>
  <c r="M87" i="15"/>
  <c r="K31" i="6"/>
  <c r="J31" i="6"/>
  <c r="I31" i="6"/>
  <c r="S31" i="6"/>
  <c r="R31" i="6"/>
  <c r="Q31" i="6"/>
  <c r="K39" i="6"/>
  <c r="J39" i="6"/>
  <c r="I39" i="6"/>
  <c r="S39" i="6"/>
  <c r="R39" i="6"/>
  <c r="Q39" i="6"/>
  <c r="T14" i="12"/>
  <c r="S14" i="12"/>
  <c r="V14" i="12"/>
  <c r="L8" i="12"/>
  <c r="K8" i="12"/>
  <c r="J8" i="12"/>
  <c r="I8" i="12"/>
  <c r="H55" i="12"/>
  <c r="V10" i="12"/>
  <c r="T10" i="12"/>
  <c r="S10" i="12"/>
  <c r="L13" i="12"/>
  <c r="K13" i="12"/>
  <c r="J13" i="12"/>
  <c r="I13" i="12"/>
  <c r="V22" i="12"/>
  <c r="T22" i="12"/>
  <c r="S22" i="12"/>
  <c r="L25" i="12"/>
  <c r="K25" i="12"/>
  <c r="J25" i="12"/>
  <c r="I25" i="12"/>
  <c r="T27" i="12"/>
  <c r="S27" i="12"/>
  <c r="V27" i="12"/>
  <c r="V38" i="12"/>
  <c r="T38" i="12"/>
  <c r="S38" i="12"/>
  <c r="L41" i="12"/>
  <c r="K41" i="12"/>
  <c r="J41" i="12"/>
  <c r="I41" i="12"/>
  <c r="T43" i="12"/>
  <c r="S43" i="12"/>
  <c r="V43" i="12"/>
  <c r="V54" i="12"/>
  <c r="T54" i="12"/>
  <c r="S54" i="12"/>
  <c r="W11" i="13"/>
  <c r="V11" i="13"/>
  <c r="U11" i="13"/>
  <c r="L34" i="15"/>
  <c r="M34" i="15"/>
  <c r="K34" i="15"/>
  <c r="J34" i="15"/>
  <c r="I34" i="15"/>
  <c r="L10" i="12"/>
  <c r="K10" i="12"/>
  <c r="J10" i="12"/>
  <c r="I10" i="12"/>
  <c r="V24" i="12"/>
  <c r="T24" i="12"/>
  <c r="S24" i="12"/>
  <c r="L27" i="12"/>
  <c r="K27" i="12"/>
  <c r="J27" i="12"/>
  <c r="I27" i="12"/>
  <c r="T29" i="12"/>
  <c r="S29" i="12"/>
  <c r="V29" i="12"/>
  <c r="V40" i="12"/>
  <c r="T40" i="12"/>
  <c r="S40" i="12"/>
  <c r="L43" i="12"/>
  <c r="K43" i="12"/>
  <c r="J43" i="12"/>
  <c r="I43" i="12"/>
  <c r="T45" i="12"/>
  <c r="S45" i="12"/>
  <c r="V45" i="12"/>
  <c r="V56" i="12"/>
  <c r="T56" i="12"/>
  <c r="S56" i="12"/>
  <c r="I13" i="16"/>
  <c r="J13" i="16"/>
  <c r="H21" i="16"/>
  <c r="T15" i="12"/>
  <c r="S15" i="12"/>
  <c r="V15" i="12"/>
  <c r="V26" i="12"/>
  <c r="T26" i="12"/>
  <c r="S26" i="12"/>
  <c r="L29" i="12"/>
  <c r="K29" i="12"/>
  <c r="J29" i="12"/>
  <c r="I29" i="12"/>
  <c r="T31" i="12"/>
  <c r="S31" i="12"/>
  <c r="V31" i="12"/>
  <c r="V42" i="12"/>
  <c r="T42" i="12"/>
  <c r="S42" i="12"/>
  <c r="L45" i="12"/>
  <c r="K45" i="12"/>
  <c r="J45" i="12"/>
  <c r="I45" i="12"/>
  <c r="T47" i="12"/>
  <c r="S47" i="12"/>
  <c r="V47" i="12"/>
  <c r="I72" i="16"/>
  <c r="J72" i="16"/>
  <c r="J56" i="17"/>
  <c r="I56" i="17"/>
  <c r="D32" i="11"/>
  <c r="D39" i="11"/>
  <c r="D59" i="11"/>
  <c r="D66" i="11"/>
  <c r="D80" i="11"/>
  <c r="D87" i="11"/>
  <c r="L15" i="12"/>
  <c r="K15" i="12"/>
  <c r="J15" i="12"/>
  <c r="I15" i="12"/>
  <c r="T17" i="12"/>
  <c r="S17" i="12"/>
  <c r="V17" i="12"/>
  <c r="U21" i="12"/>
  <c r="T28" i="12"/>
  <c r="S28" i="12"/>
  <c r="V28" i="12"/>
  <c r="L31" i="12"/>
  <c r="K31" i="12"/>
  <c r="J31" i="12"/>
  <c r="I31" i="12"/>
  <c r="T33" i="12"/>
  <c r="S33" i="12"/>
  <c r="V33" i="12"/>
  <c r="U37" i="12"/>
  <c r="T44" i="12"/>
  <c r="S44" i="12"/>
  <c r="V44" i="12"/>
  <c r="L47" i="12"/>
  <c r="K47" i="12"/>
  <c r="J47" i="12"/>
  <c r="I47" i="12"/>
  <c r="T49" i="12"/>
  <c r="S49" i="12"/>
  <c r="V49" i="12"/>
  <c r="U53" i="12"/>
  <c r="E20" i="13"/>
  <c r="G62" i="13"/>
  <c r="F90" i="13"/>
  <c r="D65" i="14"/>
  <c r="I141" i="16"/>
  <c r="J141" i="16"/>
  <c r="G10" i="9"/>
  <c r="O10" i="9"/>
  <c r="I12" i="9"/>
  <c r="Q12" i="9"/>
  <c r="K14" i="9"/>
  <c r="E16" i="9"/>
  <c r="M16" i="9"/>
  <c r="G18" i="9"/>
  <c r="O18" i="9"/>
  <c r="I20" i="9"/>
  <c r="Q20" i="9"/>
  <c r="D12" i="11"/>
  <c r="D19" i="11"/>
  <c r="D34" i="11"/>
  <c r="D54" i="11"/>
  <c r="D108" i="11"/>
  <c r="U6" i="12"/>
  <c r="T11" i="12"/>
  <c r="S11" i="12"/>
  <c r="V11" i="12"/>
  <c r="L12" i="12"/>
  <c r="K12" i="12"/>
  <c r="J12" i="12"/>
  <c r="I12" i="12"/>
  <c r="L17" i="12"/>
  <c r="K17" i="12"/>
  <c r="J17" i="12"/>
  <c r="I17" i="12"/>
  <c r="T19" i="12"/>
  <c r="S19" i="12"/>
  <c r="V19" i="12"/>
  <c r="U23" i="12"/>
  <c r="T30" i="12"/>
  <c r="S30" i="12"/>
  <c r="V30" i="12"/>
  <c r="L33" i="12"/>
  <c r="K33" i="12"/>
  <c r="J33" i="12"/>
  <c r="I33" i="12"/>
  <c r="T35" i="12"/>
  <c r="S35" i="12"/>
  <c r="V35" i="12"/>
  <c r="U39" i="12"/>
  <c r="T46" i="12"/>
  <c r="S46" i="12"/>
  <c r="V46" i="12"/>
  <c r="L49" i="12"/>
  <c r="K49" i="12"/>
  <c r="J49" i="12"/>
  <c r="I49" i="12"/>
  <c r="T51" i="12"/>
  <c r="S51" i="12"/>
  <c r="V51" i="12"/>
  <c r="U55" i="12"/>
  <c r="F20" i="13"/>
  <c r="G146" i="13"/>
  <c r="C23" i="14"/>
  <c r="D135" i="14"/>
  <c r="J42" i="15"/>
  <c r="I42" i="15"/>
  <c r="M42" i="15"/>
  <c r="L42" i="15"/>
  <c r="K42" i="15"/>
  <c r="L152" i="15"/>
  <c r="J152" i="15"/>
  <c r="M152" i="15"/>
  <c r="K152" i="15"/>
  <c r="I152" i="15"/>
  <c r="I97" i="17"/>
  <c r="H105" i="17"/>
  <c r="J97" i="17"/>
  <c r="I36" i="6"/>
  <c r="K36" i="6"/>
  <c r="J36" i="6"/>
  <c r="Q36" i="6"/>
  <c r="S36" i="6"/>
  <c r="R36" i="6"/>
  <c r="I44" i="6"/>
  <c r="K44" i="6"/>
  <c r="J44" i="6"/>
  <c r="Q44" i="6"/>
  <c r="S44" i="6"/>
  <c r="R44" i="6"/>
  <c r="G9" i="9"/>
  <c r="O9" i="9"/>
  <c r="I11" i="9"/>
  <c r="Q11" i="9"/>
  <c r="K13" i="9"/>
  <c r="E15" i="9"/>
  <c r="M15" i="9"/>
  <c r="G17" i="9"/>
  <c r="O17" i="9"/>
  <c r="I19" i="9"/>
  <c r="Q19" i="9"/>
  <c r="K21" i="9"/>
  <c r="D14" i="11"/>
  <c r="D40" i="11"/>
  <c r="D60" i="11"/>
  <c r="D67" i="11"/>
  <c r="D88" i="11"/>
  <c r="D103" i="11"/>
  <c r="U8" i="12"/>
  <c r="U13" i="12"/>
  <c r="S16" i="12"/>
  <c r="V16" i="12"/>
  <c r="T16" i="12"/>
  <c r="L19" i="12"/>
  <c r="K19" i="12"/>
  <c r="I19" i="12"/>
  <c r="J19" i="12"/>
  <c r="T21" i="12"/>
  <c r="S21" i="12"/>
  <c r="V21" i="12"/>
  <c r="U25" i="12"/>
  <c r="S32" i="12"/>
  <c r="V32" i="12"/>
  <c r="T32" i="12"/>
  <c r="L35" i="12"/>
  <c r="K35" i="12"/>
  <c r="I35" i="12"/>
  <c r="J35" i="12"/>
  <c r="T37" i="12"/>
  <c r="S37" i="12"/>
  <c r="V37" i="12"/>
  <c r="U41" i="12"/>
  <c r="S48" i="12"/>
  <c r="V48" i="12"/>
  <c r="T48" i="12"/>
  <c r="L51" i="12"/>
  <c r="K51" i="12"/>
  <c r="I51" i="12"/>
  <c r="J51" i="12"/>
  <c r="T53" i="12"/>
  <c r="S53" i="12"/>
  <c r="V53" i="12"/>
  <c r="U57" i="12"/>
  <c r="G20" i="13"/>
  <c r="N23" i="14"/>
  <c r="D93" i="14"/>
  <c r="M26" i="15"/>
  <c r="L26" i="15"/>
  <c r="K26" i="15"/>
  <c r="J26" i="15"/>
  <c r="I26" i="15"/>
  <c r="L44" i="15"/>
  <c r="K44" i="15"/>
  <c r="I44" i="15"/>
  <c r="M44" i="15"/>
  <c r="J44" i="15"/>
  <c r="I155" i="17"/>
  <c r="J155" i="17"/>
  <c r="T8" i="18"/>
  <c r="I10" i="9"/>
  <c r="Q10" i="9"/>
  <c r="K12" i="9"/>
  <c r="E14" i="9"/>
  <c r="M14" i="9"/>
  <c r="G16" i="9"/>
  <c r="O16" i="9"/>
  <c r="I18" i="9"/>
  <c r="Q18" i="9"/>
  <c r="K20" i="9"/>
  <c r="D20" i="11"/>
  <c r="D35" i="11"/>
  <c r="D42" i="11"/>
  <c r="D55" i="11"/>
  <c r="D62" i="11"/>
  <c r="D83" i="11"/>
  <c r="U56" i="12"/>
  <c r="V6" i="12"/>
  <c r="T6" i="12"/>
  <c r="S6" i="12"/>
  <c r="U10" i="12"/>
  <c r="V18" i="12"/>
  <c r="T18" i="12"/>
  <c r="S18" i="12"/>
  <c r="L21" i="12"/>
  <c r="K21" i="12"/>
  <c r="J21" i="12"/>
  <c r="I21" i="12"/>
  <c r="T23" i="12"/>
  <c r="S23" i="12"/>
  <c r="V23" i="12"/>
  <c r="U27" i="12"/>
  <c r="V34" i="12"/>
  <c r="T34" i="12"/>
  <c r="S34" i="12"/>
  <c r="L37" i="12"/>
  <c r="K37" i="12"/>
  <c r="J37" i="12"/>
  <c r="I37" i="12"/>
  <c r="T39" i="12"/>
  <c r="S39" i="12"/>
  <c r="V39" i="12"/>
  <c r="U43" i="12"/>
  <c r="V50" i="12"/>
  <c r="T50" i="12"/>
  <c r="S50" i="12"/>
  <c r="T55" i="12"/>
  <c r="S55" i="12"/>
  <c r="V55" i="12"/>
  <c r="J20" i="14"/>
  <c r="I20" i="14"/>
  <c r="D51" i="14"/>
  <c r="D163" i="14"/>
  <c r="M112" i="15"/>
  <c r="K112" i="15"/>
  <c r="I112" i="15"/>
  <c r="L112" i="15"/>
  <c r="J112" i="15"/>
  <c r="W19" i="15"/>
  <c r="Y19" i="15"/>
  <c r="X19" i="15"/>
  <c r="E35" i="15"/>
  <c r="I138" i="17"/>
  <c r="J138" i="17"/>
  <c r="I110" i="18"/>
  <c r="H118" i="18"/>
  <c r="G104" i="13"/>
  <c r="E132" i="13"/>
  <c r="J11" i="14"/>
  <c r="I11" i="14"/>
  <c r="D23" i="14"/>
  <c r="J19" i="14"/>
  <c r="I19" i="14"/>
  <c r="E37" i="14"/>
  <c r="E51" i="14"/>
  <c r="E65" i="14"/>
  <c r="E79" i="14"/>
  <c r="E93" i="14"/>
  <c r="E107" i="14"/>
  <c r="E121" i="14"/>
  <c r="E135" i="14"/>
  <c r="E149" i="14"/>
  <c r="E163" i="14"/>
  <c r="E149" i="16"/>
  <c r="D9" i="16"/>
  <c r="Q21" i="16"/>
  <c r="I27" i="16"/>
  <c r="H35" i="16"/>
  <c r="J27" i="16"/>
  <c r="D65" i="16"/>
  <c r="I96" i="16"/>
  <c r="J96" i="16"/>
  <c r="F149" i="16"/>
  <c r="N34" i="18"/>
  <c r="E90" i="13"/>
  <c r="F132" i="13"/>
  <c r="E23" i="14"/>
  <c r="J18" i="14"/>
  <c r="I18" i="14"/>
  <c r="F37" i="14"/>
  <c r="F51" i="14"/>
  <c r="F65" i="14"/>
  <c r="F79" i="14"/>
  <c r="F93" i="14"/>
  <c r="F107" i="14"/>
  <c r="F121" i="14"/>
  <c r="F135" i="14"/>
  <c r="F149" i="14"/>
  <c r="F163" i="14"/>
  <c r="Q9" i="16"/>
  <c r="C51" i="16"/>
  <c r="I89" i="16"/>
  <c r="J89" i="16"/>
  <c r="E135" i="16"/>
  <c r="U16" i="17"/>
  <c r="V16" i="17"/>
  <c r="Q11" i="18"/>
  <c r="Q127" i="18"/>
  <c r="G132" i="13"/>
  <c r="E160" i="13"/>
  <c r="F23" i="14"/>
  <c r="J17" i="14"/>
  <c r="I17" i="14"/>
  <c r="G37" i="14"/>
  <c r="G51" i="14"/>
  <c r="G65" i="14"/>
  <c r="G79" i="14"/>
  <c r="G93" i="14"/>
  <c r="G107" i="14"/>
  <c r="G121" i="14"/>
  <c r="G135" i="14"/>
  <c r="G149" i="14"/>
  <c r="G163" i="14"/>
  <c r="I44" i="16"/>
  <c r="J44" i="16"/>
  <c r="D91" i="16"/>
  <c r="I113" i="16"/>
  <c r="J113" i="16"/>
  <c r="P9" i="17"/>
  <c r="I28" i="17"/>
  <c r="J28" i="17"/>
  <c r="J125" i="17"/>
  <c r="I125" i="17"/>
  <c r="H133" i="17"/>
  <c r="O20" i="18"/>
  <c r="G90" i="13"/>
  <c r="E118" i="13"/>
  <c r="F160" i="13"/>
  <c r="G23" i="14"/>
  <c r="J16" i="14"/>
  <c r="I16" i="14"/>
  <c r="J25" i="14"/>
  <c r="I25" i="14"/>
  <c r="J26" i="14"/>
  <c r="I26" i="14"/>
  <c r="J27" i="14"/>
  <c r="I27" i="14"/>
  <c r="J28" i="14"/>
  <c r="I28" i="14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I155" i="14"/>
  <c r="H163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J146" i="16"/>
  <c r="I146" i="16"/>
  <c r="V15" i="16"/>
  <c r="U15" i="16"/>
  <c r="I38" i="16"/>
  <c r="H37" i="16"/>
  <c r="J38" i="16"/>
  <c r="C77" i="16"/>
  <c r="E161" i="16"/>
  <c r="D107" i="17"/>
  <c r="D77" i="11"/>
  <c r="D81" i="11"/>
  <c r="D85" i="11"/>
  <c r="D89" i="11"/>
  <c r="D101" i="11"/>
  <c r="D105" i="11"/>
  <c r="D109" i="11"/>
  <c r="D113" i="11"/>
  <c r="J15" i="14"/>
  <c r="I15" i="14"/>
  <c r="H23" i="14"/>
  <c r="C23" i="16"/>
  <c r="I61" i="16"/>
  <c r="J61" i="16"/>
  <c r="E107" i="16"/>
  <c r="I130" i="16"/>
  <c r="J130" i="16"/>
  <c r="I69" i="17"/>
  <c r="H77" i="17"/>
  <c r="J69" i="17"/>
  <c r="I30" i="18"/>
  <c r="Y103" i="19"/>
  <c r="X103" i="19"/>
  <c r="D9" i="11"/>
  <c r="D13" i="11"/>
  <c r="D17" i="11"/>
  <c r="D21" i="11"/>
  <c r="D33" i="11"/>
  <c r="D37" i="11"/>
  <c r="D41" i="11"/>
  <c r="D57" i="11"/>
  <c r="D61" i="11"/>
  <c r="D65" i="11"/>
  <c r="I14" i="14"/>
  <c r="J14" i="14"/>
  <c r="I22" i="14"/>
  <c r="J22" i="14"/>
  <c r="I55" i="16"/>
  <c r="H63" i="16"/>
  <c r="J55" i="16"/>
  <c r="D93" i="16"/>
  <c r="I124" i="16"/>
  <c r="J124" i="16"/>
  <c r="G21" i="17"/>
  <c r="S22" i="18"/>
  <c r="D78" i="11"/>
  <c r="D82" i="11"/>
  <c r="D86" i="11"/>
  <c r="D90" i="11"/>
  <c r="D102" i="11"/>
  <c r="D106" i="11"/>
  <c r="D110" i="11"/>
  <c r="J13" i="14"/>
  <c r="I13" i="14"/>
  <c r="J21" i="14"/>
  <c r="I21" i="14"/>
  <c r="I16" i="16"/>
  <c r="J16" i="16"/>
  <c r="C49" i="16"/>
  <c r="E133" i="16"/>
  <c r="I158" i="16"/>
  <c r="J158" i="16"/>
  <c r="G149" i="17"/>
  <c r="D135" i="17"/>
  <c r="X109" i="18"/>
  <c r="D35" i="16"/>
  <c r="F93" i="16"/>
  <c r="F119" i="16"/>
  <c r="G135" i="16"/>
  <c r="G161" i="16"/>
  <c r="V17" i="17"/>
  <c r="U17" i="17"/>
  <c r="C35" i="17"/>
  <c r="F79" i="17"/>
  <c r="F107" i="17"/>
  <c r="F135" i="17"/>
  <c r="G134" i="18"/>
  <c r="V8" i="18"/>
  <c r="X23" i="18"/>
  <c r="W22" i="18"/>
  <c r="G50" i="18"/>
  <c r="G160" i="18"/>
  <c r="Y122" i="19"/>
  <c r="X122" i="19"/>
  <c r="W121" i="19"/>
  <c r="G35" i="16"/>
  <c r="D107" i="16"/>
  <c r="D133" i="16"/>
  <c r="F35" i="17"/>
  <c r="C91" i="17"/>
  <c r="C119" i="17"/>
  <c r="C147" i="17"/>
  <c r="D8" i="18"/>
  <c r="X10" i="18"/>
  <c r="U20" i="18"/>
  <c r="C22" i="18"/>
  <c r="X31" i="18"/>
  <c r="X51" i="18"/>
  <c r="W50" i="18"/>
  <c r="X74" i="18"/>
  <c r="O134" i="18"/>
  <c r="C9" i="17"/>
  <c r="U11" i="17"/>
  <c r="V11" i="17"/>
  <c r="P21" i="17"/>
  <c r="U19" i="17"/>
  <c r="V19" i="17"/>
  <c r="G35" i="17"/>
  <c r="I34" i="17"/>
  <c r="J34" i="17"/>
  <c r="E63" i="17"/>
  <c r="E91" i="17"/>
  <c r="E119" i="17"/>
  <c r="F8" i="18"/>
  <c r="X12" i="18"/>
  <c r="W20" i="18"/>
  <c r="G22" i="18"/>
  <c r="V34" i="18"/>
  <c r="F36" i="18"/>
  <c r="X135" i="18"/>
  <c r="W134" i="18"/>
  <c r="Y124" i="19"/>
  <c r="X124" i="19"/>
  <c r="F9" i="16"/>
  <c r="F65" i="16"/>
  <c r="F91" i="16"/>
  <c r="G107" i="16"/>
  <c r="G133" i="16"/>
  <c r="E9" i="17"/>
  <c r="U12" i="17"/>
  <c r="V12" i="17"/>
  <c r="U20" i="17"/>
  <c r="V20" i="17"/>
  <c r="C65" i="17"/>
  <c r="C93" i="17"/>
  <c r="C121" i="17"/>
  <c r="E149" i="17"/>
  <c r="E20" i="18"/>
  <c r="X14" i="18"/>
  <c r="X27" i="18"/>
  <c r="F64" i="18"/>
  <c r="V90" i="18"/>
  <c r="E106" i="18"/>
  <c r="U132" i="18"/>
  <c r="Q108" i="19"/>
  <c r="P108" i="19"/>
  <c r="O107" i="19"/>
  <c r="G23" i="16"/>
  <c r="G49" i="16"/>
  <c r="D121" i="16"/>
  <c r="D147" i="16"/>
  <c r="G9" i="17"/>
  <c r="V13" i="17"/>
  <c r="U13" i="17"/>
  <c r="T21" i="17"/>
  <c r="F23" i="17"/>
  <c r="F49" i="17"/>
  <c r="E65" i="17"/>
  <c r="E93" i="17"/>
  <c r="G20" i="18"/>
  <c r="K22" i="18"/>
  <c r="F34" i="18"/>
  <c r="X29" i="18"/>
  <c r="O36" i="18"/>
  <c r="X40" i="18"/>
  <c r="W48" i="18"/>
  <c r="N64" i="18"/>
  <c r="X100" i="18"/>
  <c r="M106" i="18"/>
  <c r="F79" i="16"/>
  <c r="F105" i="16"/>
  <c r="G121" i="16"/>
  <c r="G147" i="16"/>
  <c r="V18" i="17"/>
  <c r="U18" i="17"/>
  <c r="V148" i="18"/>
  <c r="N8" i="18"/>
  <c r="O22" i="18"/>
  <c r="K104" i="18"/>
  <c r="X143" i="18"/>
  <c r="K121" i="22"/>
  <c r="J121" i="22"/>
  <c r="L121" i="22"/>
  <c r="F21" i="16"/>
  <c r="F37" i="16"/>
  <c r="F63" i="16"/>
  <c r="G79" i="16"/>
  <c r="G105" i="16"/>
  <c r="E21" i="17"/>
  <c r="U15" i="17"/>
  <c r="V15" i="17"/>
  <c r="E37" i="17"/>
  <c r="F105" i="17"/>
  <c r="F133" i="17"/>
  <c r="F161" i="17"/>
  <c r="X152" i="18"/>
  <c r="W160" i="18"/>
  <c r="M20" i="18"/>
  <c r="X18" i="18"/>
  <c r="X66" i="18"/>
  <c r="C78" i="18"/>
  <c r="S104" i="18"/>
  <c r="H99" i="19"/>
  <c r="I99" i="19"/>
  <c r="I111" i="19"/>
  <c r="H111" i="19"/>
  <c r="G119" i="19"/>
  <c r="F78" i="21"/>
  <c r="I12" i="21"/>
  <c r="H12" i="21"/>
  <c r="E8" i="18"/>
  <c r="M8" i="18"/>
  <c r="U8" i="18"/>
  <c r="P11" i="19"/>
  <c r="Q11" i="19"/>
  <c r="P15" i="19"/>
  <c r="Q15" i="19"/>
  <c r="P19" i="19"/>
  <c r="Q19" i="19"/>
  <c r="I21" i="21"/>
  <c r="H21" i="21"/>
  <c r="E79" i="17"/>
  <c r="E105" i="17"/>
  <c r="C107" i="17"/>
  <c r="F121" i="17"/>
  <c r="C133" i="17"/>
  <c r="F147" i="17"/>
  <c r="F22" i="18"/>
  <c r="N22" i="18"/>
  <c r="V22" i="18"/>
  <c r="V36" i="18"/>
  <c r="X10" i="19"/>
  <c r="W9" i="19"/>
  <c r="Y10" i="19"/>
  <c r="P13" i="19"/>
  <c r="O21" i="19"/>
  <c r="Q13" i="19"/>
  <c r="X14" i="19"/>
  <c r="Y14" i="19"/>
  <c r="P17" i="19"/>
  <c r="Q17" i="19"/>
  <c r="X18" i="19"/>
  <c r="Y18" i="19"/>
  <c r="P26" i="19"/>
  <c r="Q26" i="19"/>
  <c r="X27" i="19"/>
  <c r="W35" i="19"/>
  <c r="Y27" i="19"/>
  <c r="P30" i="19"/>
  <c r="Q30" i="19"/>
  <c r="P34" i="19"/>
  <c r="Q34" i="19"/>
  <c r="P39" i="19"/>
  <c r="Q39" i="19"/>
  <c r="I17" i="21"/>
  <c r="H17" i="21"/>
  <c r="I13" i="21"/>
  <c r="H13" i="21"/>
  <c r="I114" i="21"/>
  <c r="H114" i="21"/>
  <c r="D162" i="21"/>
  <c r="H151" i="21"/>
  <c r="I151" i="21"/>
  <c r="I80" i="21"/>
  <c r="H80" i="21"/>
  <c r="I27" i="21"/>
  <c r="H27" i="21"/>
  <c r="L114" i="22"/>
  <c r="J114" i="22"/>
  <c r="K114" i="22"/>
  <c r="I10" i="21"/>
  <c r="H10" i="21"/>
  <c r="E36" i="21"/>
  <c r="E148" i="21"/>
  <c r="X10" i="22"/>
  <c r="V10" i="22"/>
  <c r="W10" i="22"/>
  <c r="F35" i="22"/>
  <c r="D49" i="22"/>
  <c r="D105" i="22"/>
  <c r="H35" i="22"/>
  <c r="F49" i="22"/>
  <c r="D63" i="22"/>
  <c r="F105" i="22"/>
  <c r="D50" i="21"/>
  <c r="C120" i="21"/>
  <c r="H77" i="22"/>
  <c r="F91" i="22"/>
  <c r="H39" i="21"/>
  <c r="I39" i="21"/>
  <c r="E50" i="21"/>
  <c r="I45" i="21"/>
  <c r="H45" i="21"/>
  <c r="I62" i="21"/>
  <c r="H62" i="21"/>
  <c r="I97" i="21"/>
  <c r="H97" i="21"/>
  <c r="E120" i="21"/>
  <c r="I131" i="21"/>
  <c r="H131" i="21"/>
  <c r="S21" i="22"/>
  <c r="L11" i="22"/>
  <c r="K11" i="22"/>
  <c r="J11" i="22"/>
  <c r="C21" i="22"/>
  <c r="H91" i="22"/>
  <c r="C92" i="21"/>
  <c r="W15" i="22"/>
  <c r="X15" i="22"/>
  <c r="V15" i="22"/>
  <c r="X16" i="22"/>
  <c r="W16" i="22"/>
  <c r="V16" i="22"/>
  <c r="D119" i="22"/>
  <c r="D78" i="21"/>
  <c r="X18" i="22"/>
  <c r="V18" i="22"/>
  <c r="W18" i="22"/>
  <c r="D20" i="26"/>
  <c r="C50" i="21"/>
  <c r="K79" i="26"/>
  <c r="J79" i="26"/>
  <c r="I79" i="26"/>
  <c r="X11" i="22"/>
  <c r="W11" i="22"/>
  <c r="V11" i="22"/>
  <c r="K16" i="26"/>
  <c r="J16" i="26"/>
  <c r="I16" i="26"/>
  <c r="K60" i="26"/>
  <c r="J60" i="26"/>
  <c r="I60" i="26"/>
  <c r="C118" i="26"/>
  <c r="C22" i="21"/>
  <c r="M54" i="28"/>
  <c r="L54" i="28"/>
  <c r="K54" i="28"/>
  <c r="H62" i="28"/>
  <c r="J54" i="28"/>
  <c r="I54" i="28"/>
  <c r="K42" i="26"/>
  <c r="J42" i="26"/>
  <c r="I42" i="26"/>
  <c r="E22" i="21"/>
  <c r="K8" i="26"/>
  <c r="J8" i="26"/>
  <c r="I8" i="26"/>
  <c r="F104" i="26"/>
  <c r="L11" i="30"/>
  <c r="K97" i="26"/>
  <c r="J97" i="26"/>
  <c r="I97" i="26"/>
  <c r="F34" i="26"/>
  <c r="K43" i="26"/>
  <c r="I43" i="26"/>
  <c r="J43" i="26"/>
  <c r="K61" i="26"/>
  <c r="J61" i="26"/>
  <c r="I61" i="26"/>
  <c r="K80" i="26"/>
  <c r="J80" i="26"/>
  <c r="I80" i="26"/>
  <c r="K26" i="26"/>
  <c r="J26" i="26"/>
  <c r="H34" i="26"/>
  <c r="I26" i="26"/>
  <c r="K93" i="26"/>
  <c r="J93" i="26"/>
  <c r="I93" i="26"/>
  <c r="K111" i="26"/>
  <c r="J111" i="26"/>
  <c r="I111" i="26"/>
  <c r="C132" i="26"/>
  <c r="K129" i="26"/>
  <c r="J129" i="26"/>
  <c r="I129" i="26"/>
  <c r="K14" i="26"/>
  <c r="I14" i="26"/>
  <c r="J14" i="26"/>
  <c r="K75" i="26"/>
  <c r="I75" i="26"/>
  <c r="J75" i="26"/>
  <c r="D90" i="26"/>
  <c r="K94" i="26"/>
  <c r="I94" i="26"/>
  <c r="J94" i="26"/>
  <c r="K112" i="26"/>
  <c r="I112" i="26"/>
  <c r="J112" i="26"/>
  <c r="D48" i="27"/>
  <c r="F90" i="26"/>
  <c r="K88" i="27"/>
  <c r="J88" i="27"/>
  <c r="I88" i="27"/>
  <c r="C20" i="28"/>
  <c r="J239" i="30"/>
  <c r="J28" i="26"/>
  <c r="I28" i="26"/>
  <c r="K28" i="26"/>
  <c r="K57" i="27"/>
  <c r="J57" i="27"/>
  <c r="I57" i="27"/>
  <c r="L14" i="30"/>
  <c r="N9" i="31"/>
  <c r="H40" i="30"/>
  <c r="K10" i="26"/>
  <c r="J10" i="26"/>
  <c r="I10" i="26"/>
  <c r="F20" i="26"/>
  <c r="K18" i="26"/>
  <c r="J18" i="26"/>
  <c r="I18" i="26"/>
  <c r="K24" i="26"/>
  <c r="J24" i="26"/>
  <c r="I24" i="26"/>
  <c r="K41" i="26"/>
  <c r="J41" i="26"/>
  <c r="I41" i="26"/>
  <c r="K45" i="26"/>
  <c r="J45" i="26"/>
  <c r="I45" i="26"/>
  <c r="K59" i="26"/>
  <c r="J59" i="26"/>
  <c r="I59" i="26"/>
  <c r="K78" i="26"/>
  <c r="J78" i="26"/>
  <c r="I78" i="26"/>
  <c r="K29" i="27"/>
  <c r="J29" i="27"/>
  <c r="I29" i="27"/>
  <c r="F64" i="30"/>
  <c r="L143" i="30"/>
  <c r="J261" i="30"/>
  <c r="K10" i="27"/>
  <c r="J10" i="27"/>
  <c r="I10" i="27"/>
  <c r="K44" i="27"/>
  <c r="I44" i="27"/>
  <c r="J44" i="27"/>
  <c r="E104" i="27"/>
  <c r="L64" i="28"/>
  <c r="J64" i="28"/>
  <c r="I64" i="28"/>
  <c r="K64" i="28"/>
  <c r="M64" i="28"/>
  <c r="J150" i="30"/>
  <c r="K31" i="27"/>
  <c r="J31" i="27"/>
  <c r="I31" i="27"/>
  <c r="K38" i="27"/>
  <c r="J38" i="27"/>
  <c r="I38" i="27"/>
  <c r="J153" i="27"/>
  <c r="K153" i="27"/>
  <c r="I153" i="27"/>
  <c r="I22" i="28"/>
  <c r="L22" i="28"/>
  <c r="K22" i="28"/>
  <c r="J22" i="28"/>
  <c r="M22" i="28"/>
  <c r="H119" i="30"/>
  <c r="K99" i="27"/>
  <c r="J99" i="27"/>
  <c r="I99" i="27"/>
  <c r="M26" i="28"/>
  <c r="K26" i="28"/>
  <c r="J26" i="28"/>
  <c r="H34" i="28"/>
  <c r="L26" i="28"/>
  <c r="I26" i="28"/>
  <c r="L124" i="28"/>
  <c r="J124" i="28"/>
  <c r="I124" i="28"/>
  <c r="H132" i="28"/>
  <c r="M124" i="28"/>
  <c r="K124" i="28"/>
  <c r="J32" i="27"/>
  <c r="I32" i="27"/>
  <c r="K32" i="27"/>
  <c r="K45" i="27"/>
  <c r="J45" i="27"/>
  <c r="I45" i="27"/>
  <c r="K64" i="27"/>
  <c r="J64" i="27"/>
  <c r="I64" i="27"/>
  <c r="K67" i="27"/>
  <c r="J67" i="27"/>
  <c r="I67" i="27"/>
  <c r="K100" i="27"/>
  <c r="J100" i="27"/>
  <c r="I100" i="27"/>
  <c r="K126" i="27"/>
  <c r="J126" i="27"/>
  <c r="I126" i="27"/>
  <c r="I130" i="27"/>
  <c r="K130" i="27"/>
  <c r="J130" i="27"/>
  <c r="G118" i="28"/>
  <c r="N98" i="30"/>
  <c r="L208" i="30"/>
  <c r="K30" i="27"/>
  <c r="J30" i="27"/>
  <c r="I30" i="27"/>
  <c r="J58" i="27"/>
  <c r="I58" i="27"/>
  <c r="K58" i="27"/>
  <c r="K93" i="27"/>
  <c r="J93" i="27"/>
  <c r="I93" i="27"/>
  <c r="L38" i="28"/>
  <c r="J38" i="28"/>
  <c r="I38" i="28"/>
  <c r="M38" i="28"/>
  <c r="K38" i="28"/>
  <c r="L17" i="30"/>
  <c r="J130" i="30"/>
  <c r="L150" i="30"/>
  <c r="K23" i="27"/>
  <c r="J23" i="27"/>
  <c r="I23" i="27"/>
  <c r="K36" i="27"/>
  <c r="J36" i="27"/>
  <c r="I36" i="27"/>
  <c r="K81" i="27"/>
  <c r="J81" i="27"/>
  <c r="I81" i="27"/>
  <c r="F118" i="27"/>
  <c r="K114" i="27"/>
  <c r="J114" i="27"/>
  <c r="I114" i="27"/>
  <c r="K117" i="27"/>
  <c r="J117" i="27"/>
  <c r="I117" i="27"/>
  <c r="G48" i="28"/>
  <c r="H85" i="30"/>
  <c r="J11" i="27"/>
  <c r="K11" i="27"/>
  <c r="I11" i="27"/>
  <c r="K39" i="27"/>
  <c r="J39" i="27"/>
  <c r="I39" i="27"/>
  <c r="K82" i="27"/>
  <c r="H90" i="27"/>
  <c r="J82" i="27"/>
  <c r="I82" i="27"/>
  <c r="G118" i="27"/>
  <c r="J144" i="27"/>
  <c r="K144" i="27"/>
  <c r="I144" i="27"/>
  <c r="L40" i="28"/>
  <c r="K40" i="28"/>
  <c r="M40" i="28"/>
  <c r="H48" i="28"/>
  <c r="J40" i="28"/>
  <c r="I40" i="28"/>
  <c r="I56" i="28"/>
  <c r="M56" i="28"/>
  <c r="L56" i="28"/>
  <c r="K56" i="28"/>
  <c r="J56" i="28"/>
  <c r="M78" i="28"/>
  <c r="K78" i="28"/>
  <c r="J78" i="28"/>
  <c r="L78" i="28"/>
  <c r="I78" i="28"/>
  <c r="M106" i="28"/>
  <c r="L106" i="28"/>
  <c r="K106" i="28"/>
  <c r="J106" i="28"/>
  <c r="I106" i="28"/>
  <c r="G146" i="28"/>
  <c r="J21" i="30"/>
  <c r="N164" i="30"/>
  <c r="H193" i="30"/>
  <c r="L251" i="30"/>
  <c r="H64" i="31"/>
  <c r="K107" i="27"/>
  <c r="J107" i="27"/>
  <c r="I107" i="27"/>
  <c r="K124" i="27"/>
  <c r="J124" i="27"/>
  <c r="I124" i="27"/>
  <c r="H132" i="27"/>
  <c r="L72" i="28"/>
  <c r="J72" i="28"/>
  <c r="I72" i="28"/>
  <c r="M72" i="28"/>
  <c r="K72" i="28"/>
  <c r="M138" i="28"/>
  <c r="K138" i="28"/>
  <c r="J138" i="28"/>
  <c r="L138" i="28"/>
  <c r="H146" i="28"/>
  <c r="I138" i="28"/>
  <c r="L21" i="30"/>
  <c r="F231" i="30"/>
  <c r="K145" i="27"/>
  <c r="I145" i="27"/>
  <c r="J145" i="27"/>
  <c r="J24" i="27"/>
  <c r="I24" i="27"/>
  <c r="K24" i="27"/>
  <c r="K37" i="27"/>
  <c r="J37" i="27"/>
  <c r="I37" i="27"/>
  <c r="K74" i="27"/>
  <c r="J74" i="27"/>
  <c r="I74" i="27"/>
  <c r="K151" i="27"/>
  <c r="J151" i="27"/>
  <c r="I151" i="27"/>
  <c r="G76" i="28"/>
  <c r="L92" i="28"/>
  <c r="K92" i="28"/>
  <c r="M92" i="28"/>
  <c r="J92" i="28"/>
  <c r="I92" i="28"/>
  <c r="I108" i="28"/>
  <c r="M108" i="28"/>
  <c r="L108" i="28"/>
  <c r="K108" i="28"/>
  <c r="J108" i="28"/>
  <c r="G132" i="28"/>
  <c r="M140" i="28"/>
  <c r="L140" i="28"/>
  <c r="K140" i="28"/>
  <c r="J140" i="28"/>
  <c r="I140" i="28"/>
  <c r="F11" i="30"/>
  <c r="H85" i="31"/>
  <c r="M86" i="28"/>
  <c r="K86" i="28"/>
  <c r="J86" i="28"/>
  <c r="L86" i="28"/>
  <c r="I86" i="28"/>
  <c r="L100" i="28"/>
  <c r="K100" i="28"/>
  <c r="M100" i="28"/>
  <c r="J100" i="28"/>
  <c r="I100" i="28"/>
  <c r="M114" i="28"/>
  <c r="L114" i="28"/>
  <c r="K114" i="28"/>
  <c r="J114" i="28"/>
  <c r="I114" i="28"/>
  <c r="I116" i="28"/>
  <c r="M116" i="28"/>
  <c r="L116" i="28"/>
  <c r="K116" i="28"/>
  <c r="J116" i="28"/>
  <c r="J9" i="30"/>
  <c r="J15" i="30"/>
  <c r="F19" i="30"/>
  <c r="J31" i="30"/>
  <c r="H41" i="30"/>
  <c r="F81" i="30"/>
  <c r="L153" i="30"/>
  <c r="H146" i="30"/>
  <c r="F173" i="30"/>
  <c r="N186" i="30"/>
  <c r="F240" i="30"/>
  <c r="F255" i="30"/>
  <c r="J12" i="31"/>
  <c r="F43" i="31"/>
  <c r="L76" i="31"/>
  <c r="K73" i="27"/>
  <c r="J73" i="27"/>
  <c r="I73" i="27"/>
  <c r="K92" i="27"/>
  <c r="J92" i="27"/>
  <c r="I92" i="27"/>
  <c r="K106" i="27"/>
  <c r="J106" i="27"/>
  <c r="I106" i="27"/>
  <c r="K110" i="27"/>
  <c r="J110" i="27"/>
  <c r="I110" i="27"/>
  <c r="H118" i="27"/>
  <c r="I139" i="27"/>
  <c r="K139" i="27"/>
  <c r="J139" i="27"/>
  <c r="L14" i="28"/>
  <c r="K14" i="28"/>
  <c r="M14" i="28"/>
  <c r="J14" i="28"/>
  <c r="I14" i="28"/>
  <c r="I30" i="28"/>
  <c r="M30" i="28"/>
  <c r="L30" i="28"/>
  <c r="K30" i="28"/>
  <c r="J30" i="28"/>
  <c r="J12" i="30"/>
  <c r="H55" i="30"/>
  <c r="F60" i="30"/>
  <c r="J75" i="30"/>
  <c r="J101" i="30"/>
  <c r="H108" i="30"/>
  <c r="H126" i="30"/>
  <c r="N166" i="30"/>
  <c r="H218" i="30"/>
  <c r="F233" i="30"/>
  <c r="H255" i="30"/>
  <c r="J32" i="31"/>
  <c r="L101" i="31"/>
  <c r="L46" i="28"/>
  <c r="J46" i="28"/>
  <c r="I46" i="28"/>
  <c r="M46" i="28"/>
  <c r="K46" i="28"/>
  <c r="M60" i="28"/>
  <c r="K60" i="28"/>
  <c r="J60" i="28"/>
  <c r="L60" i="28"/>
  <c r="I60" i="28"/>
  <c r="M95" i="28"/>
  <c r="K95" i="28"/>
  <c r="J95" i="28"/>
  <c r="L95" i="28"/>
  <c r="I95" i="28"/>
  <c r="L109" i="28"/>
  <c r="K109" i="28"/>
  <c r="M109" i="28"/>
  <c r="J109" i="28"/>
  <c r="I109" i="28"/>
  <c r="M123" i="28"/>
  <c r="L123" i="28"/>
  <c r="K123" i="28"/>
  <c r="J123" i="28"/>
  <c r="I123" i="28"/>
  <c r="I125" i="28"/>
  <c r="L125" i="28"/>
  <c r="K125" i="28"/>
  <c r="J125" i="28"/>
  <c r="M125" i="28"/>
  <c r="M156" i="28"/>
  <c r="K156" i="28"/>
  <c r="J156" i="28"/>
  <c r="I156" i="28"/>
  <c r="L156" i="28"/>
  <c r="M159" i="28"/>
  <c r="L159" i="28"/>
  <c r="J159" i="28"/>
  <c r="I159" i="28"/>
  <c r="K159" i="28"/>
  <c r="N9" i="30"/>
  <c r="N12" i="30"/>
  <c r="H19" i="30"/>
  <c r="L31" i="30"/>
  <c r="J36" i="30"/>
  <c r="H42" i="30"/>
  <c r="L55" i="30"/>
  <c r="L60" i="30"/>
  <c r="F127" i="30"/>
  <c r="J146" i="30"/>
  <c r="L12" i="31"/>
  <c r="H102" i="31"/>
  <c r="M9" i="28"/>
  <c r="K9" i="28"/>
  <c r="J9" i="28"/>
  <c r="L9" i="28"/>
  <c r="I9" i="28"/>
  <c r="L23" i="28"/>
  <c r="K23" i="28"/>
  <c r="M23" i="28"/>
  <c r="J23" i="28"/>
  <c r="I23" i="28"/>
  <c r="M37" i="28"/>
  <c r="L37" i="28"/>
  <c r="K37" i="28"/>
  <c r="J37" i="28"/>
  <c r="I37" i="28"/>
  <c r="I39" i="28"/>
  <c r="M39" i="28"/>
  <c r="L39" i="28"/>
  <c r="K39" i="28"/>
  <c r="J39" i="28"/>
  <c r="M71" i="28"/>
  <c r="L71" i="28"/>
  <c r="J71" i="28"/>
  <c r="I71" i="28"/>
  <c r="K71" i="28"/>
  <c r="L107" i="28"/>
  <c r="J107" i="28"/>
  <c r="I107" i="28"/>
  <c r="M107" i="28"/>
  <c r="K107" i="28"/>
  <c r="L141" i="28"/>
  <c r="J141" i="28"/>
  <c r="I141" i="28"/>
  <c r="M141" i="28"/>
  <c r="K141" i="28"/>
  <c r="K143" i="28"/>
  <c r="J143" i="28"/>
  <c r="M143" i="28"/>
  <c r="L143" i="28"/>
  <c r="I143" i="28"/>
  <c r="J32" i="30"/>
  <c r="H37" i="30"/>
  <c r="L42" i="30"/>
  <c r="H61" i="30"/>
  <c r="L76" i="30"/>
  <c r="F109" i="30"/>
  <c r="H122" i="30"/>
  <c r="J147" i="30"/>
  <c r="J168" i="30"/>
  <c r="J175" i="30"/>
  <c r="L241" i="30"/>
  <c r="F16" i="31"/>
  <c r="L33" i="31"/>
  <c r="F58" i="31"/>
  <c r="F79" i="31"/>
  <c r="G20" i="27"/>
  <c r="L55" i="28"/>
  <c r="J55" i="28"/>
  <c r="I55" i="28"/>
  <c r="K55" i="28"/>
  <c r="M55" i="28"/>
  <c r="M69" i="28"/>
  <c r="K69" i="28"/>
  <c r="J69" i="28"/>
  <c r="L69" i="28"/>
  <c r="I69" i="28"/>
  <c r="L83" i="28"/>
  <c r="K83" i="28"/>
  <c r="M83" i="28"/>
  <c r="J83" i="28"/>
  <c r="I83" i="28"/>
  <c r="I99" i="28"/>
  <c r="M99" i="28"/>
  <c r="L99" i="28"/>
  <c r="K99" i="28"/>
  <c r="J99" i="28"/>
  <c r="L117" i="28"/>
  <c r="K117" i="28"/>
  <c r="I117" i="28"/>
  <c r="J117" i="28"/>
  <c r="M117" i="28"/>
  <c r="M131" i="28"/>
  <c r="L131" i="28"/>
  <c r="I131" i="28"/>
  <c r="J131" i="28"/>
  <c r="K131" i="28"/>
  <c r="M148" i="28"/>
  <c r="L148" i="28"/>
  <c r="K148" i="28"/>
  <c r="I148" i="28"/>
  <c r="J148" i="28"/>
  <c r="M151" i="28"/>
  <c r="L151" i="28"/>
  <c r="K151" i="28"/>
  <c r="I151" i="28"/>
  <c r="J151" i="28"/>
  <c r="M154" i="28"/>
  <c r="L154" i="28"/>
  <c r="K154" i="28"/>
  <c r="J154" i="28"/>
  <c r="I154" i="28"/>
  <c r="L157" i="28"/>
  <c r="K157" i="28"/>
  <c r="J157" i="28"/>
  <c r="I157" i="28"/>
  <c r="M157" i="28"/>
  <c r="F17" i="30"/>
  <c r="L20" i="30"/>
  <c r="L38" i="30"/>
  <c r="H62" i="30"/>
  <c r="J84" i="30"/>
  <c r="F97" i="30"/>
  <c r="H129" i="30"/>
  <c r="N142" i="30"/>
  <c r="J259" i="30"/>
  <c r="N100" i="33"/>
  <c r="H20" i="27"/>
  <c r="K12" i="27"/>
  <c r="I12" i="27"/>
  <c r="J12" i="27"/>
  <c r="K18" i="27"/>
  <c r="I18" i="27"/>
  <c r="J18" i="27"/>
  <c r="K40" i="27"/>
  <c r="J40" i="27"/>
  <c r="H48" i="27"/>
  <c r="I40" i="27"/>
  <c r="K46" i="27"/>
  <c r="I46" i="27"/>
  <c r="J46" i="27"/>
  <c r="K53" i="27"/>
  <c r="I53" i="27"/>
  <c r="J53" i="27"/>
  <c r="G76" i="27"/>
  <c r="J71" i="27"/>
  <c r="I71" i="27"/>
  <c r="K71" i="27"/>
  <c r="K75" i="27"/>
  <c r="J75" i="27"/>
  <c r="I75" i="27"/>
  <c r="G90" i="27"/>
  <c r="M17" i="28"/>
  <c r="K17" i="28"/>
  <c r="J17" i="28"/>
  <c r="L17" i="28"/>
  <c r="I17" i="28"/>
  <c r="L31" i="28"/>
  <c r="K31" i="28"/>
  <c r="M31" i="28"/>
  <c r="J31" i="28"/>
  <c r="I31" i="28"/>
  <c r="M45" i="28"/>
  <c r="L45" i="28"/>
  <c r="K45" i="28"/>
  <c r="J45" i="28"/>
  <c r="I45" i="28"/>
  <c r="I47" i="28"/>
  <c r="M47" i="28"/>
  <c r="K47" i="28"/>
  <c r="J47" i="28"/>
  <c r="L47" i="28"/>
  <c r="C62" i="28"/>
  <c r="C76" i="28"/>
  <c r="C90" i="28"/>
  <c r="C104" i="28"/>
  <c r="L115" i="28"/>
  <c r="J115" i="28"/>
  <c r="I115" i="28"/>
  <c r="M115" i="28"/>
  <c r="K115" i="28"/>
  <c r="M129" i="28"/>
  <c r="K129" i="28"/>
  <c r="J129" i="28"/>
  <c r="L129" i="28"/>
  <c r="I129" i="28"/>
  <c r="F21" i="30"/>
  <c r="F34" i="30"/>
  <c r="F39" i="30"/>
  <c r="J57" i="30"/>
  <c r="F63" i="30"/>
  <c r="H78" i="30"/>
  <c r="L104" i="30"/>
  <c r="L149" i="30"/>
  <c r="F164" i="30"/>
  <c r="L170" i="30"/>
  <c r="J213" i="30"/>
  <c r="F20" i="31"/>
  <c r="L86" i="31"/>
  <c r="L62" i="31"/>
  <c r="L83" i="31"/>
  <c r="AL35" i="35"/>
  <c r="AK35" i="35"/>
  <c r="F10" i="30"/>
  <c r="J14" i="30"/>
  <c r="F16" i="30"/>
  <c r="H32" i="30"/>
  <c r="H34" i="30"/>
  <c r="J39" i="30"/>
  <c r="J53" i="30"/>
  <c r="J58" i="30"/>
  <c r="J82" i="30"/>
  <c r="N99" i="30"/>
  <c r="L102" i="30"/>
  <c r="F106" i="30"/>
  <c r="J120" i="30"/>
  <c r="H144" i="30"/>
  <c r="L167" i="30"/>
  <c r="F186" i="30"/>
  <c r="H190" i="30"/>
  <c r="F194" i="30"/>
  <c r="J232" i="30"/>
  <c r="H256" i="30"/>
  <c r="H261" i="30"/>
  <c r="H9" i="31"/>
  <c r="H20" i="31"/>
  <c r="J41" i="31"/>
  <c r="H65" i="31"/>
  <c r="H86" i="31"/>
  <c r="N75" i="33"/>
  <c r="I13" i="28"/>
  <c r="K13" i="28"/>
  <c r="J13" i="28"/>
  <c r="L13" i="28"/>
  <c r="M13" i="28"/>
  <c r="M28" i="28"/>
  <c r="L28" i="28"/>
  <c r="J28" i="28"/>
  <c r="I28" i="28"/>
  <c r="K28" i="28"/>
  <c r="L29" i="28"/>
  <c r="J29" i="28"/>
  <c r="I29" i="28"/>
  <c r="M29" i="28"/>
  <c r="K29" i="28"/>
  <c r="M52" i="28"/>
  <c r="K52" i="28"/>
  <c r="J52" i="28"/>
  <c r="L52" i="28"/>
  <c r="I52" i="28"/>
  <c r="L74" i="28"/>
  <c r="K74" i="28"/>
  <c r="J74" i="28"/>
  <c r="I74" i="28"/>
  <c r="M74" i="28"/>
  <c r="I82" i="28"/>
  <c r="K82" i="28"/>
  <c r="J82" i="28"/>
  <c r="H90" i="28"/>
  <c r="M82" i="28"/>
  <c r="L82" i="28"/>
  <c r="M97" i="28"/>
  <c r="L97" i="28"/>
  <c r="J97" i="28"/>
  <c r="I97" i="28"/>
  <c r="K97" i="28"/>
  <c r="L98" i="28"/>
  <c r="J98" i="28"/>
  <c r="I98" i="28"/>
  <c r="M98" i="28"/>
  <c r="K98" i="28"/>
  <c r="M121" i="28"/>
  <c r="K121" i="28"/>
  <c r="J121" i="28"/>
  <c r="L121" i="28"/>
  <c r="I121" i="28"/>
  <c r="H10" i="30"/>
  <c r="N11" i="30"/>
  <c r="L16" i="30"/>
  <c r="H18" i="30"/>
  <c r="J40" i="30"/>
  <c r="F54" i="30"/>
  <c r="L56" i="30"/>
  <c r="H83" i="30"/>
  <c r="L86" i="30"/>
  <c r="L103" i="30"/>
  <c r="L131" i="30"/>
  <c r="F121" i="30"/>
  <c r="F124" i="30"/>
  <c r="N141" i="30"/>
  <c r="J144" i="30"/>
  <c r="H148" i="30"/>
  <c r="F172" i="30"/>
  <c r="H187" i="30"/>
  <c r="H230" i="30"/>
  <c r="J36" i="31"/>
  <c r="L59" i="31"/>
  <c r="F75" i="31"/>
  <c r="L80" i="31"/>
  <c r="L97" i="31"/>
  <c r="AV14" i="35"/>
  <c r="AU14" i="35"/>
  <c r="AR14" i="35"/>
  <c r="AS14" i="35"/>
  <c r="AT14" i="35"/>
  <c r="M19" i="28"/>
  <c r="L19" i="28"/>
  <c r="I19" i="28"/>
  <c r="K19" i="28"/>
  <c r="J19" i="28"/>
  <c r="M43" i="28"/>
  <c r="K43" i="28"/>
  <c r="J43" i="28"/>
  <c r="I43" i="28"/>
  <c r="L43" i="28"/>
  <c r="L66" i="28"/>
  <c r="K66" i="28"/>
  <c r="I66" i="28"/>
  <c r="M66" i="28"/>
  <c r="J66" i="28"/>
  <c r="I73" i="28"/>
  <c r="J73" i="28"/>
  <c r="K73" i="28"/>
  <c r="L73" i="28"/>
  <c r="M73" i="28"/>
  <c r="M88" i="28"/>
  <c r="L88" i="28"/>
  <c r="I88" i="28"/>
  <c r="K88" i="28"/>
  <c r="J88" i="28"/>
  <c r="L89" i="28"/>
  <c r="J89" i="28"/>
  <c r="I89" i="28"/>
  <c r="K89" i="28"/>
  <c r="M89" i="28"/>
  <c r="M112" i="28"/>
  <c r="K112" i="28"/>
  <c r="J112" i="28"/>
  <c r="I112" i="28"/>
  <c r="L112" i="28"/>
  <c r="C132" i="28"/>
  <c r="L135" i="28"/>
  <c r="K135" i="28"/>
  <c r="I135" i="28"/>
  <c r="M135" i="28"/>
  <c r="J135" i="28"/>
  <c r="I142" i="28"/>
  <c r="J142" i="28"/>
  <c r="M142" i="28"/>
  <c r="L142" i="28"/>
  <c r="K142" i="28"/>
  <c r="M145" i="28"/>
  <c r="L145" i="28"/>
  <c r="I145" i="28"/>
  <c r="K145" i="28"/>
  <c r="J145" i="28"/>
  <c r="L149" i="28"/>
  <c r="K149" i="28"/>
  <c r="M149" i="28"/>
  <c r="I149" i="28"/>
  <c r="J149" i="28"/>
  <c r="K152" i="28"/>
  <c r="J152" i="28"/>
  <c r="M152" i="28"/>
  <c r="H160" i="28"/>
  <c r="L152" i="28"/>
  <c r="I152" i="28"/>
  <c r="J155" i="28"/>
  <c r="I155" i="28"/>
  <c r="L155" i="28"/>
  <c r="K155" i="28"/>
  <c r="M155" i="28"/>
  <c r="F9" i="30"/>
  <c r="J13" i="30"/>
  <c r="F15" i="30"/>
  <c r="H20" i="30"/>
  <c r="N32" i="30"/>
  <c r="J37" i="30"/>
  <c r="L87" i="30"/>
  <c r="N56" i="30"/>
  <c r="F62" i="30"/>
  <c r="H65" i="30"/>
  <c r="H77" i="30"/>
  <c r="H80" i="30"/>
  <c r="L100" i="30"/>
  <c r="H131" i="30"/>
  <c r="J142" i="30"/>
  <c r="L195" i="30"/>
  <c r="J234" i="30"/>
  <c r="N253" i="30"/>
  <c r="F258" i="30"/>
  <c r="J262" i="30"/>
  <c r="H16" i="31"/>
  <c r="L81" i="31"/>
  <c r="N10" i="35"/>
  <c r="M11" i="28"/>
  <c r="L11" i="28"/>
  <c r="K11" i="28"/>
  <c r="J11" i="28"/>
  <c r="I11" i="28"/>
  <c r="L12" i="28"/>
  <c r="J12" i="28"/>
  <c r="I12" i="28"/>
  <c r="H20" i="28"/>
  <c r="M12" i="28"/>
  <c r="K12" i="28"/>
  <c r="L57" i="28"/>
  <c r="K57" i="28"/>
  <c r="J57" i="28"/>
  <c r="I57" i="28"/>
  <c r="M57" i="28"/>
  <c r="I65" i="28"/>
  <c r="M65" i="28"/>
  <c r="L65" i="28"/>
  <c r="K65" i="28"/>
  <c r="J65" i="28"/>
  <c r="M80" i="28"/>
  <c r="L80" i="28"/>
  <c r="J80" i="28"/>
  <c r="K80" i="28"/>
  <c r="I80" i="28"/>
  <c r="L81" i="28"/>
  <c r="J81" i="28"/>
  <c r="I81" i="28"/>
  <c r="M81" i="28"/>
  <c r="K81" i="28"/>
  <c r="M103" i="28"/>
  <c r="K103" i="28"/>
  <c r="J103" i="28"/>
  <c r="I103" i="28"/>
  <c r="L103" i="28"/>
  <c r="L126" i="28"/>
  <c r="K126" i="28"/>
  <c r="M126" i="28"/>
  <c r="J126" i="28"/>
  <c r="I126" i="28"/>
  <c r="I134" i="28"/>
  <c r="J134" i="28"/>
  <c r="M134" i="28"/>
  <c r="K134" i="28"/>
  <c r="L134" i="28"/>
  <c r="N10" i="30"/>
  <c r="F12" i="30"/>
  <c r="L13" i="30"/>
  <c r="L18" i="30"/>
  <c r="F33" i="30"/>
  <c r="J35" i="30"/>
  <c r="H38" i="30"/>
  <c r="L40" i="30"/>
  <c r="H54" i="30"/>
  <c r="F98" i="30"/>
  <c r="J128" i="30"/>
  <c r="J145" i="30"/>
  <c r="L148" i="30"/>
  <c r="L152" i="30"/>
  <c r="H163" i="30"/>
  <c r="L166" i="30"/>
  <c r="F188" i="30"/>
  <c r="L234" i="30"/>
  <c r="J238" i="30"/>
  <c r="L263" i="30"/>
  <c r="J62" i="31"/>
  <c r="H75" i="31"/>
  <c r="J83" i="31"/>
  <c r="N55" i="33"/>
  <c r="L9" i="30"/>
  <c r="J10" i="30"/>
  <c r="J11" i="30"/>
  <c r="H12" i="30"/>
  <c r="F13" i="30"/>
  <c r="H14" i="30"/>
  <c r="H15" i="30"/>
  <c r="H16" i="30"/>
  <c r="J17" i="30"/>
  <c r="J18" i="30"/>
  <c r="J19" i="30"/>
  <c r="J34" i="30"/>
  <c r="H36" i="30"/>
  <c r="F38" i="30"/>
  <c r="F86" i="30"/>
  <c r="H53" i="30"/>
  <c r="F59" i="30"/>
  <c r="H97" i="30"/>
  <c r="F99" i="30"/>
  <c r="N100" i="30"/>
  <c r="F105" i="30"/>
  <c r="F107" i="30"/>
  <c r="H109" i="30"/>
  <c r="L141" i="30"/>
  <c r="J143" i="30"/>
  <c r="F145" i="30"/>
  <c r="L165" i="30"/>
  <c r="J167" i="30"/>
  <c r="L169" i="30"/>
  <c r="L171" i="30"/>
  <c r="H197" i="30"/>
  <c r="L191" i="30"/>
  <c r="L196" i="30"/>
  <c r="F229" i="30"/>
  <c r="F236" i="30"/>
  <c r="F241" i="30"/>
  <c r="L259" i="30"/>
  <c r="L55" i="31"/>
  <c r="L85" i="31"/>
  <c r="J99" i="31"/>
  <c r="N31" i="30"/>
  <c r="J33" i="30"/>
  <c r="L39" i="30"/>
  <c r="J41" i="30"/>
  <c r="J43" i="30"/>
  <c r="F56" i="30"/>
  <c r="F174" i="30"/>
  <c r="H189" i="30"/>
  <c r="H194" i="30"/>
  <c r="L233" i="30"/>
  <c r="L238" i="30"/>
  <c r="H254" i="30"/>
  <c r="L262" i="30"/>
  <c r="L38" i="31"/>
  <c r="H43" i="31"/>
  <c r="H17" i="35"/>
  <c r="I32" i="35"/>
  <c r="H32" i="35"/>
  <c r="P18" i="36"/>
  <c r="Q18" i="36"/>
  <c r="F20" i="30"/>
  <c r="L33" i="30"/>
  <c r="F35" i="30"/>
  <c r="F37" i="30"/>
  <c r="L43" i="30"/>
  <c r="F58" i="30"/>
  <c r="F78" i="30"/>
  <c r="F80" i="30"/>
  <c r="F82" i="30"/>
  <c r="L192" i="30"/>
  <c r="H232" i="30"/>
  <c r="F237" i="30"/>
  <c r="N252" i="30"/>
  <c r="F11" i="31"/>
  <c r="L14" i="31"/>
  <c r="L18" i="31"/>
  <c r="F83" i="31"/>
  <c r="J40" i="31"/>
  <c r="H53" i="31"/>
  <c r="F57" i="31"/>
  <c r="L175" i="30"/>
  <c r="H185" i="30"/>
  <c r="J189" i="30"/>
  <c r="F252" i="30"/>
  <c r="F253" i="30"/>
  <c r="J254" i="30"/>
  <c r="F257" i="30"/>
  <c r="L258" i="30"/>
  <c r="L11" i="31"/>
  <c r="F21" i="31"/>
  <c r="H98" i="31"/>
  <c r="H39" i="31"/>
  <c r="J56" i="31"/>
  <c r="J75" i="31"/>
  <c r="J84" i="31"/>
  <c r="J86" i="31"/>
  <c r="J105" i="31"/>
  <c r="V15" i="35"/>
  <c r="V9" i="35"/>
  <c r="H14" i="35"/>
  <c r="AJ18" i="35"/>
  <c r="AK18" i="35"/>
  <c r="AL18" i="35"/>
  <c r="J97" i="30"/>
  <c r="J98" i="30"/>
  <c r="H99" i="30"/>
  <c r="F100" i="30"/>
  <c r="F101" i="30"/>
  <c r="F102" i="30"/>
  <c r="F103" i="30"/>
  <c r="H104" i="30"/>
  <c r="H105" i="30"/>
  <c r="H106" i="30"/>
  <c r="J107" i="30"/>
  <c r="J108" i="30"/>
  <c r="J109" i="30"/>
  <c r="J163" i="30"/>
  <c r="H164" i="30"/>
  <c r="H165" i="30"/>
  <c r="F166" i="30"/>
  <c r="F168" i="30"/>
  <c r="F169" i="30"/>
  <c r="F170" i="30"/>
  <c r="H171" i="30"/>
  <c r="H172" i="30"/>
  <c r="H173" i="30"/>
  <c r="L174" i="30"/>
  <c r="J187" i="30"/>
  <c r="L188" i="30"/>
  <c r="J193" i="30"/>
  <c r="J253" i="30"/>
  <c r="L261" i="30"/>
  <c r="H263" i="30"/>
  <c r="J108" i="31"/>
  <c r="F31" i="31"/>
  <c r="H33" i="31"/>
  <c r="J37" i="31"/>
  <c r="F42" i="31"/>
  <c r="H61" i="31"/>
  <c r="J102" i="31"/>
  <c r="F31" i="30"/>
  <c r="F32" i="30"/>
  <c r="N33" i="30"/>
  <c r="N34" i="30"/>
  <c r="L35" i="30"/>
  <c r="L36" i="30"/>
  <c r="F41" i="30"/>
  <c r="F42" i="30"/>
  <c r="F43" i="30"/>
  <c r="J185" i="30"/>
  <c r="L186" i="30"/>
  <c r="F191" i="30"/>
  <c r="J192" i="30"/>
  <c r="J197" i="30"/>
  <c r="H252" i="30"/>
  <c r="L254" i="30"/>
  <c r="F256" i="30"/>
  <c r="L257" i="30"/>
  <c r="J260" i="30"/>
  <c r="H10" i="31"/>
  <c r="N11" i="31"/>
  <c r="H15" i="31"/>
  <c r="H19" i="31"/>
  <c r="F53" i="31"/>
  <c r="J59" i="31"/>
  <c r="F64" i="31"/>
  <c r="F80" i="31"/>
  <c r="F82" i="31"/>
  <c r="J109" i="31"/>
  <c r="V8" i="35"/>
  <c r="AJ14" i="35"/>
  <c r="AL14" i="35"/>
  <c r="AK14" i="35"/>
  <c r="J15" i="36"/>
  <c r="I15" i="36"/>
  <c r="N97" i="30"/>
  <c r="L98" i="30"/>
  <c r="J99" i="30"/>
  <c r="J100" i="30"/>
  <c r="H101" i="30"/>
  <c r="H102" i="30"/>
  <c r="J103" i="30"/>
  <c r="J104" i="30"/>
  <c r="J105" i="30"/>
  <c r="L106" i="30"/>
  <c r="L107" i="30"/>
  <c r="L108" i="30"/>
  <c r="L163" i="30"/>
  <c r="L164" i="30"/>
  <c r="J165" i="30"/>
  <c r="H166" i="30"/>
  <c r="H167" i="30"/>
  <c r="H168" i="30"/>
  <c r="H169" i="30"/>
  <c r="J170" i="30"/>
  <c r="J171" i="30"/>
  <c r="J172" i="30"/>
  <c r="J251" i="30"/>
  <c r="L253" i="30"/>
  <c r="F259" i="30"/>
  <c r="L260" i="30"/>
  <c r="H262" i="30"/>
  <c r="J263" i="30"/>
  <c r="F9" i="31"/>
  <c r="L10" i="31"/>
  <c r="L13" i="31"/>
  <c r="L17" i="31"/>
  <c r="H31" i="31"/>
  <c r="J33" i="31"/>
  <c r="H40" i="31"/>
  <c r="H42" i="31"/>
  <c r="H76" i="31"/>
  <c r="H80" i="31"/>
  <c r="F98" i="31"/>
  <c r="N33" i="33"/>
  <c r="AL11" i="35"/>
  <c r="AK11" i="35"/>
  <c r="AJ11" i="35"/>
  <c r="H15" i="35"/>
  <c r="AL34" i="35"/>
  <c r="AK34" i="35"/>
  <c r="R7" i="43"/>
  <c r="Q7" i="43"/>
  <c r="P7" i="43"/>
  <c r="T7" i="43"/>
  <c r="S7" i="43"/>
  <c r="H9" i="30"/>
  <c r="L10" i="30"/>
  <c r="H11" i="30"/>
  <c r="L12" i="30"/>
  <c r="H13" i="30"/>
  <c r="F14" i="30"/>
  <c r="L15" i="30"/>
  <c r="J16" i="30"/>
  <c r="H17" i="30"/>
  <c r="F18" i="30"/>
  <c r="L19" i="30"/>
  <c r="J20" i="30"/>
  <c r="H21" i="30"/>
  <c r="L97" i="30"/>
  <c r="H98" i="30"/>
  <c r="L99" i="30"/>
  <c r="H100" i="30"/>
  <c r="L101" i="30"/>
  <c r="J102" i="30"/>
  <c r="H103" i="30"/>
  <c r="F104" i="30"/>
  <c r="L105" i="30"/>
  <c r="J106" i="30"/>
  <c r="H107" i="30"/>
  <c r="F108" i="30"/>
  <c r="L109" i="30"/>
  <c r="J15" i="31"/>
  <c r="F35" i="31"/>
  <c r="H38" i="31"/>
  <c r="J39" i="31"/>
  <c r="F41" i="31"/>
  <c r="H63" i="31"/>
  <c r="J64" i="31"/>
  <c r="H78" i="31"/>
  <c r="H79" i="31"/>
  <c r="J82" i="31"/>
  <c r="AB17" i="35"/>
  <c r="Q32" i="37"/>
  <c r="P32" i="37"/>
  <c r="J46" i="37"/>
  <c r="I46" i="37"/>
  <c r="H31" i="30"/>
  <c r="L32" i="30"/>
  <c r="H33" i="30"/>
  <c r="L34" i="30"/>
  <c r="H35" i="30"/>
  <c r="F36" i="30"/>
  <c r="L37" i="30"/>
  <c r="J38" i="30"/>
  <c r="H39" i="30"/>
  <c r="F40" i="30"/>
  <c r="L41" i="30"/>
  <c r="J42" i="30"/>
  <c r="H43" i="30"/>
  <c r="L9" i="31"/>
  <c r="J10" i="31"/>
  <c r="H11" i="31"/>
  <c r="H12" i="31"/>
  <c r="F13" i="31"/>
  <c r="J14" i="31"/>
  <c r="J19" i="31"/>
  <c r="F34" i="31"/>
  <c r="J35" i="31"/>
  <c r="H41" i="31"/>
  <c r="H56" i="31"/>
  <c r="J60" i="31"/>
  <c r="F81" i="31"/>
  <c r="J85" i="31"/>
  <c r="H87" i="31"/>
  <c r="J101" i="31"/>
  <c r="H103" i="31"/>
  <c r="J7" i="36"/>
  <c r="I7" i="36"/>
  <c r="J14" i="36"/>
  <c r="I14" i="36"/>
  <c r="L173" i="30"/>
  <c r="J174" i="30"/>
  <c r="H175" i="30"/>
  <c r="H251" i="30"/>
  <c r="L252" i="30"/>
  <c r="F254" i="30"/>
  <c r="L255" i="30"/>
  <c r="L256" i="30"/>
  <c r="J258" i="30"/>
  <c r="H260" i="30"/>
  <c r="F262" i="30"/>
  <c r="F263" i="30"/>
  <c r="F17" i="31"/>
  <c r="J18" i="31"/>
  <c r="H34" i="31"/>
  <c r="J38" i="31"/>
  <c r="F40" i="31"/>
  <c r="H55" i="31"/>
  <c r="J63" i="31"/>
  <c r="F65" i="31"/>
  <c r="F76" i="31"/>
  <c r="J77" i="31"/>
  <c r="J78" i="31"/>
  <c r="J87" i="31"/>
  <c r="H100" i="31"/>
  <c r="F107" i="31"/>
  <c r="H9" i="35"/>
  <c r="V11" i="35"/>
  <c r="AB18" i="35"/>
  <c r="J17" i="36"/>
  <c r="I17" i="36"/>
  <c r="J21" i="36"/>
  <c r="I21" i="36"/>
  <c r="Q31" i="36"/>
  <c r="P31" i="36"/>
  <c r="J45" i="36"/>
  <c r="I45" i="36"/>
  <c r="P26" i="36"/>
  <c r="Q26" i="36"/>
  <c r="J33" i="36"/>
  <c r="I33" i="36"/>
  <c r="H13" i="31"/>
  <c r="F14" i="31"/>
  <c r="L15" i="31"/>
  <c r="J16" i="31"/>
  <c r="H17" i="31"/>
  <c r="F18" i="31"/>
  <c r="L19" i="31"/>
  <c r="J20" i="31"/>
  <c r="H21" i="31"/>
  <c r="J34" i="31"/>
  <c r="J42" i="31"/>
  <c r="J79" i="31"/>
  <c r="N11" i="33"/>
  <c r="N12" i="33"/>
  <c r="N78" i="33"/>
  <c r="N97" i="33"/>
  <c r="AB9" i="35"/>
  <c r="AB10" i="35"/>
  <c r="AB12" i="35"/>
  <c r="V16" i="35"/>
  <c r="V17" i="35"/>
  <c r="I33" i="35"/>
  <c r="H33" i="35"/>
  <c r="I36" i="35"/>
  <c r="H36" i="35"/>
  <c r="P34" i="36"/>
  <c r="Q34" i="36"/>
  <c r="J31" i="31"/>
  <c r="H32" i="31"/>
  <c r="H35" i="31"/>
  <c r="J43" i="31"/>
  <c r="J76" i="31"/>
  <c r="J80" i="31"/>
  <c r="J97" i="31"/>
  <c r="N9" i="33"/>
  <c r="N10" i="33"/>
  <c r="N76" i="33"/>
  <c r="N99" i="33"/>
  <c r="AL38" i="35"/>
  <c r="AK38" i="35"/>
  <c r="Q6" i="36"/>
  <c r="P6" i="36"/>
  <c r="J11" i="37"/>
  <c r="I11" i="37"/>
  <c r="J9" i="31"/>
  <c r="F10" i="31"/>
  <c r="N10" i="31"/>
  <c r="J11" i="31"/>
  <c r="F12" i="31"/>
  <c r="N12" i="31"/>
  <c r="J13" i="31"/>
  <c r="H14" i="31"/>
  <c r="F15" i="31"/>
  <c r="L16" i="31"/>
  <c r="J17" i="31"/>
  <c r="H18" i="31"/>
  <c r="F19" i="31"/>
  <c r="L20" i="31"/>
  <c r="J21" i="31"/>
  <c r="J54" i="31"/>
  <c r="J58" i="31"/>
  <c r="J81" i="31"/>
  <c r="AB16" i="35"/>
  <c r="AL33" i="35"/>
  <c r="AK33" i="35"/>
  <c r="I40" i="35"/>
  <c r="H40" i="35"/>
  <c r="J11" i="36"/>
  <c r="I11" i="36"/>
  <c r="Q13" i="36"/>
  <c r="P13" i="36"/>
  <c r="Q10" i="36"/>
  <c r="P10" i="36"/>
  <c r="J20" i="36"/>
  <c r="I20" i="36"/>
  <c r="J50" i="37"/>
  <c r="I50" i="37"/>
  <c r="AB13" i="35"/>
  <c r="AL39" i="35"/>
  <c r="AK39" i="35"/>
  <c r="Q7" i="36"/>
  <c r="P7" i="36"/>
  <c r="Q16" i="36"/>
  <c r="P16" i="36"/>
  <c r="J29" i="36"/>
  <c r="I29" i="36"/>
  <c r="J46" i="36"/>
  <c r="I46" i="36"/>
  <c r="Q7" i="37"/>
  <c r="P7" i="37"/>
  <c r="N98" i="33"/>
  <c r="AB14" i="35"/>
  <c r="AL31" i="35"/>
  <c r="AK31" i="35"/>
  <c r="Q23" i="36"/>
  <c r="P23" i="36"/>
  <c r="J47" i="36"/>
  <c r="I47" i="36"/>
  <c r="J17" i="37"/>
  <c r="I17" i="37"/>
  <c r="L21" i="31"/>
  <c r="AB8" i="35"/>
  <c r="AK30" i="35"/>
  <c r="AL30" i="35"/>
  <c r="J8" i="36"/>
  <c r="I8" i="36"/>
  <c r="Q12" i="36"/>
  <c r="P12" i="36"/>
  <c r="Q19" i="36"/>
  <c r="P19" i="36"/>
  <c r="Q27" i="36"/>
  <c r="P27" i="36"/>
  <c r="O136" i="41"/>
  <c r="N136" i="41"/>
  <c r="M136" i="41"/>
  <c r="L136" i="41"/>
  <c r="K136" i="41"/>
  <c r="AK32" i="35"/>
  <c r="AL32" i="35"/>
  <c r="AK40" i="35"/>
  <c r="AL40" i="35"/>
  <c r="I6" i="36"/>
  <c r="J6" i="36"/>
  <c r="I12" i="36"/>
  <c r="J12" i="36"/>
  <c r="I35" i="36"/>
  <c r="J35" i="36"/>
  <c r="S7" i="41"/>
  <c r="R7" i="41"/>
  <c r="AA19" i="41"/>
  <c r="T7" i="41"/>
  <c r="Q7" i="41"/>
  <c r="P7" i="41"/>
  <c r="J7" i="42"/>
  <c r="I7" i="42"/>
  <c r="H7" i="42"/>
  <c r="J25" i="37"/>
  <c r="I25" i="37"/>
  <c r="I6" i="40"/>
  <c r="H6" i="40"/>
  <c r="J6" i="40"/>
  <c r="J18" i="37"/>
  <c r="I18" i="37"/>
  <c r="Q27" i="37"/>
  <c r="P27" i="37"/>
  <c r="I44" i="37"/>
  <c r="J44" i="37"/>
  <c r="J10" i="37"/>
  <c r="I10" i="37"/>
  <c r="Q19" i="37"/>
  <c r="P19" i="37"/>
  <c r="P35" i="37"/>
  <c r="Q35" i="37"/>
  <c r="Q44" i="37"/>
  <c r="P44" i="37"/>
  <c r="C129" i="39"/>
  <c r="N9" i="41"/>
  <c r="L9" i="41"/>
  <c r="I137" i="41"/>
  <c r="H137" i="41"/>
  <c r="G137" i="41"/>
  <c r="J9" i="37"/>
  <c r="I9" i="37"/>
  <c r="Q18" i="37"/>
  <c r="P18" i="37"/>
  <c r="Q25" i="37"/>
  <c r="P25" i="37"/>
  <c r="J28" i="37"/>
  <c r="I28" i="37"/>
  <c r="Q29" i="37"/>
  <c r="P29" i="37"/>
  <c r="T12" i="43"/>
  <c r="S12" i="43"/>
  <c r="Q12" i="43"/>
  <c r="R12" i="43"/>
  <c r="P12" i="43"/>
  <c r="H9" i="44"/>
  <c r="J9" i="44"/>
  <c r="I9" i="44"/>
  <c r="F13" i="45"/>
  <c r="J8" i="37"/>
  <c r="I8" i="37"/>
  <c r="Q15" i="37"/>
  <c r="P15" i="37"/>
  <c r="Q17" i="37"/>
  <c r="P17" i="37"/>
  <c r="J34" i="37"/>
  <c r="I34" i="37"/>
  <c r="Q37" i="37"/>
  <c r="P37" i="37"/>
  <c r="T13" i="43"/>
  <c r="S13" i="43"/>
  <c r="Q13" i="43"/>
  <c r="R13" i="43"/>
  <c r="P13" i="43"/>
  <c r="Q10" i="37"/>
  <c r="P10" i="37"/>
  <c r="Q16" i="37"/>
  <c r="P16" i="37"/>
  <c r="J22" i="37"/>
  <c r="I22" i="37"/>
  <c r="M10" i="39"/>
  <c r="L10" i="39"/>
  <c r="K10" i="39"/>
  <c r="P9" i="37"/>
  <c r="Q9" i="37"/>
  <c r="I20" i="37"/>
  <c r="J20" i="37"/>
  <c r="I26" i="37"/>
  <c r="J26" i="37"/>
  <c r="Q41" i="37"/>
  <c r="P41" i="37"/>
  <c r="I8" i="39"/>
  <c r="H8" i="39"/>
  <c r="G8" i="39"/>
  <c r="T10" i="39"/>
  <c r="S10" i="39"/>
  <c r="Q10" i="39"/>
  <c r="P10" i="39"/>
  <c r="O10" i="39"/>
  <c r="R10" i="39"/>
  <c r="J7" i="41"/>
  <c r="I7" i="41"/>
  <c r="H7" i="41"/>
  <c r="F12" i="41"/>
  <c r="Q8" i="37"/>
  <c r="P8" i="37"/>
  <c r="J19" i="37"/>
  <c r="I19" i="37"/>
  <c r="J33" i="37"/>
  <c r="I33" i="37"/>
  <c r="Q36" i="37"/>
  <c r="P36" i="37"/>
  <c r="P43" i="37"/>
  <c r="Q43" i="37"/>
  <c r="M8" i="39"/>
  <c r="L8" i="39"/>
  <c r="K8" i="39"/>
  <c r="N9" i="40"/>
  <c r="L9" i="40"/>
  <c r="H138" i="40"/>
  <c r="G138" i="40"/>
  <c r="I138" i="40"/>
  <c r="Q8" i="39"/>
  <c r="P8" i="39"/>
  <c r="O8" i="39"/>
  <c r="T8" i="39"/>
  <c r="S8" i="39"/>
  <c r="R8" i="39"/>
  <c r="I10" i="40"/>
  <c r="H10" i="40"/>
  <c r="J10" i="40"/>
  <c r="F8" i="41"/>
  <c r="I138" i="44"/>
  <c r="H138" i="44"/>
  <c r="G138" i="44"/>
  <c r="H6" i="39"/>
  <c r="G6" i="39"/>
  <c r="I128" i="39"/>
  <c r="H128" i="39"/>
  <c r="G128" i="39"/>
  <c r="Q6" i="40"/>
  <c r="P6" i="40"/>
  <c r="S6" i="40"/>
  <c r="R6" i="40"/>
  <c r="T6" i="40"/>
  <c r="T10" i="42"/>
  <c r="AA20" i="42" s="1"/>
  <c r="S10" i="42"/>
  <c r="P10" i="42"/>
  <c r="R10" i="42"/>
  <c r="Q10" i="42"/>
  <c r="D11" i="46"/>
  <c r="I10" i="39"/>
  <c r="H10" i="39"/>
  <c r="G10" i="39"/>
  <c r="T12" i="40"/>
  <c r="R12" i="40"/>
  <c r="Q12" i="40"/>
  <c r="S12" i="40"/>
  <c r="P12" i="40"/>
  <c r="F9" i="42"/>
  <c r="P11" i="43"/>
  <c r="T11" i="43"/>
  <c r="S11" i="43"/>
  <c r="Q11" i="43"/>
  <c r="R11" i="43"/>
  <c r="D11" i="39"/>
  <c r="G127" i="39"/>
  <c r="F129" i="39"/>
  <c r="I127" i="39"/>
  <c r="H127" i="39"/>
  <c r="L134" i="40"/>
  <c r="K134" i="40"/>
  <c r="O134" i="40"/>
  <c r="N134" i="40"/>
  <c r="M134" i="40"/>
  <c r="M10" i="41"/>
  <c r="L10" i="41"/>
  <c r="N10" i="41"/>
  <c r="R6" i="39"/>
  <c r="Q6" i="39"/>
  <c r="O6" i="39"/>
  <c r="P6" i="39"/>
  <c r="I7" i="39"/>
  <c r="G7" i="39"/>
  <c r="H7" i="39"/>
  <c r="S7" i="39"/>
  <c r="R7" i="39"/>
  <c r="Q7" i="39"/>
  <c r="O7" i="39"/>
  <c r="T7" i="39"/>
  <c r="P7" i="39"/>
  <c r="J11" i="39"/>
  <c r="M9" i="39"/>
  <c r="K9" i="39"/>
  <c r="L9" i="39"/>
  <c r="G124" i="39"/>
  <c r="H124" i="39"/>
  <c r="M8" i="40"/>
  <c r="I8" i="40"/>
  <c r="H8" i="40"/>
  <c r="J8" i="40"/>
  <c r="M12" i="40"/>
  <c r="L12" i="40"/>
  <c r="N12" i="40"/>
  <c r="I134" i="40"/>
  <c r="H134" i="40"/>
  <c r="G134" i="40"/>
  <c r="M6" i="41"/>
  <c r="L6" i="41"/>
  <c r="N6" i="41"/>
  <c r="I8" i="41"/>
  <c r="H8" i="41"/>
  <c r="J8" i="41"/>
  <c r="M8" i="41"/>
  <c r="I134" i="41"/>
  <c r="H134" i="41"/>
  <c r="G134" i="41"/>
  <c r="F8" i="42"/>
  <c r="M136" i="42"/>
  <c r="L136" i="42"/>
  <c r="O136" i="42"/>
  <c r="N136" i="42"/>
  <c r="K136" i="42"/>
  <c r="P15" i="43"/>
  <c r="T15" i="43"/>
  <c r="R15" i="43"/>
  <c r="S15" i="43"/>
  <c r="Q15" i="43"/>
  <c r="I142" i="44"/>
  <c r="H142" i="44"/>
  <c r="G142" i="44"/>
  <c r="L9" i="45"/>
  <c r="N9" i="45"/>
  <c r="M9" i="45"/>
  <c r="G144" i="45"/>
  <c r="I144" i="45"/>
  <c r="H144" i="45"/>
  <c r="C11" i="39"/>
  <c r="M10" i="40"/>
  <c r="N10" i="40"/>
  <c r="L10" i="40"/>
  <c r="F11" i="40"/>
  <c r="O135" i="40"/>
  <c r="N135" i="40"/>
  <c r="L135" i="40"/>
  <c r="K135" i="40"/>
  <c r="M135" i="40"/>
  <c r="J11" i="41"/>
  <c r="I11" i="41"/>
  <c r="H11" i="41"/>
  <c r="J12" i="41"/>
  <c r="I12" i="41"/>
  <c r="H12" i="41"/>
  <c r="F10" i="42"/>
  <c r="R9" i="42"/>
  <c r="T9" i="42"/>
  <c r="S9" i="42"/>
  <c r="Q9" i="42"/>
  <c r="P9" i="42"/>
  <c r="E16" i="43"/>
  <c r="F16" i="43" s="1"/>
  <c r="F6" i="43"/>
  <c r="F8" i="44"/>
  <c r="N12" i="44"/>
  <c r="M12" i="44"/>
  <c r="L12" i="44"/>
  <c r="E11" i="39"/>
  <c r="S7" i="40"/>
  <c r="T7" i="40"/>
  <c r="AA19" i="40" s="1"/>
  <c r="R7" i="40"/>
  <c r="Q7" i="40"/>
  <c r="P7" i="40"/>
  <c r="L8" i="40"/>
  <c r="N8" i="40"/>
  <c r="I137" i="40"/>
  <c r="H137" i="40"/>
  <c r="G137" i="40"/>
  <c r="J6" i="42"/>
  <c r="I6" i="42"/>
  <c r="H6" i="42"/>
  <c r="R11" i="42"/>
  <c r="Q11" i="42"/>
  <c r="T11" i="42"/>
  <c r="S11" i="42"/>
  <c r="P11" i="42"/>
  <c r="O137" i="42"/>
  <c r="L137" i="42"/>
  <c r="N137" i="42"/>
  <c r="M137" i="42"/>
  <c r="K137" i="42"/>
  <c r="F14" i="45"/>
  <c r="K7" i="39"/>
  <c r="M7" i="39"/>
  <c r="L7" i="39"/>
  <c r="G9" i="39"/>
  <c r="F11" i="39"/>
  <c r="I9" i="39"/>
  <c r="H9" i="39"/>
  <c r="O9" i="39"/>
  <c r="S9" i="39"/>
  <c r="N11" i="39"/>
  <c r="R9" i="39"/>
  <c r="T9" i="39"/>
  <c r="Q9" i="39"/>
  <c r="P9" i="39"/>
  <c r="H7" i="40"/>
  <c r="I7" i="40"/>
  <c r="J7" i="40"/>
  <c r="M6" i="40"/>
  <c r="L6" i="40"/>
  <c r="N6" i="40"/>
  <c r="Q10" i="40"/>
  <c r="P10" i="40"/>
  <c r="R10" i="40"/>
  <c r="T10" i="40"/>
  <c r="AA20" i="40" s="1"/>
  <c r="S10" i="40"/>
  <c r="O138" i="40"/>
  <c r="M138" i="40"/>
  <c r="L138" i="40"/>
  <c r="K138" i="40"/>
  <c r="N138" i="40"/>
  <c r="T8" i="41"/>
  <c r="S8" i="41"/>
  <c r="Q8" i="41"/>
  <c r="P8" i="41"/>
  <c r="R8" i="41"/>
  <c r="T11" i="41"/>
  <c r="S11" i="41"/>
  <c r="R11" i="41"/>
  <c r="P11" i="41"/>
  <c r="Q11" i="41"/>
  <c r="T12" i="41"/>
  <c r="S12" i="41"/>
  <c r="R12" i="41"/>
  <c r="Q12" i="41"/>
  <c r="P12" i="41"/>
  <c r="H10" i="42"/>
  <c r="J10" i="42"/>
  <c r="I10" i="42"/>
  <c r="N9" i="43"/>
  <c r="M9" i="43"/>
  <c r="L9" i="43"/>
  <c r="M9" i="44"/>
  <c r="L9" i="44"/>
  <c r="N9" i="44"/>
  <c r="H15" i="44"/>
  <c r="J15" i="44"/>
  <c r="I15" i="44"/>
  <c r="L6" i="39"/>
  <c r="K6" i="39"/>
  <c r="T8" i="40"/>
  <c r="Q8" i="40"/>
  <c r="S8" i="40"/>
  <c r="R8" i="40"/>
  <c r="P8" i="40"/>
  <c r="I12" i="40"/>
  <c r="J12" i="40"/>
  <c r="H12" i="40"/>
  <c r="O138" i="41"/>
  <c r="N138" i="41"/>
  <c r="M138" i="41"/>
  <c r="L138" i="41"/>
  <c r="K138" i="41"/>
  <c r="T7" i="42"/>
  <c r="AA19" i="42" s="1"/>
  <c r="S7" i="42"/>
  <c r="R7" i="42"/>
  <c r="Q7" i="42"/>
  <c r="P7" i="42"/>
  <c r="T9" i="43"/>
  <c r="R9" i="43"/>
  <c r="S9" i="43"/>
  <c r="Q9" i="43"/>
  <c r="P9" i="43"/>
  <c r="R14" i="43"/>
  <c r="T14" i="43"/>
  <c r="Q14" i="43"/>
  <c r="S14" i="43"/>
  <c r="P14" i="43"/>
  <c r="O136" i="43"/>
  <c r="M136" i="43"/>
  <c r="J146" i="43"/>
  <c r="N136" i="43"/>
  <c r="L136" i="43"/>
  <c r="O139" i="43"/>
  <c r="N139" i="43"/>
  <c r="M139" i="43"/>
  <c r="L139" i="43"/>
  <c r="S10" i="44"/>
  <c r="R10" i="44"/>
  <c r="Q10" i="44"/>
  <c r="T10" i="44"/>
  <c r="P10" i="44"/>
  <c r="N11" i="40"/>
  <c r="L11" i="40"/>
  <c r="M11" i="40"/>
  <c r="I136" i="40"/>
  <c r="G136" i="40"/>
  <c r="H136" i="40"/>
  <c r="N135" i="41"/>
  <c r="M135" i="41"/>
  <c r="L135" i="41"/>
  <c r="K135" i="41"/>
  <c r="O135" i="41"/>
  <c r="L12" i="42"/>
  <c r="N12" i="42"/>
  <c r="M12" i="42"/>
  <c r="F7" i="43"/>
  <c r="M142" i="43"/>
  <c r="L142" i="43"/>
  <c r="O142" i="43"/>
  <c r="N142" i="43"/>
  <c r="D16" i="44"/>
  <c r="H7" i="44"/>
  <c r="J7" i="44"/>
  <c r="I7" i="44"/>
  <c r="N8" i="44"/>
  <c r="M8" i="44"/>
  <c r="L8" i="44"/>
  <c r="H11" i="44"/>
  <c r="J11" i="44"/>
  <c r="I11" i="44"/>
  <c r="J13" i="44"/>
  <c r="I13" i="44"/>
  <c r="H13" i="44"/>
  <c r="C16" i="45"/>
  <c r="J14" i="45"/>
  <c r="I14" i="45"/>
  <c r="H14" i="45"/>
  <c r="H139" i="45"/>
  <c r="I139" i="45"/>
  <c r="G139" i="45"/>
  <c r="M137" i="40"/>
  <c r="L137" i="40"/>
  <c r="O137" i="40"/>
  <c r="N137" i="40"/>
  <c r="K137" i="40"/>
  <c r="N11" i="41"/>
  <c r="M11" i="41"/>
  <c r="L11" i="41"/>
  <c r="I136" i="41"/>
  <c r="H136" i="41"/>
  <c r="G136" i="41"/>
  <c r="F11" i="42"/>
  <c r="F8" i="43"/>
  <c r="E16" i="44"/>
  <c r="F16" i="44" s="1"/>
  <c r="F6" i="44"/>
  <c r="M11" i="44"/>
  <c r="N11" i="44"/>
  <c r="L11" i="44"/>
  <c r="N6" i="45"/>
  <c r="K16" i="45"/>
  <c r="M6" i="45"/>
  <c r="L6" i="45"/>
  <c r="D16" i="47"/>
  <c r="L137" i="41"/>
  <c r="K137" i="41"/>
  <c r="N137" i="41"/>
  <c r="M137" i="41"/>
  <c r="O137" i="41"/>
  <c r="F6" i="42"/>
  <c r="J11" i="42"/>
  <c r="I11" i="42"/>
  <c r="H11" i="42"/>
  <c r="N7" i="43"/>
  <c r="M7" i="43"/>
  <c r="L7" i="43"/>
  <c r="F10" i="43"/>
  <c r="F13" i="43"/>
  <c r="F14" i="43"/>
  <c r="F15" i="43"/>
  <c r="N141" i="43"/>
  <c r="O141" i="43"/>
  <c r="L141" i="43"/>
  <c r="M141" i="43"/>
  <c r="O144" i="43"/>
  <c r="M144" i="43"/>
  <c r="N144" i="43"/>
  <c r="L144" i="43"/>
  <c r="J6" i="44"/>
  <c r="G16" i="44"/>
  <c r="H6" i="44"/>
  <c r="I6" i="44"/>
  <c r="L15" i="45"/>
  <c r="N15" i="45"/>
  <c r="M15" i="45"/>
  <c r="G135" i="40"/>
  <c r="I135" i="40"/>
  <c r="H135" i="40"/>
  <c r="F11" i="41"/>
  <c r="L12" i="41"/>
  <c r="N12" i="41"/>
  <c r="M12" i="41"/>
  <c r="G138" i="41"/>
  <c r="I138" i="41"/>
  <c r="H138" i="41"/>
  <c r="I136" i="42"/>
  <c r="G136" i="42"/>
  <c r="H136" i="42"/>
  <c r="F11" i="43"/>
  <c r="F12" i="43"/>
  <c r="C146" i="43"/>
  <c r="J10" i="44"/>
  <c r="I10" i="44"/>
  <c r="H10" i="44"/>
  <c r="P11" i="44"/>
  <c r="S11" i="44"/>
  <c r="R11" i="44"/>
  <c r="T11" i="44"/>
  <c r="Q11" i="44"/>
  <c r="J14" i="44"/>
  <c r="I14" i="44"/>
  <c r="H14" i="44"/>
  <c r="T7" i="45"/>
  <c r="P7" i="45"/>
  <c r="S7" i="45"/>
  <c r="R7" i="45"/>
  <c r="Q7" i="45"/>
  <c r="J11" i="40"/>
  <c r="I11" i="40"/>
  <c r="H11" i="40"/>
  <c r="S11" i="40"/>
  <c r="R11" i="40"/>
  <c r="Q11" i="40"/>
  <c r="T11" i="40"/>
  <c r="P11" i="40"/>
  <c r="F12" i="40"/>
  <c r="O136" i="40"/>
  <c r="N136" i="40"/>
  <c r="M136" i="40"/>
  <c r="L136" i="40"/>
  <c r="K136" i="40"/>
  <c r="H135" i="41"/>
  <c r="G135" i="41"/>
  <c r="I135" i="41"/>
  <c r="N11" i="42"/>
  <c r="L11" i="42"/>
  <c r="M11" i="42"/>
  <c r="F12" i="42"/>
  <c r="H137" i="42"/>
  <c r="G137" i="42"/>
  <c r="I137" i="42"/>
  <c r="G138" i="42"/>
  <c r="H138" i="42"/>
  <c r="I138" i="42"/>
  <c r="O16" i="44"/>
  <c r="R6" i="44"/>
  <c r="S6" i="44"/>
  <c r="Q6" i="44"/>
  <c r="P6" i="44"/>
  <c r="T6" i="44"/>
  <c r="J12" i="44"/>
  <c r="I12" i="44"/>
  <c r="H12" i="44"/>
  <c r="N12" i="45"/>
  <c r="M12" i="45"/>
  <c r="L12" i="45"/>
  <c r="D13" i="48"/>
  <c r="L13" i="44"/>
  <c r="N13" i="44"/>
  <c r="M13" i="44"/>
  <c r="J8" i="45"/>
  <c r="H8" i="45"/>
  <c r="I8" i="45"/>
  <c r="H11" i="45"/>
  <c r="J11" i="45"/>
  <c r="I11" i="45"/>
  <c r="D15" i="46"/>
  <c r="I135" i="42"/>
  <c r="G135" i="42"/>
  <c r="H135" i="42"/>
  <c r="D146" i="43"/>
  <c r="L7" i="44"/>
  <c r="N7" i="44"/>
  <c r="M7" i="44"/>
  <c r="F10" i="44"/>
  <c r="S12" i="44"/>
  <c r="R12" i="44"/>
  <c r="T12" i="44"/>
  <c r="Q12" i="44"/>
  <c r="P12" i="44"/>
  <c r="T13" i="44"/>
  <c r="S13" i="44"/>
  <c r="R13" i="44"/>
  <c r="Q13" i="44"/>
  <c r="P13" i="44"/>
  <c r="R14" i="44"/>
  <c r="T14" i="44"/>
  <c r="S14" i="44"/>
  <c r="Q14" i="44"/>
  <c r="P14" i="44"/>
  <c r="P15" i="44"/>
  <c r="T15" i="44"/>
  <c r="S15" i="44"/>
  <c r="R15" i="44"/>
  <c r="Q15" i="44"/>
  <c r="N142" i="44"/>
  <c r="M142" i="44"/>
  <c r="L142" i="44"/>
  <c r="O142" i="44"/>
  <c r="O144" i="44"/>
  <c r="N144" i="44"/>
  <c r="M144" i="44"/>
  <c r="L144" i="44"/>
  <c r="L139" i="45"/>
  <c r="N139" i="45"/>
  <c r="M139" i="45"/>
  <c r="O139" i="45"/>
  <c r="D12" i="47"/>
  <c r="N6" i="44"/>
  <c r="K16" i="44"/>
  <c r="M6" i="44"/>
  <c r="L6" i="44"/>
  <c r="J8" i="44"/>
  <c r="I8" i="44"/>
  <c r="H8" i="44"/>
  <c r="O139" i="44"/>
  <c r="N139" i="44"/>
  <c r="M139" i="44"/>
  <c r="L139" i="44"/>
  <c r="N141" i="44"/>
  <c r="O141" i="44"/>
  <c r="M141" i="44"/>
  <c r="L141" i="44"/>
  <c r="F7" i="45"/>
  <c r="F10" i="45"/>
  <c r="M142" i="45"/>
  <c r="O142" i="45"/>
  <c r="N142" i="45"/>
  <c r="L142" i="45"/>
  <c r="D17" i="48"/>
  <c r="H12" i="42"/>
  <c r="I12" i="42"/>
  <c r="J12" i="42"/>
  <c r="P12" i="42"/>
  <c r="T12" i="42"/>
  <c r="R12" i="42"/>
  <c r="Q12" i="42"/>
  <c r="S12" i="42"/>
  <c r="K138" i="42"/>
  <c r="O138" i="42"/>
  <c r="N138" i="42"/>
  <c r="M138" i="42"/>
  <c r="L138" i="42"/>
  <c r="F7" i="44"/>
  <c r="T7" i="44"/>
  <c r="P7" i="44"/>
  <c r="Q7" i="44"/>
  <c r="R7" i="44"/>
  <c r="S7" i="44"/>
  <c r="P9" i="44"/>
  <c r="T9" i="44"/>
  <c r="Q9" i="44"/>
  <c r="S9" i="44"/>
  <c r="R9" i="44"/>
  <c r="F11" i="44"/>
  <c r="C146" i="44"/>
  <c r="D146" i="45"/>
  <c r="D21" i="46"/>
  <c r="N135" i="42"/>
  <c r="O135" i="42"/>
  <c r="M135" i="42"/>
  <c r="K135" i="42"/>
  <c r="L135" i="42"/>
  <c r="C16" i="44"/>
  <c r="F12" i="44"/>
  <c r="D146" i="44"/>
  <c r="R10" i="45"/>
  <c r="T10" i="45"/>
  <c r="S10" i="45"/>
  <c r="Q10" i="45"/>
  <c r="P10" i="45"/>
  <c r="P13" i="45"/>
  <c r="T13" i="45"/>
  <c r="S13" i="45"/>
  <c r="R13" i="45"/>
  <c r="Q13" i="45"/>
  <c r="M138" i="45"/>
  <c r="O138" i="45"/>
  <c r="N138" i="45"/>
  <c r="L138" i="45"/>
  <c r="E146" i="44"/>
  <c r="D16" i="45"/>
  <c r="R6" i="45"/>
  <c r="T6" i="45"/>
  <c r="S6" i="45"/>
  <c r="Q6" i="45"/>
  <c r="P6" i="45"/>
  <c r="O16" i="45"/>
  <c r="H7" i="45"/>
  <c r="J7" i="45"/>
  <c r="I7" i="45"/>
  <c r="N8" i="45"/>
  <c r="M8" i="45"/>
  <c r="L8" i="45"/>
  <c r="J10" i="45"/>
  <c r="I10" i="45"/>
  <c r="H10" i="45"/>
  <c r="D17" i="46"/>
  <c r="D18" i="47"/>
  <c r="D19" i="48"/>
  <c r="R8" i="44"/>
  <c r="T8" i="44"/>
  <c r="S8" i="44"/>
  <c r="P8" i="44"/>
  <c r="Q8" i="44"/>
  <c r="F9" i="44"/>
  <c r="N10" i="44"/>
  <c r="L10" i="44"/>
  <c r="M10" i="44"/>
  <c r="N14" i="44"/>
  <c r="M14" i="44"/>
  <c r="L14" i="44"/>
  <c r="N15" i="44"/>
  <c r="M15" i="44"/>
  <c r="L15" i="44"/>
  <c r="F6" i="45"/>
  <c r="E16" i="45"/>
  <c r="F16" i="45" s="1"/>
  <c r="F9" i="45"/>
  <c r="P9" i="45"/>
  <c r="T9" i="45"/>
  <c r="S9" i="45"/>
  <c r="R9" i="45"/>
  <c r="Q9" i="45"/>
  <c r="L11" i="45"/>
  <c r="N11" i="45"/>
  <c r="M11" i="45"/>
  <c r="R12" i="45"/>
  <c r="S12" i="45"/>
  <c r="Q12" i="45"/>
  <c r="P12" i="45"/>
  <c r="T12" i="45"/>
  <c r="H13" i="45"/>
  <c r="J13" i="45"/>
  <c r="I13" i="45"/>
  <c r="N14" i="45"/>
  <c r="M14" i="45"/>
  <c r="L14" i="45"/>
  <c r="D8" i="47"/>
  <c r="D9" i="48"/>
  <c r="M140" i="44"/>
  <c r="L140" i="44"/>
  <c r="O140" i="44"/>
  <c r="N140" i="44"/>
  <c r="J6" i="45"/>
  <c r="I6" i="45"/>
  <c r="H6" i="45"/>
  <c r="G16" i="45"/>
  <c r="F12" i="45"/>
  <c r="F15" i="45"/>
  <c r="T15" i="45"/>
  <c r="P15" i="45"/>
  <c r="R15" i="45"/>
  <c r="Q15" i="45"/>
  <c r="S15" i="45"/>
  <c r="D13" i="46"/>
  <c r="D14" i="47"/>
  <c r="D15" i="48"/>
  <c r="L7" i="45"/>
  <c r="M7" i="45"/>
  <c r="N7" i="45"/>
  <c r="R8" i="45"/>
  <c r="P8" i="45"/>
  <c r="T8" i="45"/>
  <c r="S8" i="45"/>
  <c r="Q8" i="45"/>
  <c r="H9" i="45"/>
  <c r="I9" i="45"/>
  <c r="J9" i="45"/>
  <c r="N10" i="45"/>
  <c r="L10" i="45"/>
  <c r="M10" i="45"/>
  <c r="J12" i="45"/>
  <c r="H12" i="45"/>
  <c r="I12" i="45"/>
  <c r="D19" i="46"/>
  <c r="D20" i="47"/>
  <c r="D21" i="48"/>
  <c r="F13" i="44"/>
  <c r="F14" i="44"/>
  <c r="F15" i="44"/>
  <c r="F8" i="45"/>
  <c r="F11" i="45"/>
  <c r="T11" i="45"/>
  <c r="P11" i="45"/>
  <c r="S11" i="45"/>
  <c r="R11" i="45"/>
  <c r="Q11" i="45"/>
  <c r="L13" i="45"/>
  <c r="N13" i="45"/>
  <c r="M13" i="45"/>
  <c r="R14" i="45"/>
  <c r="T14" i="45"/>
  <c r="S14" i="45"/>
  <c r="P14" i="45"/>
  <c r="Q14" i="45"/>
  <c r="H15" i="45"/>
  <c r="J15" i="45"/>
  <c r="I15" i="45"/>
  <c r="D9" i="46"/>
  <c r="D10" i="47"/>
  <c r="D11" i="48"/>
  <c r="D10" i="46"/>
  <c r="D14" i="46"/>
  <c r="D18" i="46"/>
  <c r="D11" i="47"/>
  <c r="D15" i="47"/>
  <c r="D19" i="47"/>
  <c r="D8" i="48"/>
  <c r="D12" i="48"/>
  <c r="D16" i="48"/>
  <c r="D20" i="48"/>
  <c r="D8" i="46"/>
  <c r="D12" i="46"/>
  <c r="D16" i="46"/>
  <c r="D20" i="46"/>
  <c r="D9" i="47"/>
  <c r="D13" i="47"/>
  <c r="D17" i="47"/>
  <c r="D21" i="47"/>
  <c r="D10" i="48"/>
  <c r="D14" i="48"/>
  <c r="D18" i="48"/>
  <c r="J6" i="2"/>
  <c r="J58" i="2"/>
  <c r="L79" i="3"/>
  <c r="J152" i="3"/>
  <c r="U6" i="5"/>
  <c r="K58" i="2"/>
  <c r="L6" i="2"/>
  <c r="L58" i="2"/>
  <c r="L152" i="3"/>
  <c r="W6" i="5"/>
  <c r="I6" i="6"/>
  <c r="R6" i="6"/>
  <c r="Q6" i="6"/>
  <c r="J6" i="6"/>
  <c r="L6" i="5"/>
  <c r="K6" i="2"/>
  <c r="K152" i="3"/>
  <c r="V6" i="5"/>
  <c r="F17" i="2"/>
  <c r="J6" i="5"/>
  <c r="A13" i="12"/>
  <c r="A11" i="12"/>
  <c r="A14" i="12"/>
  <c r="G53" i="12"/>
  <c r="G57" i="12" s="1"/>
  <c r="G56" i="12"/>
  <c r="G54" i="12"/>
  <c r="A12" i="12"/>
  <c r="A15" i="12"/>
  <c r="G17" i="2"/>
  <c r="G18" i="2"/>
  <c r="L31" i="2"/>
  <c r="L6" i="3"/>
  <c r="K6" i="5"/>
  <c r="S6" i="5"/>
  <c r="G55" i="12"/>
  <c r="J5" i="12"/>
  <c r="D48" i="13"/>
  <c r="K6" i="6"/>
  <c r="S6" i="6"/>
  <c r="D54" i="12"/>
  <c r="C56" i="12"/>
  <c r="I6" i="13"/>
  <c r="P9" i="16"/>
  <c r="P21" i="16"/>
  <c r="E54" i="12"/>
  <c r="D56" i="12"/>
  <c r="J6" i="13"/>
  <c r="U6" i="13"/>
  <c r="C76" i="13"/>
  <c r="C90" i="13"/>
  <c r="T9" i="14"/>
  <c r="F54" i="12"/>
  <c r="E56" i="12"/>
  <c r="C132" i="13"/>
  <c r="C62" i="13"/>
  <c r="C20" i="13"/>
  <c r="C104" i="13"/>
  <c r="C146" i="13"/>
  <c r="C118" i="13"/>
  <c r="C160" i="13"/>
  <c r="K6" i="13"/>
  <c r="V6" i="13"/>
  <c r="S20" i="13"/>
  <c r="D76" i="13"/>
  <c r="D55" i="12"/>
  <c r="D53" i="12"/>
  <c r="F56" i="12"/>
  <c r="D62" i="13"/>
  <c r="D20" i="13"/>
  <c r="D104" i="13"/>
  <c r="D146" i="13"/>
  <c r="D34" i="13"/>
  <c r="D118" i="13"/>
  <c r="D160" i="13"/>
  <c r="D90" i="13"/>
  <c r="O20" i="13"/>
  <c r="I9" i="14"/>
  <c r="E55" i="12"/>
  <c r="E53" i="12"/>
  <c r="C53" i="12"/>
  <c r="C57" i="12" s="1"/>
  <c r="D132" i="13"/>
  <c r="U21" i="15"/>
  <c r="X7" i="15"/>
  <c r="F55" i="12"/>
  <c r="F53" i="12"/>
  <c r="C55" i="12"/>
  <c r="O23" i="14"/>
  <c r="C147" i="15"/>
  <c r="C161" i="15"/>
  <c r="C133" i="15"/>
  <c r="C63" i="15"/>
  <c r="C91" i="15"/>
  <c r="C105" i="15"/>
  <c r="K7" i="15"/>
  <c r="F21" i="15"/>
  <c r="Q21" i="15"/>
  <c r="F35" i="15"/>
  <c r="G63" i="15"/>
  <c r="F161" i="15"/>
  <c r="P23" i="14"/>
  <c r="D161" i="15"/>
  <c r="D119" i="15"/>
  <c r="D147" i="15"/>
  <c r="D49" i="15"/>
  <c r="D77" i="15"/>
  <c r="D105" i="15"/>
  <c r="L7" i="15"/>
  <c r="W7" i="15"/>
  <c r="G21" i="15"/>
  <c r="R21" i="15"/>
  <c r="G35" i="15"/>
  <c r="C49" i="15"/>
  <c r="Q23" i="14"/>
  <c r="E133" i="15"/>
  <c r="E161" i="15"/>
  <c r="E49" i="15"/>
  <c r="E63" i="15"/>
  <c r="E91" i="15"/>
  <c r="E119" i="15"/>
  <c r="S21" i="15"/>
  <c r="F49" i="15"/>
  <c r="C119" i="15"/>
  <c r="F119" i="15"/>
  <c r="F147" i="15"/>
  <c r="F63" i="15"/>
  <c r="F77" i="15"/>
  <c r="F91" i="15"/>
  <c r="F105" i="15"/>
  <c r="F133" i="15"/>
  <c r="Y7" i="15"/>
  <c r="T21" i="15"/>
  <c r="D91" i="15"/>
  <c r="U7" i="12"/>
  <c r="U9" i="12"/>
  <c r="U14" i="12"/>
  <c r="G48" i="13"/>
  <c r="E76" i="13"/>
  <c r="F118" i="13"/>
  <c r="G160" i="13"/>
  <c r="G133" i="15"/>
  <c r="G161" i="15"/>
  <c r="G77" i="15"/>
  <c r="G91" i="15"/>
  <c r="G105" i="15"/>
  <c r="G119" i="15"/>
  <c r="G147" i="15"/>
  <c r="G49" i="15"/>
  <c r="C77" i="15"/>
  <c r="D133" i="15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G118" i="13"/>
  <c r="E146" i="13"/>
  <c r="C21" i="15"/>
  <c r="C35" i="15"/>
  <c r="E77" i="15"/>
  <c r="F34" i="13"/>
  <c r="G76" i="13"/>
  <c r="E104" i="13"/>
  <c r="F146" i="13"/>
  <c r="C37" i="14"/>
  <c r="C51" i="14"/>
  <c r="C65" i="14"/>
  <c r="C79" i="14"/>
  <c r="C93" i="14"/>
  <c r="C107" i="14"/>
  <c r="C121" i="14"/>
  <c r="C135" i="14"/>
  <c r="C149" i="14"/>
  <c r="C163" i="14"/>
  <c r="I7" i="15"/>
  <c r="D21" i="15"/>
  <c r="D35" i="15"/>
  <c r="E147" i="15"/>
  <c r="S9" i="16"/>
  <c r="E51" i="16"/>
  <c r="E77" i="16"/>
  <c r="O9" i="17"/>
  <c r="R9" i="17"/>
  <c r="D51" i="17"/>
  <c r="Q6" i="18"/>
  <c r="C133" i="16"/>
  <c r="C107" i="16"/>
  <c r="C149" i="16"/>
  <c r="C63" i="16"/>
  <c r="C37" i="16"/>
  <c r="C21" i="16"/>
  <c r="C147" i="16"/>
  <c r="C121" i="16"/>
  <c r="C35" i="16"/>
  <c r="C119" i="16"/>
  <c r="C93" i="16"/>
  <c r="C9" i="16"/>
  <c r="C65" i="16"/>
  <c r="C91" i="16"/>
  <c r="O21" i="17"/>
  <c r="I6" i="18"/>
  <c r="T34" i="18"/>
  <c r="D36" i="18"/>
  <c r="D149" i="17"/>
  <c r="D63" i="17"/>
  <c r="D105" i="17"/>
  <c r="D79" i="17"/>
  <c r="D147" i="17"/>
  <c r="D121" i="17"/>
  <c r="D35" i="17"/>
  <c r="D119" i="17"/>
  <c r="D93" i="17"/>
  <c r="D91" i="17"/>
  <c r="D65" i="17"/>
  <c r="D9" i="17"/>
  <c r="G147" i="17"/>
  <c r="E105" i="16"/>
  <c r="E79" i="16"/>
  <c r="E147" i="16"/>
  <c r="E121" i="16"/>
  <c r="E35" i="16"/>
  <c r="E119" i="16"/>
  <c r="E93" i="16"/>
  <c r="E91" i="16"/>
  <c r="E65" i="16"/>
  <c r="E9" i="16"/>
  <c r="S21" i="16"/>
  <c r="E23" i="16"/>
  <c r="E49" i="16"/>
  <c r="R21" i="17"/>
  <c r="D23" i="17"/>
  <c r="D49" i="17"/>
  <c r="G63" i="17"/>
  <c r="G91" i="17"/>
  <c r="T132" i="18"/>
  <c r="T106" i="18"/>
  <c r="T90" i="18"/>
  <c r="T64" i="18"/>
  <c r="T160" i="18"/>
  <c r="T134" i="18"/>
  <c r="T48" i="18"/>
  <c r="T118" i="18"/>
  <c r="T92" i="18"/>
  <c r="T76" i="18"/>
  <c r="T50" i="18"/>
  <c r="T104" i="18"/>
  <c r="T78" i="18"/>
  <c r="T120" i="18"/>
  <c r="T20" i="18"/>
  <c r="T36" i="18"/>
  <c r="T22" i="18"/>
  <c r="T148" i="18"/>
  <c r="T146" i="18"/>
  <c r="D34" i="18"/>
  <c r="L36" i="18"/>
  <c r="D148" i="18"/>
  <c r="C79" i="16"/>
  <c r="C105" i="16"/>
  <c r="S9" i="17"/>
  <c r="S21" i="17"/>
  <c r="G121" i="17"/>
  <c r="L132" i="18"/>
  <c r="L106" i="18"/>
  <c r="L90" i="18"/>
  <c r="L64" i="18"/>
  <c r="L160" i="18"/>
  <c r="L134" i="18"/>
  <c r="L48" i="18"/>
  <c r="L118" i="18"/>
  <c r="L92" i="18"/>
  <c r="L76" i="18"/>
  <c r="L50" i="18"/>
  <c r="L104" i="18"/>
  <c r="L78" i="18"/>
  <c r="L20" i="18"/>
  <c r="L120" i="18"/>
  <c r="L22" i="18"/>
  <c r="L146" i="18"/>
  <c r="L8" i="18"/>
  <c r="L148" i="18"/>
  <c r="E21" i="16"/>
  <c r="E37" i="16"/>
  <c r="E63" i="16"/>
  <c r="G77" i="17"/>
  <c r="G51" i="17"/>
  <c r="G119" i="17"/>
  <c r="G93" i="17"/>
  <c r="G161" i="17"/>
  <c r="G135" i="17"/>
  <c r="G49" i="17"/>
  <c r="G23" i="17"/>
  <c r="G133" i="17"/>
  <c r="G107" i="17"/>
  <c r="G105" i="17"/>
  <c r="G79" i="17"/>
  <c r="D21" i="17"/>
  <c r="D37" i="17"/>
  <c r="G65" i="17"/>
  <c r="D133" i="17"/>
  <c r="D161" i="17"/>
  <c r="D132" i="18"/>
  <c r="D106" i="18"/>
  <c r="D90" i="18"/>
  <c r="D64" i="18"/>
  <c r="D160" i="18"/>
  <c r="D134" i="18"/>
  <c r="D48" i="18"/>
  <c r="D118" i="18"/>
  <c r="D92" i="18"/>
  <c r="D76" i="18"/>
  <c r="D50" i="18"/>
  <c r="D104" i="18"/>
  <c r="D78" i="18"/>
  <c r="D146" i="18"/>
  <c r="D20" i="18"/>
  <c r="D62" i="18"/>
  <c r="D22" i="18"/>
  <c r="D120" i="18"/>
  <c r="L62" i="18"/>
  <c r="J7" i="16"/>
  <c r="W7" i="16"/>
  <c r="U7" i="16"/>
  <c r="O9" i="16"/>
  <c r="C135" i="16"/>
  <c r="C161" i="16"/>
  <c r="K7" i="17"/>
  <c r="I7" i="17"/>
  <c r="U7" i="17"/>
  <c r="D77" i="17"/>
  <c r="L34" i="18"/>
  <c r="T62" i="18"/>
  <c r="G21" i="16"/>
  <c r="R21" i="16"/>
  <c r="D23" i="16"/>
  <c r="G37" i="16"/>
  <c r="D49" i="16"/>
  <c r="G63" i="16"/>
  <c r="F107" i="16"/>
  <c r="F133" i="16"/>
  <c r="D135" i="16"/>
  <c r="G149" i="16"/>
  <c r="D161" i="16"/>
  <c r="F21" i="17"/>
  <c r="Q21" i="17"/>
  <c r="C23" i="17"/>
  <c r="F37" i="17"/>
  <c r="C49" i="17"/>
  <c r="F63" i="17"/>
  <c r="E107" i="17"/>
  <c r="E133" i="17"/>
  <c r="C135" i="17"/>
  <c r="F149" i="17"/>
  <c r="C161" i="17"/>
  <c r="Y6" i="18"/>
  <c r="C8" i="18"/>
  <c r="K8" i="18"/>
  <c r="S8" i="18"/>
  <c r="F20" i="18"/>
  <c r="N20" i="18"/>
  <c r="V20" i="18"/>
  <c r="C34" i="18"/>
  <c r="K34" i="18"/>
  <c r="S34" i="18"/>
  <c r="E36" i="18"/>
  <c r="N36" i="18"/>
  <c r="U48" i="18"/>
  <c r="C50" i="18"/>
  <c r="N62" i="18"/>
  <c r="C76" i="18"/>
  <c r="M104" i="18"/>
  <c r="G106" i="18"/>
  <c r="F148" i="18"/>
  <c r="N7" i="19"/>
  <c r="P7" i="19" s="1"/>
  <c r="R7" i="19"/>
  <c r="G9" i="16"/>
  <c r="R9" i="16"/>
  <c r="F23" i="16"/>
  <c r="F49" i="16"/>
  <c r="D51" i="16"/>
  <c r="G65" i="16"/>
  <c r="D77" i="16"/>
  <c r="G91" i="16"/>
  <c r="F135" i="16"/>
  <c r="F161" i="16"/>
  <c r="V7" i="17"/>
  <c r="F9" i="17"/>
  <c r="Q9" i="17"/>
  <c r="E23" i="17"/>
  <c r="E49" i="17"/>
  <c r="C51" i="17"/>
  <c r="F65" i="17"/>
  <c r="C77" i="17"/>
  <c r="F91" i="17"/>
  <c r="E135" i="17"/>
  <c r="E161" i="17"/>
  <c r="C148" i="18"/>
  <c r="C62" i="18"/>
  <c r="C132" i="18"/>
  <c r="C106" i="18"/>
  <c r="C90" i="18"/>
  <c r="C64" i="18"/>
  <c r="C160" i="18"/>
  <c r="C134" i="18"/>
  <c r="C48" i="18"/>
  <c r="C118" i="18"/>
  <c r="C92" i="18"/>
  <c r="C146" i="18"/>
  <c r="C120" i="18"/>
  <c r="K148" i="18"/>
  <c r="K62" i="18"/>
  <c r="K132" i="18"/>
  <c r="K106" i="18"/>
  <c r="K90" i="18"/>
  <c r="K64" i="18"/>
  <c r="K160" i="18"/>
  <c r="K134" i="18"/>
  <c r="K48" i="18"/>
  <c r="K118" i="18"/>
  <c r="K92" i="18"/>
  <c r="K146" i="18"/>
  <c r="K120" i="18"/>
  <c r="S148" i="18"/>
  <c r="S62" i="18"/>
  <c r="S36" i="18"/>
  <c r="S132" i="18"/>
  <c r="S106" i="18"/>
  <c r="S90" i="18"/>
  <c r="S64" i="18"/>
  <c r="S160" i="18"/>
  <c r="S134" i="18"/>
  <c r="S48" i="18"/>
  <c r="S118" i="18"/>
  <c r="S92" i="18"/>
  <c r="S146" i="18"/>
  <c r="S120" i="18"/>
  <c r="E34" i="18"/>
  <c r="M34" i="18"/>
  <c r="U34" i="18"/>
  <c r="G36" i="18"/>
  <c r="E48" i="18"/>
  <c r="V62" i="18"/>
  <c r="K76" i="18"/>
  <c r="E78" i="18"/>
  <c r="U104" i="18"/>
  <c r="O106" i="18"/>
  <c r="N148" i="18"/>
  <c r="V7" i="19"/>
  <c r="X7" i="19" s="1"/>
  <c r="G48" i="18"/>
  <c r="K50" i="18"/>
  <c r="V64" i="18"/>
  <c r="K78" i="18"/>
  <c r="F90" i="18"/>
  <c r="U106" i="18"/>
  <c r="E132" i="18"/>
  <c r="O160" i="18"/>
  <c r="F51" i="16"/>
  <c r="F77" i="16"/>
  <c r="D79" i="16"/>
  <c r="G93" i="16"/>
  <c r="D105" i="16"/>
  <c r="G119" i="16"/>
  <c r="E51" i="17"/>
  <c r="E77" i="17"/>
  <c r="C79" i="17"/>
  <c r="F93" i="17"/>
  <c r="C105" i="17"/>
  <c r="F119" i="17"/>
  <c r="E90" i="18"/>
  <c r="E64" i="18"/>
  <c r="E160" i="18"/>
  <c r="E134" i="18"/>
  <c r="E118" i="18"/>
  <c r="E92" i="18"/>
  <c r="E76" i="18"/>
  <c r="E50" i="18"/>
  <c r="E146" i="18"/>
  <c r="E120" i="18"/>
  <c r="E148" i="18"/>
  <c r="E62" i="18"/>
  <c r="M90" i="18"/>
  <c r="M64" i="18"/>
  <c r="M160" i="18"/>
  <c r="M134" i="18"/>
  <c r="M118" i="18"/>
  <c r="M92" i="18"/>
  <c r="M76" i="18"/>
  <c r="M50" i="18"/>
  <c r="M146" i="18"/>
  <c r="M120" i="18"/>
  <c r="M148" i="18"/>
  <c r="M62" i="18"/>
  <c r="M36" i="18"/>
  <c r="U90" i="18"/>
  <c r="U64" i="18"/>
  <c r="U160" i="18"/>
  <c r="U134" i="18"/>
  <c r="U118" i="18"/>
  <c r="U92" i="18"/>
  <c r="U76" i="18"/>
  <c r="U50" i="18"/>
  <c r="U146" i="18"/>
  <c r="U120" i="18"/>
  <c r="U148" i="18"/>
  <c r="U62" i="18"/>
  <c r="U36" i="18"/>
  <c r="G8" i="18"/>
  <c r="O8" i="18"/>
  <c r="G34" i="18"/>
  <c r="O34" i="18"/>
  <c r="O50" i="18"/>
  <c r="S76" i="18"/>
  <c r="M78" i="18"/>
  <c r="G132" i="18"/>
  <c r="D21" i="16"/>
  <c r="O21" i="16"/>
  <c r="F35" i="16"/>
  <c r="D37" i="16"/>
  <c r="G51" i="16"/>
  <c r="D63" i="16"/>
  <c r="G77" i="16"/>
  <c r="F121" i="16"/>
  <c r="F147" i="16"/>
  <c r="D149" i="16"/>
  <c r="C21" i="17"/>
  <c r="E35" i="17"/>
  <c r="C37" i="17"/>
  <c r="F51" i="17"/>
  <c r="C63" i="17"/>
  <c r="F77" i="17"/>
  <c r="E121" i="17"/>
  <c r="E147" i="17"/>
  <c r="C149" i="17"/>
  <c r="F160" i="18"/>
  <c r="F134" i="18"/>
  <c r="F48" i="18"/>
  <c r="F118" i="18"/>
  <c r="F92" i="18"/>
  <c r="F76" i="18"/>
  <c r="F50" i="18"/>
  <c r="F146" i="18"/>
  <c r="F120" i="18"/>
  <c r="F104" i="18"/>
  <c r="F78" i="18"/>
  <c r="F132" i="18"/>
  <c r="F106" i="18"/>
  <c r="N160" i="18"/>
  <c r="N134" i="18"/>
  <c r="N48" i="18"/>
  <c r="N118" i="18"/>
  <c r="N92" i="18"/>
  <c r="N76" i="18"/>
  <c r="N50" i="18"/>
  <c r="N146" i="18"/>
  <c r="N120" i="18"/>
  <c r="N104" i="18"/>
  <c r="N78" i="18"/>
  <c r="N132" i="18"/>
  <c r="N106" i="18"/>
  <c r="V160" i="18"/>
  <c r="V134" i="18"/>
  <c r="V48" i="18"/>
  <c r="V118" i="18"/>
  <c r="V92" i="18"/>
  <c r="V76" i="18"/>
  <c r="V50" i="18"/>
  <c r="V146" i="18"/>
  <c r="V120" i="18"/>
  <c r="V104" i="18"/>
  <c r="V78" i="18"/>
  <c r="V132" i="18"/>
  <c r="V106" i="18"/>
  <c r="C20" i="18"/>
  <c r="K20" i="18"/>
  <c r="S20" i="18"/>
  <c r="E22" i="18"/>
  <c r="M22" i="18"/>
  <c r="U22" i="18"/>
  <c r="M48" i="18"/>
  <c r="S78" i="18"/>
  <c r="N90" i="18"/>
  <c r="C104" i="18"/>
  <c r="M132" i="18"/>
  <c r="G118" i="18"/>
  <c r="G92" i="18"/>
  <c r="G76" i="18"/>
  <c r="G146" i="18"/>
  <c r="G120" i="18"/>
  <c r="G104" i="18"/>
  <c r="G78" i="18"/>
  <c r="G148" i="18"/>
  <c r="G62" i="18"/>
  <c r="G90" i="18"/>
  <c r="G64" i="18"/>
  <c r="O118" i="18"/>
  <c r="O92" i="18"/>
  <c r="O76" i="18"/>
  <c r="O146" i="18"/>
  <c r="O120" i="18"/>
  <c r="O104" i="18"/>
  <c r="O78" i="18"/>
  <c r="O148" i="18"/>
  <c r="O62" i="18"/>
  <c r="O90" i="18"/>
  <c r="O64" i="18"/>
  <c r="C36" i="18"/>
  <c r="K36" i="18"/>
  <c r="O48" i="18"/>
  <c r="S50" i="18"/>
  <c r="F62" i="18"/>
  <c r="U78" i="18"/>
  <c r="E104" i="18"/>
  <c r="O132" i="18"/>
  <c r="F7" i="19"/>
  <c r="H7" i="19" s="1"/>
  <c r="J7" i="19"/>
  <c r="R8" i="21"/>
  <c r="Q8" i="21"/>
  <c r="F64" i="21"/>
  <c r="F22" i="21"/>
  <c r="F134" i="21"/>
  <c r="F92" i="21"/>
  <c r="F162" i="21"/>
  <c r="F50" i="21"/>
  <c r="F120" i="21"/>
  <c r="F148" i="21"/>
  <c r="F36" i="21"/>
  <c r="F106" i="21"/>
  <c r="L22" i="21"/>
  <c r="C133" i="22"/>
  <c r="C105" i="22"/>
  <c r="C49" i="22"/>
  <c r="C161" i="22"/>
  <c r="C91" i="22"/>
  <c r="C35" i="22"/>
  <c r="C147" i="22"/>
  <c r="C77" i="22"/>
  <c r="C119" i="22"/>
  <c r="C63" i="22"/>
  <c r="W7" i="22"/>
  <c r="H8" i="21"/>
  <c r="I8" i="21"/>
  <c r="O22" i="21"/>
  <c r="M22" i="21"/>
  <c r="L7" i="22"/>
  <c r="J7" i="22"/>
  <c r="V7" i="22"/>
  <c r="T21" i="22"/>
  <c r="E78" i="21"/>
  <c r="D120" i="21"/>
  <c r="C162" i="21"/>
  <c r="G35" i="22"/>
  <c r="E49" i="22"/>
  <c r="G91" i="22"/>
  <c r="E105" i="22"/>
  <c r="D92" i="21"/>
  <c r="C134" i="21"/>
  <c r="E162" i="21"/>
  <c r="D161" i="22"/>
  <c r="D147" i="22"/>
  <c r="D21" i="22"/>
  <c r="G49" i="22"/>
  <c r="E63" i="22"/>
  <c r="H105" i="22"/>
  <c r="F119" i="22"/>
  <c r="D133" i="22"/>
  <c r="C64" i="21"/>
  <c r="E92" i="21"/>
  <c r="D134" i="21"/>
  <c r="E119" i="22"/>
  <c r="X7" i="22"/>
  <c r="E21" i="22"/>
  <c r="P21" i="22"/>
  <c r="H49" i="22"/>
  <c r="F63" i="22"/>
  <c r="D77" i="22"/>
  <c r="G119" i="22"/>
  <c r="E133" i="22"/>
  <c r="D22" i="21"/>
  <c r="N22" i="21"/>
  <c r="D64" i="21"/>
  <c r="C106" i="21"/>
  <c r="E134" i="21"/>
  <c r="F161" i="22"/>
  <c r="F147" i="22"/>
  <c r="F133" i="22"/>
  <c r="F21" i="22"/>
  <c r="Q21" i="22"/>
  <c r="G63" i="22"/>
  <c r="E77" i="22"/>
  <c r="H119" i="22"/>
  <c r="G133" i="22"/>
  <c r="E147" i="22"/>
  <c r="C36" i="21"/>
  <c r="E64" i="21"/>
  <c r="D106" i="21"/>
  <c r="C148" i="21"/>
  <c r="G161" i="22"/>
  <c r="G105" i="22"/>
  <c r="G21" i="22"/>
  <c r="R21" i="22"/>
  <c r="D35" i="22"/>
  <c r="H63" i="22"/>
  <c r="F77" i="22"/>
  <c r="D91" i="22"/>
  <c r="G147" i="22"/>
  <c r="E161" i="22"/>
  <c r="D36" i="21"/>
  <c r="C78" i="21"/>
  <c r="E106" i="21"/>
  <c r="D148" i="21"/>
  <c r="H161" i="22"/>
  <c r="H147" i="22"/>
  <c r="H133" i="22"/>
  <c r="H21" i="22"/>
  <c r="E35" i="22"/>
  <c r="G77" i="22"/>
  <c r="E91" i="22"/>
  <c r="G62" i="26"/>
  <c r="G160" i="26"/>
  <c r="G118" i="26"/>
  <c r="G48" i="26"/>
  <c r="G90" i="26"/>
  <c r="G132" i="26"/>
  <c r="G20" i="26"/>
  <c r="G146" i="26"/>
  <c r="G104" i="26"/>
  <c r="G34" i="26"/>
  <c r="G76" i="26"/>
  <c r="I6" i="26"/>
  <c r="C20" i="26"/>
  <c r="E90" i="26"/>
  <c r="E104" i="26"/>
  <c r="J6" i="26"/>
  <c r="E20" i="26"/>
  <c r="D118" i="26"/>
  <c r="D132" i="26"/>
  <c r="C160" i="27"/>
  <c r="C146" i="27"/>
  <c r="C118" i="27"/>
  <c r="C48" i="27"/>
  <c r="C90" i="27"/>
  <c r="C104" i="27"/>
  <c r="C132" i="27"/>
  <c r="C20" i="27"/>
  <c r="C76" i="27"/>
  <c r="C62" i="27"/>
  <c r="C34" i="27"/>
  <c r="C160" i="26"/>
  <c r="C62" i="26"/>
  <c r="C104" i="26"/>
  <c r="C146" i="26"/>
  <c r="C34" i="26"/>
  <c r="C48" i="26"/>
  <c r="E132" i="26"/>
  <c r="D160" i="26"/>
  <c r="D104" i="26"/>
  <c r="D146" i="26"/>
  <c r="D34" i="26"/>
  <c r="D76" i="26"/>
  <c r="D48" i="26"/>
  <c r="D62" i="26"/>
  <c r="F132" i="26"/>
  <c r="F48" i="28"/>
  <c r="F76" i="28"/>
  <c r="F90" i="28"/>
  <c r="F118" i="28"/>
  <c r="F104" i="28"/>
  <c r="F34" i="28"/>
  <c r="F20" i="28"/>
  <c r="F146" i="28"/>
  <c r="F132" i="28"/>
  <c r="F62" i="28"/>
  <c r="F160" i="28"/>
  <c r="E146" i="26"/>
  <c r="E76" i="26"/>
  <c r="E160" i="26"/>
  <c r="E118" i="26"/>
  <c r="E48" i="26"/>
  <c r="E62" i="26"/>
  <c r="F76" i="26"/>
  <c r="F160" i="26"/>
  <c r="F118" i="26"/>
  <c r="F48" i="26"/>
  <c r="F146" i="26"/>
  <c r="E34" i="26"/>
  <c r="F62" i="26"/>
  <c r="C76" i="26"/>
  <c r="C90" i="26"/>
  <c r="D90" i="27"/>
  <c r="D20" i="27"/>
  <c r="D118" i="27"/>
  <c r="D104" i="27"/>
  <c r="D132" i="27"/>
  <c r="D146" i="27"/>
  <c r="D76" i="27"/>
  <c r="D62" i="27"/>
  <c r="D34" i="27"/>
  <c r="D160" i="27"/>
  <c r="E118" i="27"/>
  <c r="E20" i="28"/>
  <c r="D90" i="28"/>
  <c r="D104" i="28"/>
  <c r="E160" i="27"/>
  <c r="E132" i="27"/>
  <c r="E90" i="27"/>
  <c r="E20" i="27"/>
  <c r="E62" i="27"/>
  <c r="E146" i="27"/>
  <c r="E76" i="27"/>
  <c r="E34" i="27"/>
  <c r="E48" i="27"/>
  <c r="E90" i="28"/>
  <c r="D132" i="28"/>
  <c r="D20" i="28"/>
  <c r="D48" i="28"/>
  <c r="D62" i="28"/>
  <c r="D118" i="28"/>
  <c r="D34" i="28"/>
  <c r="D160" i="28"/>
  <c r="D146" i="28"/>
  <c r="D76" i="28"/>
  <c r="E160" i="28"/>
  <c r="E146" i="28"/>
  <c r="E34" i="28"/>
  <c r="E62" i="28"/>
  <c r="E76" i="28"/>
  <c r="E132" i="28"/>
  <c r="E48" i="28"/>
  <c r="E118" i="28"/>
  <c r="L6" i="28"/>
  <c r="E104" i="28"/>
  <c r="J6" i="28"/>
  <c r="G62" i="28"/>
  <c r="K6" i="28"/>
  <c r="G90" i="28"/>
  <c r="G104" i="28"/>
  <c r="G34" i="28"/>
  <c r="G20" i="28"/>
  <c r="G160" i="28"/>
  <c r="J285" i="30"/>
  <c r="L284" i="30"/>
  <c r="F283" i="30"/>
  <c r="H282" i="30"/>
  <c r="J281" i="30"/>
  <c r="L280" i="30"/>
  <c r="F279" i="30"/>
  <c r="H278" i="30"/>
  <c r="J277" i="30"/>
  <c r="H285" i="30"/>
  <c r="H284" i="30"/>
  <c r="H283" i="30"/>
  <c r="F282" i="30"/>
  <c r="F281" i="30"/>
  <c r="F280" i="30"/>
  <c r="F276" i="30"/>
  <c r="L274" i="30"/>
  <c r="F273" i="30"/>
  <c r="N276" i="30"/>
  <c r="H275" i="30"/>
  <c r="N273" i="30"/>
  <c r="F285" i="30"/>
  <c r="F284" i="30"/>
  <c r="L279" i="30"/>
  <c r="L278" i="30"/>
  <c r="L277" i="30"/>
  <c r="J274" i="30"/>
  <c r="H280" i="30"/>
  <c r="J278" i="30"/>
  <c r="H273" i="30"/>
  <c r="J283" i="30"/>
  <c r="L281" i="30"/>
  <c r="L276" i="30"/>
  <c r="L275" i="30"/>
  <c r="H274" i="30"/>
  <c r="F278" i="30"/>
  <c r="J275" i="30"/>
  <c r="F274" i="30"/>
  <c r="H281" i="30"/>
  <c r="J279" i="30"/>
  <c r="J276" i="30"/>
  <c r="F275" i="30"/>
  <c r="L283" i="30"/>
  <c r="F277" i="30"/>
  <c r="H279" i="30"/>
  <c r="H276" i="30"/>
  <c r="L273" i="30"/>
  <c r="J282" i="30"/>
  <c r="J273" i="30"/>
  <c r="L285" i="30"/>
  <c r="J280" i="30"/>
  <c r="J284" i="30"/>
  <c r="N274" i="30"/>
  <c r="L282" i="30"/>
  <c r="H277" i="30"/>
  <c r="F62" i="27"/>
  <c r="F104" i="27"/>
  <c r="F160" i="27"/>
  <c r="F74" i="30"/>
  <c r="G132" i="27"/>
  <c r="G104" i="27"/>
  <c r="G34" i="27"/>
  <c r="F20" i="27"/>
  <c r="F48" i="27"/>
  <c r="G62" i="27"/>
  <c r="G160" i="27"/>
  <c r="H74" i="30"/>
  <c r="J74" i="30"/>
  <c r="D206" i="30"/>
  <c r="J6" i="27"/>
  <c r="I6" i="27"/>
  <c r="F34" i="27"/>
  <c r="G48" i="27"/>
  <c r="F76" i="27"/>
  <c r="F90" i="27"/>
  <c r="F146" i="27"/>
  <c r="J30" i="30"/>
  <c r="N275" i="30"/>
  <c r="F132" i="27"/>
  <c r="G146" i="27"/>
  <c r="L219" i="30"/>
  <c r="F218" i="30"/>
  <c r="H217" i="30"/>
  <c r="J216" i="30"/>
  <c r="L215" i="30"/>
  <c r="F214" i="30"/>
  <c r="H213" i="30"/>
  <c r="J212" i="30"/>
  <c r="L211" i="30"/>
  <c r="H210" i="30"/>
  <c r="L209" i="30"/>
  <c r="H208" i="30"/>
  <c r="L207" i="30"/>
  <c r="J219" i="30"/>
  <c r="L218" i="30"/>
  <c r="F217" i="30"/>
  <c r="H216" i="30"/>
  <c r="J215" i="30"/>
  <c r="L214" i="30"/>
  <c r="F213" i="30"/>
  <c r="H212" i="30"/>
  <c r="J211" i="30"/>
  <c r="N210" i="30"/>
  <c r="F210" i="30"/>
  <c r="J209" i="30"/>
  <c r="N208" i="30"/>
  <c r="F208" i="30"/>
  <c r="J207" i="30"/>
  <c r="L216" i="30"/>
  <c r="H215" i="30"/>
  <c r="J210" i="30"/>
  <c r="H209" i="30"/>
  <c r="F219" i="30"/>
  <c r="L217" i="30"/>
  <c r="L212" i="30"/>
  <c r="H211" i="30"/>
  <c r="F207" i="30"/>
  <c r="F215" i="30"/>
  <c r="L213" i="30"/>
  <c r="F209" i="30"/>
  <c r="J217" i="30"/>
  <c r="F216" i="30"/>
  <c r="F211" i="30"/>
  <c r="F212" i="30"/>
  <c r="N207" i="30"/>
  <c r="H219" i="30"/>
  <c r="H214" i="30"/>
  <c r="H207" i="30"/>
  <c r="N209" i="30"/>
  <c r="J85" i="30"/>
  <c r="J81" i="30"/>
  <c r="J78" i="30"/>
  <c r="J76" i="30"/>
  <c r="J63" i="30"/>
  <c r="J59" i="30"/>
  <c r="J56" i="30"/>
  <c r="J54" i="30"/>
  <c r="J62" i="30"/>
  <c r="J61" i="30"/>
  <c r="J60" i="30"/>
  <c r="J55" i="30"/>
  <c r="J52" i="30"/>
  <c r="J80" i="30"/>
  <c r="J79" i="30"/>
  <c r="J65" i="30"/>
  <c r="J64" i="30"/>
  <c r="J86" i="30"/>
  <c r="J83" i="30"/>
  <c r="J77" i="30"/>
  <c r="L96" i="30"/>
  <c r="J96" i="30"/>
  <c r="L210" i="30"/>
  <c r="J214" i="30"/>
  <c r="L30" i="30"/>
  <c r="J184" i="30"/>
  <c r="J218" i="30"/>
  <c r="N77" i="30"/>
  <c r="N75" i="30"/>
  <c r="N55" i="30"/>
  <c r="N53" i="30"/>
  <c r="N52" i="30"/>
  <c r="N78" i="30"/>
  <c r="N76" i="30"/>
  <c r="N54" i="30"/>
  <c r="J87" i="30"/>
  <c r="J208" i="30"/>
  <c r="C48" i="28"/>
  <c r="H147" i="30"/>
  <c r="J149" i="30"/>
  <c r="J151" i="30"/>
  <c r="J162" i="30"/>
  <c r="L8" i="31"/>
  <c r="N56" i="33"/>
  <c r="N54" i="33"/>
  <c r="N53" i="33"/>
  <c r="I6" i="28"/>
  <c r="C34" i="28"/>
  <c r="C146" i="28"/>
  <c r="H86" i="30"/>
  <c r="H82" i="30"/>
  <c r="H64" i="30"/>
  <c r="H60" i="30"/>
  <c r="H87" i="30"/>
  <c r="H75" i="30"/>
  <c r="H59" i="30"/>
  <c r="H58" i="30"/>
  <c r="H57" i="30"/>
  <c r="H56" i="30"/>
  <c r="H63" i="30"/>
  <c r="L57" i="30"/>
  <c r="L59" i="30"/>
  <c r="L75" i="30"/>
  <c r="H79" i="30"/>
  <c r="H81" i="30"/>
  <c r="L85" i="30"/>
  <c r="L119" i="30"/>
  <c r="H121" i="30"/>
  <c r="F123" i="30"/>
  <c r="H125" i="30"/>
  <c r="H127" i="30"/>
  <c r="J129" i="30"/>
  <c r="L162" i="30"/>
  <c r="N8" i="31"/>
  <c r="M95" i="31"/>
  <c r="N96" i="31" s="1"/>
  <c r="M29" i="31"/>
  <c r="M73" i="31"/>
  <c r="N74" i="31" s="1"/>
  <c r="M51" i="31"/>
  <c r="N52" i="31" s="1"/>
  <c r="C160" i="28"/>
  <c r="C118" i="28"/>
  <c r="J8" i="30"/>
  <c r="L84" i="30"/>
  <c r="L80" i="30"/>
  <c r="L62" i="30"/>
  <c r="L58" i="30"/>
  <c r="L79" i="30"/>
  <c r="L65" i="30"/>
  <c r="L64" i="30"/>
  <c r="L63" i="30"/>
  <c r="L54" i="30"/>
  <c r="L53" i="30"/>
  <c r="L52" i="30"/>
  <c r="L83" i="30"/>
  <c r="L82" i="30"/>
  <c r="L81" i="30"/>
  <c r="L78" i="30"/>
  <c r="L77" i="30"/>
  <c r="L61" i="30"/>
  <c r="H76" i="30"/>
  <c r="H84" i="30"/>
  <c r="J131" i="30"/>
  <c r="L130" i="30"/>
  <c r="F129" i="30"/>
  <c r="H128" i="30"/>
  <c r="J127" i="30"/>
  <c r="L126" i="30"/>
  <c r="F125" i="30"/>
  <c r="H124" i="30"/>
  <c r="J123" i="30"/>
  <c r="N122" i="30"/>
  <c r="F122" i="30"/>
  <c r="J121" i="30"/>
  <c r="N120" i="30"/>
  <c r="F120" i="30"/>
  <c r="J119" i="30"/>
  <c r="F131" i="30"/>
  <c r="F130" i="30"/>
  <c r="L125" i="30"/>
  <c r="L124" i="30"/>
  <c r="L123" i="30"/>
  <c r="L122" i="30"/>
  <c r="N121" i="30"/>
  <c r="F119" i="30"/>
  <c r="L129" i="30"/>
  <c r="L128" i="30"/>
  <c r="L127" i="30"/>
  <c r="J126" i="30"/>
  <c r="J125" i="30"/>
  <c r="J124" i="30"/>
  <c r="H123" i="30"/>
  <c r="J122" i="30"/>
  <c r="L121" i="30"/>
  <c r="L120" i="30"/>
  <c r="N119" i="30"/>
  <c r="H120" i="30"/>
  <c r="F126" i="30"/>
  <c r="F128" i="30"/>
  <c r="H130" i="30"/>
  <c r="H153" i="30"/>
  <c r="J152" i="30"/>
  <c r="L151" i="30"/>
  <c r="F150" i="30"/>
  <c r="H149" i="30"/>
  <c r="J148" i="30"/>
  <c r="L147" i="30"/>
  <c r="F146" i="30"/>
  <c r="H145" i="30"/>
  <c r="L144" i="30"/>
  <c r="H143" i="30"/>
  <c r="L142" i="30"/>
  <c r="H141" i="30"/>
  <c r="J153" i="30"/>
  <c r="H152" i="30"/>
  <c r="H151" i="30"/>
  <c r="H150" i="30"/>
  <c r="F149" i="30"/>
  <c r="F148" i="30"/>
  <c r="F147" i="30"/>
  <c r="F144" i="30"/>
  <c r="F143" i="30"/>
  <c r="H142" i="30"/>
  <c r="J141" i="30"/>
  <c r="F153" i="30"/>
  <c r="F152" i="30"/>
  <c r="F151" i="30"/>
  <c r="L146" i="30"/>
  <c r="L145" i="30"/>
  <c r="N144" i="30"/>
  <c r="N143" i="30"/>
  <c r="F142" i="30"/>
  <c r="F141" i="30"/>
  <c r="H184" i="30"/>
  <c r="N228" i="30"/>
  <c r="J140" i="30"/>
  <c r="J230" i="30"/>
  <c r="L231" i="30"/>
  <c r="H236" i="30"/>
  <c r="L237" i="30"/>
  <c r="L32" i="31"/>
  <c r="L77" i="31"/>
  <c r="L99" i="31"/>
  <c r="AT7" i="35"/>
  <c r="AS7" i="35"/>
  <c r="AR7" i="35"/>
  <c r="AV7" i="35"/>
  <c r="L229" i="30"/>
  <c r="H235" i="30"/>
  <c r="H240" i="30"/>
  <c r="L54" i="31"/>
  <c r="L58" i="31"/>
  <c r="AU7" i="35"/>
  <c r="D52" i="30"/>
  <c r="F76" i="30"/>
  <c r="F84" i="30"/>
  <c r="F85" i="30"/>
  <c r="J241" i="30"/>
  <c r="L240" i="30"/>
  <c r="F239" i="30"/>
  <c r="H238" i="30"/>
  <c r="J237" i="30"/>
  <c r="L236" i="30"/>
  <c r="F235" i="30"/>
  <c r="H234" i="30"/>
  <c r="J233" i="30"/>
  <c r="N232" i="30"/>
  <c r="F232" i="30"/>
  <c r="J231" i="30"/>
  <c r="N230" i="30"/>
  <c r="F230" i="30"/>
  <c r="J229" i="30"/>
  <c r="H241" i="30"/>
  <c r="J240" i="30"/>
  <c r="L239" i="30"/>
  <c r="F238" i="30"/>
  <c r="H237" i="30"/>
  <c r="J236" i="30"/>
  <c r="L235" i="30"/>
  <c r="F234" i="30"/>
  <c r="H233" i="30"/>
  <c r="L232" i="30"/>
  <c r="H231" i="30"/>
  <c r="L230" i="30"/>
  <c r="H229" i="30"/>
  <c r="N231" i="30"/>
  <c r="H239" i="30"/>
  <c r="L107" i="31"/>
  <c r="L103" i="31"/>
  <c r="L100" i="31"/>
  <c r="L98" i="31"/>
  <c r="L64" i="31"/>
  <c r="L60" i="31"/>
  <c r="L106" i="31"/>
  <c r="L102" i="31"/>
  <c r="L109" i="31"/>
  <c r="L105" i="31"/>
  <c r="L79" i="31"/>
  <c r="L43" i="31"/>
  <c r="L42" i="31"/>
  <c r="L34" i="31"/>
  <c r="L31" i="31"/>
  <c r="L30" i="31"/>
  <c r="L65" i="31"/>
  <c r="L56" i="31"/>
  <c r="L53" i="31"/>
  <c r="L41" i="31"/>
  <c r="L78" i="31"/>
  <c r="L75" i="31"/>
  <c r="L63" i="31"/>
  <c r="L40" i="31"/>
  <c r="L35" i="31"/>
  <c r="L108" i="31"/>
  <c r="L82" i="31"/>
  <c r="L57" i="31"/>
  <c r="L39" i="31"/>
  <c r="L104" i="31"/>
  <c r="L61" i="31"/>
  <c r="L36" i="31"/>
  <c r="L84" i="31"/>
  <c r="F87" i="30"/>
  <c r="F83" i="30"/>
  <c r="F79" i="30"/>
  <c r="F77" i="30"/>
  <c r="F75" i="30"/>
  <c r="F52" i="30"/>
  <c r="F65" i="30"/>
  <c r="F61" i="30"/>
  <c r="F57" i="30"/>
  <c r="F55" i="30"/>
  <c r="F53" i="30"/>
  <c r="F197" i="30"/>
  <c r="H196" i="30"/>
  <c r="J195" i="30"/>
  <c r="L194" i="30"/>
  <c r="F193" i="30"/>
  <c r="H192" i="30"/>
  <c r="J191" i="30"/>
  <c r="L190" i="30"/>
  <c r="F189" i="30"/>
  <c r="J188" i="30"/>
  <c r="N187" i="30"/>
  <c r="F187" i="30"/>
  <c r="J186" i="30"/>
  <c r="N185" i="30"/>
  <c r="F185" i="30"/>
  <c r="L197" i="30"/>
  <c r="F196" i="30"/>
  <c r="H195" i="30"/>
  <c r="J194" i="30"/>
  <c r="L193" i="30"/>
  <c r="F192" i="30"/>
  <c r="H191" i="30"/>
  <c r="J190" i="30"/>
  <c r="L189" i="30"/>
  <c r="H188" i="30"/>
  <c r="L187" i="30"/>
  <c r="H186" i="30"/>
  <c r="L185" i="30"/>
  <c r="N188" i="30"/>
  <c r="F190" i="30"/>
  <c r="F195" i="30"/>
  <c r="J196" i="30"/>
  <c r="N229" i="30"/>
  <c r="J235" i="30"/>
  <c r="L37" i="31"/>
  <c r="L87" i="31"/>
  <c r="N17" i="35"/>
  <c r="N13" i="35"/>
  <c r="N9" i="35"/>
  <c r="N7" i="35"/>
  <c r="N11" i="35"/>
  <c r="N14" i="35"/>
  <c r="N8" i="35"/>
  <c r="N12" i="35"/>
  <c r="N15" i="35"/>
  <c r="N18" i="35"/>
  <c r="N16" i="35"/>
  <c r="AL7" i="35"/>
  <c r="AK7" i="35"/>
  <c r="F163" i="30"/>
  <c r="N163" i="30"/>
  <c r="J164" i="30"/>
  <c r="F165" i="30"/>
  <c r="N165" i="30"/>
  <c r="J166" i="30"/>
  <c r="F167" i="30"/>
  <c r="L168" i="30"/>
  <c r="J169" i="30"/>
  <c r="H170" i="30"/>
  <c r="F171" i="30"/>
  <c r="L172" i="30"/>
  <c r="J173" i="30"/>
  <c r="H174" i="30"/>
  <c r="F175" i="30"/>
  <c r="F251" i="30"/>
  <c r="N251" i="30"/>
  <c r="J252" i="30"/>
  <c r="J255" i="30"/>
  <c r="H257" i="30"/>
  <c r="H258" i="30"/>
  <c r="F260" i="30"/>
  <c r="D52" i="31"/>
  <c r="N31" i="33"/>
  <c r="AJ7" i="35"/>
  <c r="H253" i="30"/>
  <c r="N254" i="30"/>
  <c r="J256" i="30"/>
  <c r="J257" i="30"/>
  <c r="H259" i="30"/>
  <c r="F261" i="30"/>
  <c r="N32" i="33"/>
  <c r="N34" i="33"/>
  <c r="N30" i="33"/>
  <c r="W29" i="35"/>
  <c r="V29" i="35"/>
  <c r="H30" i="31"/>
  <c r="F32" i="31"/>
  <c r="F36" i="31"/>
  <c r="H54" i="31"/>
  <c r="H57" i="31"/>
  <c r="F60" i="31"/>
  <c r="F77" i="31"/>
  <c r="H81" i="31"/>
  <c r="H106" i="31"/>
  <c r="F106" i="31"/>
  <c r="F102" i="31"/>
  <c r="F63" i="31"/>
  <c r="F59" i="31"/>
  <c r="F56" i="31"/>
  <c r="F54" i="31"/>
  <c r="F109" i="31"/>
  <c r="F105" i="31"/>
  <c r="F101" i="31"/>
  <c r="F99" i="31"/>
  <c r="F97" i="31"/>
  <c r="F108" i="31"/>
  <c r="F37" i="31"/>
  <c r="F38" i="31"/>
  <c r="F55" i="31"/>
  <c r="H59" i="31"/>
  <c r="F61" i="31"/>
  <c r="H82" i="31"/>
  <c r="F84" i="31"/>
  <c r="F85" i="31"/>
  <c r="F100" i="31"/>
  <c r="F103" i="31"/>
  <c r="F104" i="31"/>
  <c r="N77" i="33"/>
  <c r="H16" i="35"/>
  <c r="H12" i="35"/>
  <c r="H8" i="35"/>
  <c r="H13" i="35"/>
  <c r="H18" i="35"/>
  <c r="H11" i="35"/>
  <c r="H7" i="35"/>
  <c r="H10" i="35"/>
  <c r="AK29" i="35"/>
  <c r="H109" i="31"/>
  <c r="H105" i="31"/>
  <c r="H101" i="31"/>
  <c r="H99" i="31"/>
  <c r="H97" i="31"/>
  <c r="H62" i="31"/>
  <c r="H58" i="31"/>
  <c r="H108" i="31"/>
  <c r="H104" i="31"/>
  <c r="H107" i="31"/>
  <c r="F33" i="31"/>
  <c r="H36" i="31"/>
  <c r="H37" i="31"/>
  <c r="F39" i="31"/>
  <c r="H60" i="31"/>
  <c r="F62" i="31"/>
  <c r="H77" i="31"/>
  <c r="F78" i="31"/>
  <c r="H83" i="31"/>
  <c r="H84" i="31"/>
  <c r="F86" i="31"/>
  <c r="F87" i="31"/>
  <c r="J106" i="31"/>
  <c r="N8" i="33"/>
  <c r="AB7" i="35"/>
  <c r="J98" i="31"/>
  <c r="J100" i="31"/>
  <c r="J103" i="31"/>
  <c r="J107" i="31"/>
  <c r="V18" i="35"/>
  <c r="V14" i="35"/>
  <c r="V10" i="35"/>
  <c r="V12" i="35"/>
  <c r="J53" i="31"/>
  <c r="J55" i="31"/>
  <c r="J57" i="31"/>
  <c r="J61" i="31"/>
  <c r="J65" i="31"/>
  <c r="J104" i="31"/>
  <c r="V13" i="35"/>
  <c r="I29" i="35"/>
  <c r="H29" i="35"/>
  <c r="P5" i="36"/>
  <c r="AB11" i="35"/>
  <c r="AB15" i="35"/>
  <c r="O123" i="39"/>
  <c r="N123" i="39"/>
  <c r="L123" i="39"/>
  <c r="K123" i="39"/>
  <c r="H135" i="43"/>
  <c r="I135" i="43"/>
  <c r="G135" i="43"/>
  <c r="L133" i="42"/>
  <c r="K133" i="42"/>
  <c r="O133" i="42"/>
  <c r="N133" i="42"/>
  <c r="M133" i="42"/>
  <c r="O133" i="40"/>
  <c r="I5" i="39"/>
  <c r="G5" i="39"/>
  <c r="H5" i="39"/>
  <c r="F7" i="41"/>
  <c r="F10" i="41"/>
  <c r="F6" i="41"/>
  <c r="F5" i="41"/>
  <c r="H5" i="41"/>
  <c r="F9" i="41"/>
  <c r="S5" i="42"/>
  <c r="R5" i="42"/>
  <c r="E146" i="45"/>
  <c r="P5" i="37"/>
  <c r="K5" i="39"/>
  <c r="E129" i="39"/>
  <c r="I5" i="37"/>
  <c r="Q5" i="37"/>
  <c r="L5" i="39"/>
  <c r="F8" i="40"/>
  <c r="F10" i="40"/>
  <c r="F6" i="40"/>
  <c r="H5" i="40"/>
  <c r="F7" i="40"/>
  <c r="F5" i="40"/>
  <c r="F9" i="40"/>
  <c r="R5" i="41"/>
  <c r="O5" i="39"/>
  <c r="I135" i="44"/>
  <c r="H135" i="44"/>
  <c r="G135" i="44"/>
  <c r="Q5" i="39"/>
  <c r="D129" i="39"/>
  <c r="N133" i="40"/>
  <c r="M133" i="40"/>
  <c r="J5" i="43"/>
  <c r="L5" i="43"/>
  <c r="R5" i="39"/>
  <c r="G123" i="39"/>
  <c r="K133" i="40"/>
  <c r="O133" i="41"/>
  <c r="N133" i="41"/>
  <c r="M133" i="41"/>
  <c r="L133" i="41"/>
  <c r="H5" i="43"/>
  <c r="H123" i="39"/>
  <c r="L133" i="40"/>
  <c r="N5" i="41"/>
  <c r="N5" i="42"/>
  <c r="M5" i="42"/>
  <c r="I5" i="43"/>
  <c r="N5" i="43"/>
  <c r="M5" i="43"/>
  <c r="H5" i="45"/>
  <c r="J5" i="45"/>
  <c r="C16" i="43"/>
  <c r="T5" i="43"/>
  <c r="R5" i="43"/>
  <c r="J5" i="40"/>
  <c r="R5" i="40"/>
  <c r="H133" i="40"/>
  <c r="I5" i="41"/>
  <c r="Q5" i="41"/>
  <c r="G133" i="41"/>
  <c r="H5" i="42"/>
  <c r="P5" i="42"/>
  <c r="H133" i="42"/>
  <c r="D16" i="43"/>
  <c r="P5" i="43"/>
  <c r="S5" i="40"/>
  <c r="I5" i="42"/>
  <c r="Q5" i="42"/>
  <c r="F7" i="42"/>
  <c r="G133" i="42"/>
  <c r="Q5" i="43"/>
  <c r="E146" i="43"/>
  <c r="M5" i="44"/>
  <c r="H135" i="45"/>
  <c r="I135" i="45"/>
  <c r="G135" i="45"/>
  <c r="P5" i="44"/>
  <c r="T5" i="44"/>
  <c r="L135" i="43"/>
  <c r="F9" i="43"/>
  <c r="K135" i="43"/>
  <c r="I5" i="44"/>
  <c r="S5" i="44"/>
  <c r="M135" i="43"/>
  <c r="J5" i="44"/>
  <c r="L5" i="45"/>
  <c r="L135" i="44"/>
  <c r="M5" i="45"/>
  <c r="L135" i="45"/>
  <c r="M135" i="44"/>
  <c r="P5" i="45"/>
  <c r="T5" i="45"/>
  <c r="K135" i="45"/>
  <c r="N135" i="44"/>
  <c r="Q5" i="45"/>
  <c r="C146" i="45"/>
  <c r="M135" i="45"/>
  <c r="F57" i="12" l="1"/>
  <c r="K139" i="45"/>
  <c r="E57" i="12"/>
  <c r="D57" i="12"/>
  <c r="O136" i="45"/>
  <c r="L136" i="45"/>
  <c r="J146" i="45"/>
  <c r="M136" i="45"/>
  <c r="N136" i="45"/>
  <c r="L143" i="44"/>
  <c r="O143" i="44"/>
  <c r="M143" i="44"/>
  <c r="N143" i="44"/>
  <c r="O136" i="44"/>
  <c r="J146" i="44"/>
  <c r="N136" i="44"/>
  <c r="M136" i="44"/>
  <c r="L136" i="44"/>
  <c r="O140" i="45"/>
  <c r="L140" i="45"/>
  <c r="N140" i="45"/>
  <c r="M140" i="45"/>
  <c r="M138" i="44"/>
  <c r="O138" i="44"/>
  <c r="N138" i="44"/>
  <c r="L138" i="44"/>
  <c r="O144" i="45"/>
  <c r="M144" i="45"/>
  <c r="L144" i="45"/>
  <c r="N144" i="45"/>
  <c r="N137" i="45"/>
  <c r="O137" i="45"/>
  <c r="M137" i="45"/>
  <c r="L137" i="45"/>
  <c r="N145" i="45"/>
  <c r="O145" i="45"/>
  <c r="M145" i="45"/>
  <c r="L145" i="45"/>
  <c r="N141" i="45"/>
  <c r="O141" i="45"/>
  <c r="M141" i="45"/>
  <c r="L141" i="45"/>
  <c r="O137" i="44"/>
  <c r="N137" i="44"/>
  <c r="M137" i="44"/>
  <c r="L137" i="44"/>
  <c r="N145" i="44"/>
  <c r="L145" i="44"/>
  <c r="M145" i="44"/>
  <c r="O145" i="44"/>
  <c r="L143" i="45"/>
  <c r="O143" i="45"/>
  <c r="N143" i="45"/>
  <c r="M143" i="45"/>
  <c r="H143" i="45"/>
  <c r="I143" i="45"/>
  <c r="G143" i="45"/>
  <c r="L143" i="43"/>
  <c r="O143" i="43"/>
  <c r="M143" i="43"/>
  <c r="N143" i="43"/>
  <c r="M138" i="43"/>
  <c r="O138" i="43"/>
  <c r="N138" i="43"/>
  <c r="L138" i="43"/>
  <c r="L140" i="43"/>
  <c r="O140" i="43"/>
  <c r="M140" i="43"/>
  <c r="N140" i="43"/>
  <c r="N137" i="43"/>
  <c r="M137" i="43"/>
  <c r="L137" i="43"/>
  <c r="O137" i="43"/>
  <c r="N145" i="43"/>
  <c r="O145" i="43"/>
  <c r="M145" i="43"/>
  <c r="L145" i="43"/>
  <c r="G140" i="45"/>
  <c r="I140" i="45"/>
  <c r="H140" i="45"/>
  <c r="G136" i="45"/>
  <c r="I136" i="45"/>
  <c r="F146" i="45"/>
  <c r="H136" i="45"/>
  <c r="K136" i="45" s="1"/>
  <c r="I142" i="45"/>
  <c r="G142" i="45"/>
  <c r="H142" i="45"/>
  <c r="I138" i="45"/>
  <c r="H138" i="45"/>
  <c r="G138" i="45"/>
  <c r="I141" i="45"/>
  <c r="H141" i="45"/>
  <c r="K141" i="45" s="1"/>
  <c r="G141" i="45"/>
  <c r="H137" i="45"/>
  <c r="K137" i="45" s="1"/>
  <c r="G137" i="45"/>
  <c r="I137" i="45"/>
  <c r="I145" i="45"/>
  <c r="H145" i="45"/>
  <c r="G145" i="45"/>
  <c r="N8" i="43"/>
  <c r="L8" i="43"/>
  <c r="M8" i="43"/>
  <c r="T6" i="43"/>
  <c r="S6" i="43"/>
  <c r="R6" i="43"/>
  <c r="P6" i="43"/>
  <c r="Q6" i="43"/>
  <c r="O16" i="43"/>
  <c r="T6" i="42"/>
  <c r="S6" i="42"/>
  <c r="R6" i="42"/>
  <c r="P6" i="42"/>
  <c r="Q6" i="42"/>
  <c r="G134" i="42"/>
  <c r="H134" i="42"/>
  <c r="I134" i="42"/>
  <c r="P10" i="41"/>
  <c r="T10" i="41"/>
  <c r="AA20" i="41" s="1"/>
  <c r="S10" i="41"/>
  <c r="R10" i="41"/>
  <c r="Q10" i="41"/>
  <c r="H10" i="41"/>
  <c r="J10" i="41"/>
  <c r="I10" i="41"/>
  <c r="P6" i="41"/>
  <c r="T6" i="41"/>
  <c r="S6" i="41"/>
  <c r="R6" i="41"/>
  <c r="Q6" i="41"/>
  <c r="H6" i="41"/>
  <c r="J6" i="41"/>
  <c r="I6" i="41"/>
  <c r="P8" i="43"/>
  <c r="T8" i="43"/>
  <c r="S8" i="43"/>
  <c r="R8" i="43"/>
  <c r="Q8" i="43"/>
  <c r="R9" i="41"/>
  <c r="Q9" i="41"/>
  <c r="P9" i="41"/>
  <c r="T9" i="41"/>
  <c r="S9" i="41"/>
  <c r="J9" i="41"/>
  <c r="I9" i="41"/>
  <c r="M9" i="41"/>
  <c r="H9" i="41"/>
  <c r="R10" i="43"/>
  <c r="T10" i="43"/>
  <c r="S10" i="43"/>
  <c r="P10" i="43"/>
  <c r="Q10" i="43"/>
  <c r="M14" i="43"/>
  <c r="L14" i="43"/>
  <c r="N14" i="43"/>
  <c r="M15" i="43"/>
  <c r="L15" i="43"/>
  <c r="N15" i="43"/>
  <c r="L6" i="43"/>
  <c r="K16" i="43"/>
  <c r="N6" i="43"/>
  <c r="M6" i="43"/>
  <c r="L10" i="43"/>
  <c r="N10" i="43"/>
  <c r="M10" i="43"/>
  <c r="L11" i="43"/>
  <c r="N11" i="43"/>
  <c r="M11" i="43"/>
  <c r="N12" i="43"/>
  <c r="L12" i="43"/>
  <c r="M12" i="43"/>
  <c r="L13" i="43"/>
  <c r="M13" i="43"/>
  <c r="N13" i="43"/>
  <c r="J9" i="42"/>
  <c r="I9" i="42"/>
  <c r="H9" i="42"/>
  <c r="M9" i="42"/>
  <c r="T8" i="42"/>
  <c r="S8" i="42"/>
  <c r="R8" i="42"/>
  <c r="Q8" i="42"/>
  <c r="P8" i="42"/>
  <c r="J8" i="42"/>
  <c r="I8" i="42"/>
  <c r="H8" i="42"/>
  <c r="M8" i="42"/>
  <c r="S9" i="40"/>
  <c r="R9" i="40"/>
  <c r="T9" i="40"/>
  <c r="P9" i="40"/>
  <c r="Q9" i="40"/>
  <c r="J9" i="40"/>
  <c r="I9" i="40"/>
  <c r="H9" i="40"/>
  <c r="M9" i="40"/>
  <c r="N7" i="40"/>
  <c r="M7" i="40"/>
  <c r="L7" i="40"/>
  <c r="N6" i="42"/>
  <c r="M6" i="42"/>
  <c r="L6" i="42"/>
  <c r="L10" i="42"/>
  <c r="N10" i="42"/>
  <c r="M10" i="42"/>
  <c r="M7" i="42"/>
  <c r="L7" i="42"/>
  <c r="N7" i="42"/>
  <c r="N9" i="42"/>
  <c r="L9" i="42"/>
  <c r="N8" i="42"/>
  <c r="L8" i="42"/>
  <c r="N7" i="41"/>
  <c r="M7" i="41"/>
  <c r="L7" i="41"/>
  <c r="L8" i="41"/>
  <c r="N8" i="41"/>
  <c r="K134" i="41"/>
  <c r="O134" i="41"/>
  <c r="N134" i="41"/>
  <c r="L134" i="41"/>
  <c r="M134" i="41"/>
  <c r="J6" i="43"/>
  <c r="H6" i="43"/>
  <c r="G16" i="43"/>
  <c r="I6" i="43"/>
  <c r="J7" i="43"/>
  <c r="I7" i="43"/>
  <c r="H7" i="43"/>
  <c r="J9" i="43"/>
  <c r="I9" i="43"/>
  <c r="H9" i="43"/>
  <c r="J10" i="43"/>
  <c r="H10" i="43"/>
  <c r="I10" i="43"/>
  <c r="J12" i="43"/>
  <c r="H12" i="43"/>
  <c r="I12" i="43"/>
  <c r="J13" i="43"/>
  <c r="H13" i="43"/>
  <c r="I13" i="43"/>
  <c r="J14" i="43"/>
  <c r="H14" i="43"/>
  <c r="I14" i="43"/>
  <c r="H15" i="43"/>
  <c r="I15" i="43"/>
  <c r="J15" i="43"/>
  <c r="H11" i="43"/>
  <c r="J11" i="43"/>
  <c r="I11" i="43"/>
  <c r="H8" i="43"/>
  <c r="J8" i="43"/>
  <c r="I8" i="43"/>
  <c r="H125" i="39"/>
  <c r="G125" i="39"/>
  <c r="I125" i="39"/>
  <c r="I140" i="44"/>
  <c r="H140" i="44"/>
  <c r="G140" i="44"/>
  <c r="I145" i="44"/>
  <c r="H145" i="44"/>
  <c r="K145" i="44" s="1"/>
  <c r="G145" i="44"/>
  <c r="I143" i="44"/>
  <c r="H143" i="44"/>
  <c r="G143" i="44"/>
  <c r="G136" i="44"/>
  <c r="I136" i="44"/>
  <c r="H136" i="44"/>
  <c r="K136" i="44" s="1"/>
  <c r="F146" i="44"/>
  <c r="H139" i="44"/>
  <c r="K139" i="44" s="1"/>
  <c r="G139" i="44"/>
  <c r="I139" i="44"/>
  <c r="I137" i="44"/>
  <c r="G137" i="44"/>
  <c r="H137" i="44"/>
  <c r="G144" i="44"/>
  <c r="I144" i="44"/>
  <c r="H144" i="44"/>
  <c r="K144" i="44" s="1"/>
  <c r="I141" i="44"/>
  <c r="H141" i="44"/>
  <c r="G141" i="44"/>
  <c r="I126" i="39"/>
  <c r="G126" i="39"/>
  <c r="H126" i="39"/>
  <c r="Q45" i="37"/>
  <c r="P45" i="37"/>
  <c r="Q40" i="37"/>
  <c r="P40" i="37"/>
  <c r="J38" i="37"/>
  <c r="I38" i="37"/>
  <c r="J30" i="37"/>
  <c r="I30" i="37"/>
  <c r="P23" i="37"/>
  <c r="Q23" i="37"/>
  <c r="Q20" i="37"/>
  <c r="P20" i="37"/>
  <c r="J12" i="37"/>
  <c r="I12" i="37"/>
  <c r="Q11" i="37"/>
  <c r="P11" i="37"/>
  <c r="Q49" i="37"/>
  <c r="P49" i="37"/>
  <c r="J37" i="37"/>
  <c r="I37" i="37"/>
  <c r="P28" i="37"/>
  <c r="Q28" i="37"/>
  <c r="P26" i="37"/>
  <c r="Q26" i="37"/>
  <c r="I24" i="37"/>
  <c r="J24" i="37"/>
  <c r="I21" i="37"/>
  <c r="J21" i="37"/>
  <c r="I13" i="37"/>
  <c r="J13" i="37"/>
  <c r="P12" i="37"/>
  <c r="Q12" i="37"/>
  <c r="J35" i="37"/>
  <c r="I35" i="37"/>
  <c r="J43" i="37"/>
  <c r="I43" i="37"/>
  <c r="J51" i="37"/>
  <c r="I51" i="37"/>
  <c r="J49" i="37"/>
  <c r="I49" i="37"/>
  <c r="I32" i="37"/>
  <c r="J32" i="37"/>
  <c r="I40" i="37"/>
  <c r="J40" i="37"/>
  <c r="I48" i="37"/>
  <c r="J48" i="37"/>
  <c r="J23" i="37"/>
  <c r="I23" i="37"/>
  <c r="J31" i="37"/>
  <c r="I31" i="37"/>
  <c r="J39" i="37"/>
  <c r="I39" i="37"/>
  <c r="J47" i="37"/>
  <c r="I47" i="37"/>
  <c r="P51" i="37"/>
  <c r="Q51" i="37"/>
  <c r="J42" i="37"/>
  <c r="I42" i="37"/>
  <c r="I36" i="37"/>
  <c r="J36" i="37"/>
  <c r="Q33" i="37"/>
  <c r="P33" i="37"/>
  <c r="J27" i="37"/>
  <c r="I27" i="37"/>
  <c r="J14" i="37"/>
  <c r="I14" i="37"/>
  <c r="Q13" i="37"/>
  <c r="P13" i="37"/>
  <c r="J6" i="37"/>
  <c r="I6" i="37"/>
  <c r="P34" i="37"/>
  <c r="Q34" i="37"/>
  <c r="Q42" i="37"/>
  <c r="P42" i="37"/>
  <c r="Q50" i="37"/>
  <c r="P50" i="37"/>
  <c r="Q48" i="37"/>
  <c r="P48" i="37"/>
  <c r="P31" i="37"/>
  <c r="Q31" i="37"/>
  <c r="P39" i="37"/>
  <c r="Q39" i="37"/>
  <c r="P47" i="37"/>
  <c r="Q47" i="37"/>
  <c r="Q22" i="37"/>
  <c r="P22" i="37"/>
  <c r="Q30" i="37"/>
  <c r="P30" i="37"/>
  <c r="Q38" i="37"/>
  <c r="P38" i="37"/>
  <c r="P46" i="37"/>
  <c r="Q46" i="37"/>
  <c r="J45" i="37"/>
  <c r="I45" i="37"/>
  <c r="J41" i="37"/>
  <c r="I41" i="37"/>
  <c r="J29" i="37"/>
  <c r="I29" i="37"/>
  <c r="Q24" i="37"/>
  <c r="P24" i="37"/>
  <c r="Q21" i="37"/>
  <c r="P21" i="37"/>
  <c r="J16" i="37"/>
  <c r="I16" i="37"/>
  <c r="J15" i="37"/>
  <c r="I15" i="37"/>
  <c r="Q14" i="37"/>
  <c r="P14" i="37"/>
  <c r="J7" i="37"/>
  <c r="I7" i="37"/>
  <c r="Q6" i="37"/>
  <c r="P6" i="37"/>
  <c r="I142" i="43"/>
  <c r="H142" i="43"/>
  <c r="K142" i="43" s="1"/>
  <c r="G142" i="43"/>
  <c r="O125" i="39"/>
  <c r="N125" i="39"/>
  <c r="L125" i="39"/>
  <c r="K125" i="39"/>
  <c r="M125" i="39"/>
  <c r="O134" i="42"/>
  <c r="N134" i="42"/>
  <c r="K134" i="42"/>
  <c r="M134" i="42"/>
  <c r="L134" i="42"/>
  <c r="I137" i="43"/>
  <c r="H137" i="43"/>
  <c r="K137" i="43" s="1"/>
  <c r="G137" i="43"/>
  <c r="I140" i="43"/>
  <c r="G140" i="43"/>
  <c r="H140" i="43"/>
  <c r="H143" i="43"/>
  <c r="I143" i="43"/>
  <c r="G143" i="43"/>
  <c r="I138" i="43"/>
  <c r="H138" i="43"/>
  <c r="K138" i="43" s="1"/>
  <c r="G138" i="43"/>
  <c r="G136" i="43"/>
  <c r="I136" i="43"/>
  <c r="H136" i="43"/>
  <c r="K136" i="43" s="1"/>
  <c r="F146" i="43"/>
  <c r="G144" i="43"/>
  <c r="H144" i="43"/>
  <c r="K144" i="43" s="1"/>
  <c r="I144" i="43"/>
  <c r="H139" i="43"/>
  <c r="K139" i="43" s="1"/>
  <c r="I139" i="43"/>
  <c r="G139" i="43"/>
  <c r="I145" i="43"/>
  <c r="H145" i="43"/>
  <c r="K145" i="43" s="1"/>
  <c r="G145" i="43"/>
  <c r="H141" i="43"/>
  <c r="K141" i="43" s="1"/>
  <c r="G141" i="43"/>
  <c r="I141" i="43"/>
  <c r="M124" i="39"/>
  <c r="L124" i="39"/>
  <c r="O124" i="39"/>
  <c r="N124" i="39"/>
  <c r="K126" i="39"/>
  <c r="O126" i="39"/>
  <c r="N126" i="39"/>
  <c r="L126" i="39"/>
  <c r="M126" i="39"/>
  <c r="M128" i="39"/>
  <c r="O128" i="39"/>
  <c r="N128" i="39"/>
  <c r="L128" i="39"/>
  <c r="K128" i="39"/>
  <c r="O127" i="39"/>
  <c r="N127" i="39"/>
  <c r="L127" i="39"/>
  <c r="K127" i="39"/>
  <c r="M127" i="39"/>
  <c r="J129" i="39"/>
  <c r="J36" i="36"/>
  <c r="I36" i="36"/>
  <c r="Q21" i="36"/>
  <c r="P21" i="36"/>
  <c r="I19" i="36"/>
  <c r="J19" i="36"/>
  <c r="J16" i="36"/>
  <c r="I16" i="36"/>
  <c r="P15" i="36"/>
  <c r="Q15" i="36"/>
  <c r="I13" i="36"/>
  <c r="J13" i="36"/>
  <c r="I9" i="36"/>
  <c r="J9" i="36"/>
  <c r="P8" i="36"/>
  <c r="Q8" i="36"/>
  <c r="Q37" i="36"/>
  <c r="P37" i="36"/>
  <c r="Q24" i="36"/>
  <c r="P24" i="36"/>
  <c r="I22" i="36"/>
  <c r="J22" i="36"/>
  <c r="I10" i="36"/>
  <c r="J10" i="36"/>
  <c r="P9" i="36"/>
  <c r="Q9" i="36"/>
  <c r="AK36" i="35"/>
  <c r="AL36" i="35"/>
  <c r="J40" i="36"/>
  <c r="I40" i="36"/>
  <c r="Q38" i="36"/>
  <c r="P38" i="36"/>
  <c r="J32" i="36"/>
  <c r="I32" i="36"/>
  <c r="Q11" i="36"/>
  <c r="P11" i="36"/>
  <c r="J23" i="36"/>
  <c r="I23" i="36"/>
  <c r="J37" i="36"/>
  <c r="I37" i="36"/>
  <c r="J44" i="36"/>
  <c r="I44" i="36"/>
  <c r="J48" i="36"/>
  <c r="I48" i="36"/>
  <c r="I31" i="36"/>
  <c r="J31" i="36"/>
  <c r="I49" i="36"/>
  <c r="J49" i="36"/>
  <c r="J25" i="36"/>
  <c r="I25" i="36"/>
  <c r="J28" i="36"/>
  <c r="I28" i="36"/>
  <c r="J39" i="36"/>
  <c r="I39" i="36"/>
  <c r="I30" i="36"/>
  <c r="J30" i="36"/>
  <c r="I41" i="36"/>
  <c r="J41" i="36"/>
  <c r="J24" i="36"/>
  <c r="I24" i="36"/>
  <c r="I27" i="36"/>
  <c r="J27" i="36"/>
  <c r="J38" i="36"/>
  <c r="I38" i="36"/>
  <c r="I43" i="36"/>
  <c r="J43" i="36"/>
  <c r="I51" i="36"/>
  <c r="J51" i="36"/>
  <c r="J18" i="36"/>
  <c r="I18" i="36"/>
  <c r="J26" i="36"/>
  <c r="I26" i="36"/>
  <c r="J34" i="36"/>
  <c r="I34" i="36"/>
  <c r="J42" i="36"/>
  <c r="I42" i="36"/>
  <c r="J50" i="36"/>
  <c r="I50" i="36"/>
  <c r="AL37" i="35"/>
  <c r="AK37" i="35"/>
  <c r="Q47" i="36"/>
  <c r="P47" i="36"/>
  <c r="P20" i="36"/>
  <c r="Q20" i="36"/>
  <c r="P14" i="36"/>
  <c r="Q14" i="36"/>
  <c r="Q28" i="36"/>
  <c r="P28" i="36"/>
  <c r="Q39" i="36"/>
  <c r="P39" i="36"/>
  <c r="Q45" i="36"/>
  <c r="P45" i="36"/>
  <c r="Q22" i="36"/>
  <c r="P22" i="36"/>
  <c r="P36" i="36"/>
  <c r="Q36" i="36"/>
  <c r="Q30" i="36"/>
  <c r="P30" i="36"/>
  <c r="Q43" i="36"/>
  <c r="P43" i="36"/>
  <c r="Q46" i="36"/>
  <c r="P46" i="36"/>
  <c r="P32" i="36"/>
  <c r="Q32" i="36"/>
  <c r="Q35" i="36"/>
  <c r="P35" i="36"/>
  <c r="P48" i="36"/>
  <c r="Q48" i="36"/>
  <c r="P29" i="36"/>
  <c r="Q29" i="36"/>
  <c r="Q40" i="36"/>
  <c r="P40" i="36"/>
  <c r="Q44" i="36"/>
  <c r="P44" i="36"/>
  <c r="Q51" i="36"/>
  <c r="P51" i="36"/>
  <c r="P42" i="36"/>
  <c r="Q42" i="36"/>
  <c r="P50" i="36"/>
  <c r="Q50" i="36"/>
  <c r="P17" i="36"/>
  <c r="Q17" i="36"/>
  <c r="Q25" i="36"/>
  <c r="P25" i="36"/>
  <c r="P33" i="36"/>
  <c r="Q33" i="36"/>
  <c r="Q41" i="36"/>
  <c r="P41" i="36"/>
  <c r="Q49" i="36"/>
  <c r="P49" i="36"/>
  <c r="I37" i="35"/>
  <c r="H37" i="35"/>
  <c r="H30" i="35"/>
  <c r="I30" i="35"/>
  <c r="H38" i="35"/>
  <c r="I38" i="35"/>
  <c r="I35" i="35"/>
  <c r="H35" i="35"/>
  <c r="H34" i="35"/>
  <c r="I34" i="35"/>
  <c r="I31" i="35"/>
  <c r="H31" i="35"/>
  <c r="I39" i="35"/>
  <c r="H39" i="35"/>
  <c r="W33" i="35"/>
  <c r="V33" i="35"/>
  <c r="W37" i="35"/>
  <c r="V37" i="35"/>
  <c r="W30" i="35"/>
  <c r="V30" i="35"/>
  <c r="W34" i="35"/>
  <c r="V34" i="35"/>
  <c r="W38" i="35"/>
  <c r="V38" i="35"/>
  <c r="V35" i="35"/>
  <c r="W35" i="35"/>
  <c r="W32" i="35"/>
  <c r="V32" i="35"/>
  <c r="W40" i="35"/>
  <c r="V40" i="35"/>
  <c r="V31" i="35"/>
  <c r="W31" i="35"/>
  <c r="V39" i="35"/>
  <c r="W39" i="35"/>
  <c r="V36" i="35"/>
  <c r="W36" i="35"/>
  <c r="AL13" i="35"/>
  <c r="AJ13" i="35"/>
  <c r="AK13" i="35"/>
  <c r="AJ10" i="35"/>
  <c r="AK10" i="35"/>
  <c r="AL10" i="35"/>
  <c r="AL15" i="35"/>
  <c r="AK15" i="35"/>
  <c r="AJ15" i="35"/>
  <c r="AL9" i="35"/>
  <c r="AK9" i="35"/>
  <c r="AJ9" i="35"/>
  <c r="AL17" i="35"/>
  <c r="AJ17" i="35"/>
  <c r="AK17" i="35"/>
  <c r="AJ8" i="35"/>
  <c r="AL8" i="35"/>
  <c r="AK8" i="35"/>
  <c r="AJ12" i="35"/>
  <c r="AK12" i="35"/>
  <c r="AL12" i="35"/>
  <c r="AJ16" i="35"/>
  <c r="AL16" i="35"/>
  <c r="AK16" i="35"/>
  <c r="N52" i="33"/>
  <c r="N74" i="33"/>
  <c r="N96" i="33"/>
  <c r="AT15" i="35"/>
  <c r="AS15" i="35"/>
  <c r="AV15" i="35"/>
  <c r="AU15" i="35"/>
  <c r="AR15" i="35"/>
  <c r="AT9" i="35"/>
  <c r="AU9" i="35"/>
  <c r="AR9" i="35"/>
  <c r="AV9" i="35"/>
  <c r="AS9" i="35"/>
  <c r="AT17" i="35"/>
  <c r="AU17" i="35"/>
  <c r="AR17" i="35"/>
  <c r="AV17" i="35"/>
  <c r="AS17" i="35"/>
  <c r="AT13" i="35"/>
  <c r="AV13" i="35"/>
  <c r="AS13" i="35"/>
  <c r="AU13" i="35"/>
  <c r="AR13" i="35"/>
  <c r="AV10" i="35"/>
  <c r="AU10" i="35"/>
  <c r="AR10" i="35"/>
  <c r="AT10" i="35"/>
  <c r="AS10" i="35"/>
  <c r="AT11" i="35"/>
  <c r="AS11" i="35"/>
  <c r="AV11" i="35"/>
  <c r="AU11" i="35"/>
  <c r="AQ22" i="35"/>
  <c r="AR11" i="35"/>
  <c r="AV18" i="35"/>
  <c r="AU18" i="35"/>
  <c r="AR18" i="35"/>
  <c r="AT18" i="35"/>
  <c r="AS18" i="35"/>
  <c r="AR8" i="35"/>
  <c r="AV8" i="35"/>
  <c r="AU8" i="35"/>
  <c r="AT8" i="35"/>
  <c r="AS8" i="35"/>
  <c r="AR12" i="35"/>
  <c r="AV12" i="35"/>
  <c r="AT12" i="35"/>
  <c r="AU12" i="35"/>
  <c r="AS12" i="35"/>
  <c r="AR16" i="35"/>
  <c r="AV16" i="35"/>
  <c r="AU16" i="35"/>
  <c r="AS16" i="35"/>
  <c r="AT16" i="35"/>
  <c r="M137" i="28"/>
  <c r="L137" i="28"/>
  <c r="K137" i="28"/>
  <c r="J137" i="28"/>
  <c r="I137" i="28"/>
  <c r="M128" i="28"/>
  <c r="K128" i="28"/>
  <c r="J128" i="28"/>
  <c r="I128" i="28"/>
  <c r="L128" i="28"/>
  <c r="M120" i="28"/>
  <c r="J120" i="28"/>
  <c r="I120" i="28"/>
  <c r="L120" i="28"/>
  <c r="K120" i="28"/>
  <c r="M111" i="28"/>
  <c r="I111" i="28"/>
  <c r="L111" i="28"/>
  <c r="K111" i="28"/>
  <c r="J111" i="28"/>
  <c r="M102" i="28"/>
  <c r="L102" i="28"/>
  <c r="K102" i="28"/>
  <c r="J102" i="28"/>
  <c r="I102" i="28"/>
  <c r="M94" i="28"/>
  <c r="L94" i="28"/>
  <c r="K94" i="28"/>
  <c r="I94" i="28"/>
  <c r="J94" i="28"/>
  <c r="M85" i="28"/>
  <c r="L85" i="28"/>
  <c r="J85" i="28"/>
  <c r="I85" i="28"/>
  <c r="K85" i="28"/>
  <c r="H76" i="28"/>
  <c r="M68" i="28"/>
  <c r="L68" i="28"/>
  <c r="K68" i="28"/>
  <c r="J68" i="28"/>
  <c r="I68" i="28"/>
  <c r="M59" i="28"/>
  <c r="K59" i="28"/>
  <c r="J59" i="28"/>
  <c r="I59" i="28"/>
  <c r="L59" i="28"/>
  <c r="M51" i="28"/>
  <c r="J51" i="28"/>
  <c r="I51" i="28"/>
  <c r="L51" i="28"/>
  <c r="K51" i="28"/>
  <c r="M42" i="28"/>
  <c r="I42" i="28"/>
  <c r="L42" i="28"/>
  <c r="K42" i="28"/>
  <c r="J42" i="28"/>
  <c r="M33" i="28"/>
  <c r="I33" i="28"/>
  <c r="L33" i="28"/>
  <c r="K33" i="28"/>
  <c r="J33" i="28"/>
  <c r="M25" i="28"/>
  <c r="K25" i="28"/>
  <c r="J25" i="28"/>
  <c r="I25" i="28"/>
  <c r="L25" i="28"/>
  <c r="M16" i="28"/>
  <c r="L16" i="28"/>
  <c r="K16" i="28"/>
  <c r="J16" i="28"/>
  <c r="I16" i="28"/>
  <c r="M8" i="28"/>
  <c r="L8" i="28"/>
  <c r="K8" i="28"/>
  <c r="J8" i="28"/>
  <c r="I8" i="28"/>
  <c r="N56" i="31"/>
  <c r="N54" i="31"/>
  <c r="N30" i="31"/>
  <c r="N99" i="31"/>
  <c r="N97" i="31"/>
  <c r="N75" i="31"/>
  <c r="N78" i="31"/>
  <c r="N33" i="31"/>
  <c r="N55" i="31"/>
  <c r="N98" i="31"/>
  <c r="N32" i="31"/>
  <c r="N31" i="31"/>
  <c r="N53" i="31"/>
  <c r="N77" i="31"/>
  <c r="N34" i="31"/>
  <c r="N76" i="31"/>
  <c r="N100" i="31"/>
  <c r="J139" i="28"/>
  <c r="M139" i="28"/>
  <c r="L139" i="28"/>
  <c r="K139" i="28"/>
  <c r="I139" i="28"/>
  <c r="J130" i="28"/>
  <c r="M130" i="28"/>
  <c r="L130" i="28"/>
  <c r="K130" i="28"/>
  <c r="I130" i="28"/>
  <c r="J122" i="28"/>
  <c r="M122" i="28"/>
  <c r="L122" i="28"/>
  <c r="K122" i="28"/>
  <c r="I122" i="28"/>
  <c r="J113" i="28"/>
  <c r="L113" i="28"/>
  <c r="K113" i="28"/>
  <c r="I113" i="28"/>
  <c r="M113" i="28"/>
  <c r="J96" i="28"/>
  <c r="H104" i="28"/>
  <c r="I96" i="28"/>
  <c r="M96" i="28"/>
  <c r="L96" i="28"/>
  <c r="K96" i="28"/>
  <c r="J87" i="28"/>
  <c r="K87" i="28"/>
  <c r="I87" i="28"/>
  <c r="M87" i="28"/>
  <c r="L87" i="28"/>
  <c r="J79" i="28"/>
  <c r="M79" i="28"/>
  <c r="L79" i="28"/>
  <c r="K79" i="28"/>
  <c r="I79" i="28"/>
  <c r="J70" i="28"/>
  <c r="M70" i="28"/>
  <c r="L70" i="28"/>
  <c r="K70" i="28"/>
  <c r="I70" i="28"/>
  <c r="J61" i="28"/>
  <c r="M61" i="28"/>
  <c r="L61" i="28"/>
  <c r="K61" i="28"/>
  <c r="I61" i="28"/>
  <c r="J53" i="28"/>
  <c r="M53" i="28"/>
  <c r="L53" i="28"/>
  <c r="K53" i="28"/>
  <c r="I53" i="28"/>
  <c r="J44" i="28"/>
  <c r="L44" i="28"/>
  <c r="K44" i="28"/>
  <c r="I44" i="28"/>
  <c r="M44" i="28"/>
  <c r="J36" i="28"/>
  <c r="K36" i="28"/>
  <c r="I36" i="28"/>
  <c r="L36" i="28"/>
  <c r="M36" i="28"/>
  <c r="J27" i="28"/>
  <c r="I27" i="28"/>
  <c r="L27" i="28"/>
  <c r="K27" i="28"/>
  <c r="M27" i="28"/>
  <c r="J18" i="28"/>
  <c r="M18" i="28"/>
  <c r="L18" i="28"/>
  <c r="K18" i="28"/>
  <c r="I18" i="28"/>
  <c r="J10" i="28"/>
  <c r="M10" i="28"/>
  <c r="L10" i="28"/>
  <c r="K10" i="28"/>
  <c r="I10" i="28"/>
  <c r="K136" i="28"/>
  <c r="I136" i="28"/>
  <c r="L136" i="28"/>
  <c r="J136" i="28"/>
  <c r="M136" i="28"/>
  <c r="K127" i="28"/>
  <c r="I127" i="28"/>
  <c r="J127" i="28"/>
  <c r="M127" i="28"/>
  <c r="L127" i="28"/>
  <c r="K110" i="28"/>
  <c r="I110" i="28"/>
  <c r="H118" i="28"/>
  <c r="M110" i="28"/>
  <c r="L110" i="28"/>
  <c r="J110" i="28"/>
  <c r="K101" i="28"/>
  <c r="I101" i="28"/>
  <c r="J101" i="28"/>
  <c r="L101" i="28"/>
  <c r="M101" i="28"/>
  <c r="K93" i="28"/>
  <c r="I93" i="28"/>
  <c r="M93" i="28"/>
  <c r="L93" i="28"/>
  <c r="J93" i="28"/>
  <c r="K84" i="28"/>
  <c r="I84" i="28"/>
  <c r="M84" i="28"/>
  <c r="L84" i="28"/>
  <c r="J84" i="28"/>
  <c r="K75" i="28"/>
  <c r="I75" i="28"/>
  <c r="M75" i="28"/>
  <c r="L75" i="28"/>
  <c r="J75" i="28"/>
  <c r="K67" i="28"/>
  <c r="I67" i="28"/>
  <c r="L67" i="28"/>
  <c r="J67" i="28"/>
  <c r="M67" i="28"/>
  <c r="K58" i="28"/>
  <c r="I58" i="28"/>
  <c r="J58" i="28"/>
  <c r="M58" i="28"/>
  <c r="L58" i="28"/>
  <c r="K50" i="28"/>
  <c r="I50" i="28"/>
  <c r="M50" i="28"/>
  <c r="L50" i="28"/>
  <c r="J50" i="28"/>
  <c r="K41" i="28"/>
  <c r="I41" i="28"/>
  <c r="L41" i="28"/>
  <c r="J41" i="28"/>
  <c r="M41" i="28"/>
  <c r="K32" i="28"/>
  <c r="I32" i="28"/>
  <c r="M32" i="28"/>
  <c r="L32" i="28"/>
  <c r="J32" i="28"/>
  <c r="K24" i="28"/>
  <c r="I24" i="28"/>
  <c r="M24" i="28"/>
  <c r="L24" i="28"/>
  <c r="J24" i="28"/>
  <c r="K15" i="28"/>
  <c r="I15" i="28"/>
  <c r="M15" i="28"/>
  <c r="L15" i="28"/>
  <c r="J15" i="28"/>
  <c r="I150" i="28"/>
  <c r="M150" i="28"/>
  <c r="L150" i="28"/>
  <c r="K150" i="28"/>
  <c r="J150" i="28"/>
  <c r="I158" i="28"/>
  <c r="M158" i="28"/>
  <c r="K158" i="28"/>
  <c r="J158" i="28"/>
  <c r="L158" i="28"/>
  <c r="M144" i="28"/>
  <c r="K144" i="28"/>
  <c r="I144" i="28"/>
  <c r="L144" i="28"/>
  <c r="J144" i="28"/>
  <c r="L153" i="28"/>
  <c r="K153" i="28"/>
  <c r="M153" i="28"/>
  <c r="I153" i="28"/>
  <c r="J153" i="28"/>
  <c r="K108" i="27"/>
  <c r="J108" i="27"/>
  <c r="I108" i="27"/>
  <c r="K89" i="27"/>
  <c r="J89" i="27"/>
  <c r="I89" i="27"/>
  <c r="K154" i="27"/>
  <c r="I154" i="27"/>
  <c r="J154" i="27"/>
  <c r="K152" i="27"/>
  <c r="J152" i="27"/>
  <c r="I152" i="27"/>
  <c r="H160" i="27"/>
  <c r="I115" i="27"/>
  <c r="J115" i="27"/>
  <c r="K115" i="27"/>
  <c r="K101" i="27"/>
  <c r="J101" i="27"/>
  <c r="I101" i="27"/>
  <c r="I97" i="27"/>
  <c r="K97" i="27"/>
  <c r="J97" i="27"/>
  <c r="K83" i="27"/>
  <c r="J83" i="27"/>
  <c r="I83" i="27"/>
  <c r="K65" i="27"/>
  <c r="I65" i="27"/>
  <c r="J65" i="27"/>
  <c r="I54" i="27"/>
  <c r="H62" i="27"/>
  <c r="K54" i="27"/>
  <c r="J54" i="27"/>
  <c r="K47" i="27"/>
  <c r="I47" i="27"/>
  <c r="J47" i="27"/>
  <c r="J41" i="27"/>
  <c r="I41" i="27"/>
  <c r="K41" i="27"/>
  <c r="I19" i="27"/>
  <c r="J19" i="27"/>
  <c r="K19" i="27"/>
  <c r="K13" i="27"/>
  <c r="I13" i="27"/>
  <c r="J13" i="27"/>
  <c r="I8" i="27"/>
  <c r="K8" i="27"/>
  <c r="J8" i="27"/>
  <c r="I16" i="27"/>
  <c r="K16" i="27"/>
  <c r="J16" i="27"/>
  <c r="I25" i="27"/>
  <c r="K25" i="27"/>
  <c r="J25" i="27"/>
  <c r="I33" i="27"/>
  <c r="J33" i="27"/>
  <c r="K33" i="27"/>
  <c r="I42" i="27"/>
  <c r="K42" i="27"/>
  <c r="J42" i="27"/>
  <c r="I51" i="27"/>
  <c r="K51" i="27"/>
  <c r="J51" i="27"/>
  <c r="I59" i="27"/>
  <c r="K59" i="27"/>
  <c r="J59" i="27"/>
  <c r="J68" i="27"/>
  <c r="I68" i="27"/>
  <c r="H76" i="27"/>
  <c r="K68" i="27"/>
  <c r="J85" i="27"/>
  <c r="I85" i="27"/>
  <c r="K85" i="27"/>
  <c r="J94" i="27"/>
  <c r="I94" i="27"/>
  <c r="K94" i="27"/>
  <c r="J102" i="27"/>
  <c r="I102" i="27"/>
  <c r="K102" i="27"/>
  <c r="J111" i="27"/>
  <c r="I111" i="27"/>
  <c r="K111" i="27"/>
  <c r="J120" i="27"/>
  <c r="I120" i="27"/>
  <c r="K120" i="27"/>
  <c r="J122" i="27"/>
  <c r="I122" i="27"/>
  <c r="K122" i="27"/>
  <c r="K137" i="27"/>
  <c r="I137" i="27"/>
  <c r="J137" i="27"/>
  <c r="K143" i="27"/>
  <c r="J143" i="27"/>
  <c r="I143" i="27"/>
  <c r="J150" i="27"/>
  <c r="I150" i="27"/>
  <c r="K150" i="27"/>
  <c r="I156" i="27"/>
  <c r="K156" i="27"/>
  <c r="J156" i="27"/>
  <c r="K9" i="27"/>
  <c r="J9" i="27"/>
  <c r="I9" i="27"/>
  <c r="K17" i="27"/>
  <c r="J17" i="27"/>
  <c r="I17" i="27"/>
  <c r="H34" i="27"/>
  <c r="I26" i="27"/>
  <c r="J26" i="27"/>
  <c r="K26" i="27"/>
  <c r="K43" i="27"/>
  <c r="J43" i="27"/>
  <c r="I43" i="27"/>
  <c r="J52" i="27"/>
  <c r="I52" i="27"/>
  <c r="K52" i="27"/>
  <c r="I60" i="27"/>
  <c r="J60" i="27"/>
  <c r="K60" i="27"/>
  <c r="I69" i="27"/>
  <c r="K69" i="27"/>
  <c r="J69" i="27"/>
  <c r="I78" i="27"/>
  <c r="K78" i="27"/>
  <c r="J78" i="27"/>
  <c r="I86" i="27"/>
  <c r="J86" i="27"/>
  <c r="K86" i="27"/>
  <c r="I95" i="27"/>
  <c r="K95" i="27"/>
  <c r="J95" i="27"/>
  <c r="I103" i="27"/>
  <c r="K103" i="27"/>
  <c r="J103" i="27"/>
  <c r="I112" i="27"/>
  <c r="K112" i="27"/>
  <c r="J112" i="27"/>
  <c r="J136" i="27"/>
  <c r="I136" i="27"/>
  <c r="K136" i="27"/>
  <c r="I142" i="27"/>
  <c r="J142" i="27"/>
  <c r="K142" i="27"/>
  <c r="K159" i="27"/>
  <c r="I159" i="27"/>
  <c r="J159" i="27"/>
  <c r="K61" i="27"/>
  <c r="J61" i="27"/>
  <c r="I61" i="27"/>
  <c r="K70" i="27"/>
  <c r="J70" i="27"/>
  <c r="I70" i="27"/>
  <c r="I79" i="27"/>
  <c r="J79" i="27"/>
  <c r="K79" i="27"/>
  <c r="K87" i="27"/>
  <c r="J87" i="27"/>
  <c r="I87" i="27"/>
  <c r="H104" i="27"/>
  <c r="K96" i="27"/>
  <c r="I96" i="27"/>
  <c r="J96" i="27"/>
  <c r="K113" i="27"/>
  <c r="J113" i="27"/>
  <c r="I113" i="27"/>
  <c r="K128" i="27"/>
  <c r="I128" i="27"/>
  <c r="J128" i="27"/>
  <c r="K135" i="27"/>
  <c r="J135" i="27"/>
  <c r="I135" i="27"/>
  <c r="K141" i="27"/>
  <c r="J141" i="27"/>
  <c r="I141" i="27"/>
  <c r="J121" i="27"/>
  <c r="I121" i="27"/>
  <c r="K121" i="27"/>
  <c r="J129" i="27"/>
  <c r="K129" i="27"/>
  <c r="I129" i="27"/>
  <c r="J138" i="27"/>
  <c r="H146" i="27"/>
  <c r="K138" i="27"/>
  <c r="I138" i="27"/>
  <c r="J155" i="27"/>
  <c r="K155" i="27"/>
  <c r="I155" i="27"/>
  <c r="K123" i="27"/>
  <c r="J123" i="27"/>
  <c r="I123" i="27"/>
  <c r="K131" i="27"/>
  <c r="J131" i="27"/>
  <c r="I131" i="27"/>
  <c r="I140" i="27"/>
  <c r="K140" i="27"/>
  <c r="J140" i="27"/>
  <c r="I149" i="27"/>
  <c r="K149" i="27"/>
  <c r="J149" i="27"/>
  <c r="K157" i="27"/>
  <c r="J157" i="27"/>
  <c r="I157" i="27"/>
  <c r="J134" i="27"/>
  <c r="I134" i="27"/>
  <c r="K134" i="27"/>
  <c r="K109" i="27"/>
  <c r="J109" i="27"/>
  <c r="I109" i="27"/>
  <c r="J72" i="27"/>
  <c r="I72" i="27"/>
  <c r="K72" i="27"/>
  <c r="J55" i="27"/>
  <c r="I55" i="27"/>
  <c r="K55" i="27"/>
  <c r="J27" i="27"/>
  <c r="I27" i="27"/>
  <c r="K27" i="27"/>
  <c r="K14" i="27"/>
  <c r="J14" i="27"/>
  <c r="I14" i="27"/>
  <c r="K158" i="27"/>
  <c r="J158" i="27"/>
  <c r="I158" i="27"/>
  <c r="I148" i="27"/>
  <c r="K148" i="27"/>
  <c r="J148" i="27"/>
  <c r="J127" i="27"/>
  <c r="K127" i="27"/>
  <c r="I127" i="27"/>
  <c r="K125" i="27"/>
  <c r="J125" i="27"/>
  <c r="I125" i="27"/>
  <c r="K116" i="27"/>
  <c r="J116" i="27"/>
  <c r="I116" i="27"/>
  <c r="K98" i="27"/>
  <c r="J98" i="27"/>
  <c r="I98" i="27"/>
  <c r="K84" i="27"/>
  <c r="J84" i="27"/>
  <c r="I84" i="27"/>
  <c r="K80" i="27"/>
  <c r="J80" i="27"/>
  <c r="I80" i="27"/>
  <c r="K66" i="27"/>
  <c r="J66" i="27"/>
  <c r="I66" i="27"/>
  <c r="K56" i="27"/>
  <c r="J56" i="27"/>
  <c r="I56" i="27"/>
  <c r="J50" i="27"/>
  <c r="I50" i="27"/>
  <c r="K50" i="27"/>
  <c r="K28" i="27"/>
  <c r="J28" i="27"/>
  <c r="I28" i="27"/>
  <c r="K22" i="27"/>
  <c r="J22" i="27"/>
  <c r="I22" i="27"/>
  <c r="J15" i="27"/>
  <c r="I15" i="27"/>
  <c r="K15" i="27"/>
  <c r="K130" i="26"/>
  <c r="J130" i="26"/>
  <c r="I130" i="26"/>
  <c r="J120" i="26"/>
  <c r="I120" i="26"/>
  <c r="K120" i="26"/>
  <c r="K106" i="26"/>
  <c r="J106" i="26"/>
  <c r="I106" i="26"/>
  <c r="J101" i="26"/>
  <c r="I101" i="26"/>
  <c r="K101" i="26"/>
  <c r="K87" i="26"/>
  <c r="J87" i="26"/>
  <c r="I87" i="26"/>
  <c r="K69" i="26"/>
  <c r="J69" i="26"/>
  <c r="I69" i="26"/>
  <c r="J51" i="26"/>
  <c r="K51" i="26"/>
  <c r="I51" i="26"/>
  <c r="K37" i="26"/>
  <c r="J37" i="26"/>
  <c r="I37" i="26"/>
  <c r="J32" i="26"/>
  <c r="K32" i="26"/>
  <c r="I32" i="26"/>
  <c r="J13" i="26"/>
  <c r="K13" i="26"/>
  <c r="I13" i="26"/>
  <c r="I127" i="26"/>
  <c r="K127" i="26"/>
  <c r="J127" i="26"/>
  <c r="K113" i="26"/>
  <c r="J113" i="26"/>
  <c r="I113" i="26"/>
  <c r="K95" i="26"/>
  <c r="I95" i="26"/>
  <c r="J95" i="26"/>
  <c r="I58" i="26"/>
  <c r="K58" i="26"/>
  <c r="J58" i="26"/>
  <c r="K44" i="26"/>
  <c r="J44" i="26"/>
  <c r="I44" i="26"/>
  <c r="I12" i="26"/>
  <c r="H20" i="26"/>
  <c r="K12" i="26"/>
  <c r="J12" i="26"/>
  <c r="K121" i="26"/>
  <c r="J121" i="26"/>
  <c r="I121" i="26"/>
  <c r="J102" i="26"/>
  <c r="I102" i="26"/>
  <c r="K102" i="26"/>
  <c r="K88" i="26"/>
  <c r="J88" i="26"/>
  <c r="I88" i="26"/>
  <c r="J84" i="26"/>
  <c r="I84" i="26"/>
  <c r="K84" i="26"/>
  <c r="K70" i="26"/>
  <c r="J70" i="26"/>
  <c r="I70" i="26"/>
  <c r="K52" i="26"/>
  <c r="J52" i="26"/>
  <c r="I52" i="26"/>
  <c r="J33" i="26"/>
  <c r="I33" i="26"/>
  <c r="K33" i="26"/>
  <c r="J23" i="26"/>
  <c r="I23" i="26"/>
  <c r="K23" i="26"/>
  <c r="J19" i="26"/>
  <c r="I19" i="26"/>
  <c r="K19" i="26"/>
  <c r="J11" i="26"/>
  <c r="I11" i="26"/>
  <c r="K11" i="26"/>
  <c r="K150" i="26"/>
  <c r="I150" i="26"/>
  <c r="J150" i="26"/>
  <c r="J144" i="26"/>
  <c r="I144" i="26"/>
  <c r="K144" i="26"/>
  <c r="H146" i="26"/>
  <c r="K138" i="26"/>
  <c r="J138" i="26"/>
  <c r="I138" i="26"/>
  <c r="K128" i="26"/>
  <c r="J128" i="26"/>
  <c r="I128" i="26"/>
  <c r="K114" i="26"/>
  <c r="J114" i="26"/>
  <c r="I114" i="26"/>
  <c r="K110" i="26"/>
  <c r="J110" i="26"/>
  <c r="I110" i="26"/>
  <c r="H118" i="26"/>
  <c r="K96" i="26"/>
  <c r="J96" i="26"/>
  <c r="I96" i="26"/>
  <c r="H104" i="26"/>
  <c r="K149" i="26"/>
  <c r="J149" i="26"/>
  <c r="I149" i="26"/>
  <c r="K131" i="26"/>
  <c r="J131" i="26"/>
  <c r="I131" i="26"/>
  <c r="K122" i="26"/>
  <c r="J122" i="26"/>
  <c r="I122" i="26"/>
  <c r="K103" i="26"/>
  <c r="J103" i="26"/>
  <c r="I103" i="26"/>
  <c r="K85" i="26"/>
  <c r="J85" i="26"/>
  <c r="I85" i="26"/>
  <c r="K71" i="26"/>
  <c r="J71" i="26"/>
  <c r="I71" i="26"/>
  <c r="K67" i="26"/>
  <c r="J67" i="26"/>
  <c r="I67" i="26"/>
  <c r="K53" i="26"/>
  <c r="J53" i="26"/>
  <c r="I53" i="26"/>
  <c r="K25" i="26"/>
  <c r="J25" i="26"/>
  <c r="I25" i="26"/>
  <c r="K17" i="26"/>
  <c r="J17" i="26"/>
  <c r="I17" i="26"/>
  <c r="K9" i="26"/>
  <c r="J9" i="26"/>
  <c r="I9" i="26"/>
  <c r="K123" i="26"/>
  <c r="J123" i="26"/>
  <c r="I123" i="26"/>
  <c r="K86" i="26"/>
  <c r="J86" i="26"/>
  <c r="I86" i="26"/>
  <c r="H76" i="26"/>
  <c r="K68" i="26"/>
  <c r="J68" i="26"/>
  <c r="I68" i="26"/>
  <c r="K54" i="26"/>
  <c r="J54" i="26"/>
  <c r="I54" i="26"/>
  <c r="H62" i="26"/>
  <c r="K50" i="26"/>
  <c r="J50" i="26"/>
  <c r="I50" i="26"/>
  <c r="K36" i="26"/>
  <c r="J36" i="26"/>
  <c r="I36" i="26"/>
  <c r="K27" i="26"/>
  <c r="J27" i="26"/>
  <c r="I27" i="26"/>
  <c r="K15" i="26"/>
  <c r="J15" i="26"/>
  <c r="I15" i="26"/>
  <c r="K137" i="26"/>
  <c r="J137" i="26"/>
  <c r="I137" i="26"/>
  <c r="K151" i="26"/>
  <c r="J151" i="26"/>
  <c r="I151" i="26"/>
  <c r="J136" i="26"/>
  <c r="I136" i="26"/>
  <c r="K136" i="26"/>
  <c r="K140" i="26"/>
  <c r="J140" i="26"/>
  <c r="I140" i="26"/>
  <c r="K139" i="26"/>
  <c r="J139" i="26"/>
  <c r="I139" i="26"/>
  <c r="J145" i="26"/>
  <c r="I145" i="26"/>
  <c r="K145" i="26"/>
  <c r="J157" i="26"/>
  <c r="K157" i="26"/>
  <c r="I157" i="26"/>
  <c r="I29" i="26"/>
  <c r="J29" i="26"/>
  <c r="K29" i="26"/>
  <c r="J38" i="26"/>
  <c r="I38" i="26"/>
  <c r="K38" i="26"/>
  <c r="J46" i="26"/>
  <c r="I46" i="26"/>
  <c r="K46" i="26"/>
  <c r="J55" i="26"/>
  <c r="I55" i="26"/>
  <c r="K55" i="26"/>
  <c r="J64" i="26"/>
  <c r="I64" i="26"/>
  <c r="K64" i="26"/>
  <c r="J72" i="26"/>
  <c r="I72" i="26"/>
  <c r="K72" i="26"/>
  <c r="J81" i="26"/>
  <c r="I81" i="26"/>
  <c r="K81" i="26"/>
  <c r="J89" i="26"/>
  <c r="I89" i="26"/>
  <c r="K89" i="26"/>
  <c r="J98" i="26"/>
  <c r="I98" i="26"/>
  <c r="K98" i="26"/>
  <c r="J107" i="26"/>
  <c r="I107" i="26"/>
  <c r="K107" i="26"/>
  <c r="J115" i="26"/>
  <c r="I115" i="26"/>
  <c r="K115" i="26"/>
  <c r="J124" i="26"/>
  <c r="I124" i="26"/>
  <c r="H132" i="26"/>
  <c r="K124" i="26"/>
  <c r="J141" i="26"/>
  <c r="I141" i="26"/>
  <c r="K141" i="26"/>
  <c r="I22" i="26"/>
  <c r="K22" i="26"/>
  <c r="J22" i="26"/>
  <c r="I30" i="26"/>
  <c r="K30" i="26"/>
  <c r="J30" i="26"/>
  <c r="I39" i="26"/>
  <c r="K39" i="26"/>
  <c r="J39" i="26"/>
  <c r="I47" i="26"/>
  <c r="J47" i="26"/>
  <c r="K47" i="26"/>
  <c r="I56" i="26"/>
  <c r="K56" i="26"/>
  <c r="J56" i="26"/>
  <c r="I65" i="26"/>
  <c r="J65" i="26"/>
  <c r="K65" i="26"/>
  <c r="I73" i="26"/>
  <c r="K73" i="26"/>
  <c r="J73" i="26"/>
  <c r="I82" i="26"/>
  <c r="H90" i="26"/>
  <c r="K82" i="26"/>
  <c r="J82" i="26"/>
  <c r="I99" i="26"/>
  <c r="K99" i="26"/>
  <c r="J99" i="26"/>
  <c r="I108" i="26"/>
  <c r="K108" i="26"/>
  <c r="J108" i="26"/>
  <c r="I116" i="26"/>
  <c r="J116" i="26"/>
  <c r="K116" i="26"/>
  <c r="I125" i="26"/>
  <c r="K125" i="26"/>
  <c r="J125" i="26"/>
  <c r="I134" i="26"/>
  <c r="J134" i="26"/>
  <c r="K134" i="26"/>
  <c r="I142" i="26"/>
  <c r="J142" i="26"/>
  <c r="K142" i="26"/>
  <c r="J154" i="26"/>
  <c r="I154" i="26"/>
  <c r="K154" i="26"/>
  <c r="K31" i="26"/>
  <c r="J31" i="26"/>
  <c r="I31" i="26"/>
  <c r="H48" i="26"/>
  <c r="I40" i="26"/>
  <c r="K40" i="26"/>
  <c r="J40" i="26"/>
  <c r="K57" i="26"/>
  <c r="I57" i="26"/>
  <c r="J57" i="26"/>
  <c r="J66" i="26"/>
  <c r="I66" i="26"/>
  <c r="K66" i="26"/>
  <c r="K74" i="26"/>
  <c r="J74" i="26"/>
  <c r="I74" i="26"/>
  <c r="J83" i="26"/>
  <c r="I83" i="26"/>
  <c r="K83" i="26"/>
  <c r="K92" i="26"/>
  <c r="J92" i="26"/>
  <c r="I92" i="26"/>
  <c r="K100" i="26"/>
  <c r="J100" i="26"/>
  <c r="I100" i="26"/>
  <c r="I109" i="26"/>
  <c r="K109" i="26"/>
  <c r="J109" i="26"/>
  <c r="K117" i="26"/>
  <c r="J117" i="26"/>
  <c r="I117" i="26"/>
  <c r="K126" i="26"/>
  <c r="I126" i="26"/>
  <c r="J126" i="26"/>
  <c r="K135" i="26"/>
  <c r="J135" i="26"/>
  <c r="I135" i="26"/>
  <c r="K143" i="26"/>
  <c r="J143" i="26"/>
  <c r="I143" i="26"/>
  <c r="K153" i="26"/>
  <c r="J153" i="26"/>
  <c r="I153" i="26"/>
  <c r="I159" i="26"/>
  <c r="J159" i="26"/>
  <c r="K159" i="26"/>
  <c r="K152" i="26"/>
  <c r="H160" i="26"/>
  <c r="I152" i="26"/>
  <c r="J152" i="26"/>
  <c r="K158" i="26"/>
  <c r="I158" i="26"/>
  <c r="J158" i="26"/>
  <c r="I155" i="26"/>
  <c r="K155" i="26"/>
  <c r="J155" i="26"/>
  <c r="K148" i="26"/>
  <c r="J148" i="26"/>
  <c r="I148" i="26"/>
  <c r="K156" i="26"/>
  <c r="J156" i="26"/>
  <c r="I156" i="26"/>
  <c r="V20" i="22"/>
  <c r="X20" i="22"/>
  <c r="W20" i="22"/>
  <c r="V12" i="22"/>
  <c r="X12" i="22"/>
  <c r="W12" i="22"/>
  <c r="W17" i="22"/>
  <c r="V17" i="22"/>
  <c r="X17" i="22"/>
  <c r="W9" i="22"/>
  <c r="V9" i="22"/>
  <c r="X9" i="22"/>
  <c r="X14" i="22"/>
  <c r="W14" i="22"/>
  <c r="V14" i="22"/>
  <c r="X19" i="22"/>
  <c r="W19" i="22"/>
  <c r="V19" i="22"/>
  <c r="X13" i="22"/>
  <c r="W13" i="22"/>
  <c r="U21" i="22"/>
  <c r="V13" i="22"/>
  <c r="L16" i="22"/>
  <c r="K16" i="22"/>
  <c r="J16" i="22"/>
  <c r="L26" i="22"/>
  <c r="K26" i="22"/>
  <c r="J26" i="22"/>
  <c r="L30" i="22"/>
  <c r="K30" i="22"/>
  <c r="J30" i="22"/>
  <c r="L34" i="22"/>
  <c r="K34" i="22"/>
  <c r="J34" i="22"/>
  <c r="L39" i="22"/>
  <c r="K39" i="22"/>
  <c r="J39" i="22"/>
  <c r="L43" i="22"/>
  <c r="K43" i="22"/>
  <c r="J43" i="22"/>
  <c r="L47" i="22"/>
  <c r="K47" i="22"/>
  <c r="J47" i="22"/>
  <c r="L52" i="22"/>
  <c r="K52" i="22"/>
  <c r="J52" i="22"/>
  <c r="L56" i="22"/>
  <c r="K56" i="22"/>
  <c r="J56" i="22"/>
  <c r="L60" i="22"/>
  <c r="K60" i="22"/>
  <c r="J60" i="22"/>
  <c r="L65" i="22"/>
  <c r="K65" i="22"/>
  <c r="J65" i="22"/>
  <c r="L69" i="22"/>
  <c r="K69" i="22"/>
  <c r="I77" i="22"/>
  <c r="J69" i="22"/>
  <c r="L73" i="22"/>
  <c r="K73" i="22"/>
  <c r="J73" i="22"/>
  <c r="L82" i="22"/>
  <c r="K82" i="22"/>
  <c r="J82" i="22"/>
  <c r="L86" i="22"/>
  <c r="K86" i="22"/>
  <c r="J86" i="22"/>
  <c r="L93" i="22"/>
  <c r="K93" i="22"/>
  <c r="J93" i="22"/>
  <c r="K103" i="22"/>
  <c r="L103" i="22"/>
  <c r="J103" i="22"/>
  <c r="L115" i="22"/>
  <c r="K115" i="22"/>
  <c r="J115" i="22"/>
  <c r="K116" i="22"/>
  <c r="L116" i="22"/>
  <c r="J116" i="22"/>
  <c r="L124" i="22"/>
  <c r="J124" i="22"/>
  <c r="K124" i="22"/>
  <c r="L128" i="22"/>
  <c r="J128" i="22"/>
  <c r="K128" i="22"/>
  <c r="L144" i="22"/>
  <c r="J144" i="22"/>
  <c r="K144" i="22"/>
  <c r="L146" i="22"/>
  <c r="K146" i="22"/>
  <c r="J146" i="22"/>
  <c r="L14" i="22"/>
  <c r="K14" i="22"/>
  <c r="J14" i="22"/>
  <c r="L23" i="22"/>
  <c r="K23" i="22"/>
  <c r="J23" i="22"/>
  <c r="L27" i="22"/>
  <c r="K27" i="22"/>
  <c r="J27" i="22"/>
  <c r="I35" i="22"/>
  <c r="L31" i="22"/>
  <c r="K31" i="22"/>
  <c r="J31" i="22"/>
  <c r="L40" i="22"/>
  <c r="K40" i="22"/>
  <c r="J40" i="22"/>
  <c r="L44" i="22"/>
  <c r="K44" i="22"/>
  <c r="J44" i="22"/>
  <c r="L48" i="22"/>
  <c r="K48" i="22"/>
  <c r="J48" i="22"/>
  <c r="L53" i="22"/>
  <c r="K53" i="22"/>
  <c r="J53" i="22"/>
  <c r="L57" i="22"/>
  <c r="K57" i="22"/>
  <c r="J57" i="22"/>
  <c r="L61" i="22"/>
  <c r="K61" i="22"/>
  <c r="J61" i="22"/>
  <c r="L66" i="22"/>
  <c r="K66" i="22"/>
  <c r="J66" i="22"/>
  <c r="L70" i="22"/>
  <c r="K70" i="22"/>
  <c r="J70" i="22"/>
  <c r="L74" i="22"/>
  <c r="K74" i="22"/>
  <c r="J74" i="22"/>
  <c r="L79" i="22"/>
  <c r="K79" i="22"/>
  <c r="J79" i="22"/>
  <c r="I91" i="22"/>
  <c r="L83" i="22"/>
  <c r="K83" i="22"/>
  <c r="J83" i="22"/>
  <c r="L87" i="22"/>
  <c r="K87" i="22"/>
  <c r="J87" i="22"/>
  <c r="K95" i="22"/>
  <c r="L95" i="22"/>
  <c r="J95" i="22"/>
  <c r="L107" i="22"/>
  <c r="K107" i="22"/>
  <c r="J107" i="22"/>
  <c r="L136" i="22"/>
  <c r="J136" i="22"/>
  <c r="K136" i="22"/>
  <c r="L138" i="22"/>
  <c r="K138" i="22"/>
  <c r="J138" i="22"/>
  <c r="L154" i="22"/>
  <c r="J154" i="22"/>
  <c r="K154" i="22"/>
  <c r="L9" i="22"/>
  <c r="K9" i="22"/>
  <c r="J9" i="22"/>
  <c r="L17" i="22"/>
  <c r="K17" i="22"/>
  <c r="J17" i="22"/>
  <c r="L97" i="22"/>
  <c r="K97" i="22"/>
  <c r="J97" i="22"/>
  <c r="I105" i="22"/>
  <c r="K108" i="22"/>
  <c r="L108" i="22"/>
  <c r="J108" i="22"/>
  <c r="L123" i="22"/>
  <c r="J123" i="22"/>
  <c r="K123" i="22"/>
  <c r="L131" i="22"/>
  <c r="J131" i="22"/>
  <c r="K131" i="22"/>
  <c r="L150" i="22"/>
  <c r="J150" i="22"/>
  <c r="K150" i="22"/>
  <c r="K12" i="22"/>
  <c r="J12" i="22"/>
  <c r="L12" i="22"/>
  <c r="K20" i="22"/>
  <c r="J20" i="22"/>
  <c r="L20" i="22"/>
  <c r="K24" i="22"/>
  <c r="J24" i="22"/>
  <c r="L24" i="22"/>
  <c r="K28" i="22"/>
  <c r="J28" i="22"/>
  <c r="L28" i="22"/>
  <c r="K32" i="22"/>
  <c r="J32" i="22"/>
  <c r="L32" i="22"/>
  <c r="K37" i="22"/>
  <c r="J37" i="22"/>
  <c r="L37" i="22"/>
  <c r="K41" i="22"/>
  <c r="J41" i="22"/>
  <c r="I49" i="22"/>
  <c r="L41" i="22"/>
  <c r="K45" i="22"/>
  <c r="J45" i="22"/>
  <c r="L45" i="22"/>
  <c r="K54" i="22"/>
  <c r="J54" i="22"/>
  <c r="L54" i="22"/>
  <c r="K58" i="22"/>
  <c r="J58" i="22"/>
  <c r="L58" i="22"/>
  <c r="K62" i="22"/>
  <c r="J62" i="22"/>
  <c r="L62" i="22"/>
  <c r="K67" i="22"/>
  <c r="J67" i="22"/>
  <c r="L67" i="22"/>
  <c r="K71" i="22"/>
  <c r="J71" i="22"/>
  <c r="L71" i="22"/>
  <c r="K75" i="22"/>
  <c r="J75" i="22"/>
  <c r="L75" i="22"/>
  <c r="K80" i="22"/>
  <c r="J80" i="22"/>
  <c r="L80" i="22"/>
  <c r="K84" i="22"/>
  <c r="J84" i="22"/>
  <c r="L84" i="22"/>
  <c r="K88" i="22"/>
  <c r="J88" i="22"/>
  <c r="L88" i="22"/>
  <c r="K98" i="22"/>
  <c r="J98" i="22"/>
  <c r="L98" i="22"/>
  <c r="K110" i="22"/>
  <c r="J110" i="22"/>
  <c r="L110" i="22"/>
  <c r="L127" i="22"/>
  <c r="J127" i="22"/>
  <c r="K127" i="22"/>
  <c r="L129" i="22"/>
  <c r="K129" i="22"/>
  <c r="J129" i="22"/>
  <c r="L145" i="22"/>
  <c r="J145" i="22"/>
  <c r="K145" i="22"/>
  <c r="J15" i="22"/>
  <c r="L15" i="22"/>
  <c r="K15" i="22"/>
  <c r="K99" i="22"/>
  <c r="J99" i="22"/>
  <c r="L99" i="22"/>
  <c r="J111" i="22"/>
  <c r="I119" i="22"/>
  <c r="L111" i="22"/>
  <c r="K111" i="22"/>
  <c r="L118" i="22"/>
  <c r="J118" i="22"/>
  <c r="K118" i="22"/>
  <c r="L125" i="22"/>
  <c r="K125" i="22"/>
  <c r="J125" i="22"/>
  <c r="I133" i="22"/>
  <c r="L141" i="22"/>
  <c r="J141" i="22"/>
  <c r="K141" i="22"/>
  <c r="L157" i="22"/>
  <c r="J157" i="22"/>
  <c r="K157" i="22"/>
  <c r="L159" i="22"/>
  <c r="K159" i="22"/>
  <c r="J159" i="22"/>
  <c r="K10" i="22"/>
  <c r="J10" i="22"/>
  <c r="L10" i="22"/>
  <c r="K18" i="22"/>
  <c r="L18" i="22"/>
  <c r="J18" i="22"/>
  <c r="K25" i="22"/>
  <c r="L25" i="22"/>
  <c r="J25" i="22"/>
  <c r="K29" i="22"/>
  <c r="J29" i="22"/>
  <c r="L29" i="22"/>
  <c r="K33" i="22"/>
  <c r="L33" i="22"/>
  <c r="J33" i="22"/>
  <c r="K38" i="22"/>
  <c r="L38" i="22"/>
  <c r="J38" i="22"/>
  <c r="K42" i="22"/>
  <c r="L42" i="22"/>
  <c r="J42" i="22"/>
  <c r="K46" i="22"/>
  <c r="J46" i="22"/>
  <c r="L46" i="22"/>
  <c r="K51" i="22"/>
  <c r="L51" i="22"/>
  <c r="J51" i="22"/>
  <c r="I63" i="22"/>
  <c r="K55" i="22"/>
  <c r="L55" i="22"/>
  <c r="J55" i="22"/>
  <c r="K59" i="22"/>
  <c r="L59" i="22"/>
  <c r="J59" i="22"/>
  <c r="K68" i="22"/>
  <c r="L68" i="22"/>
  <c r="J68" i="22"/>
  <c r="K72" i="22"/>
  <c r="L72" i="22"/>
  <c r="J72" i="22"/>
  <c r="K76" i="22"/>
  <c r="L76" i="22"/>
  <c r="J76" i="22"/>
  <c r="K81" i="22"/>
  <c r="J81" i="22"/>
  <c r="L81" i="22"/>
  <c r="K85" i="22"/>
  <c r="L85" i="22"/>
  <c r="J85" i="22"/>
  <c r="K89" i="22"/>
  <c r="L89" i="22"/>
  <c r="J89" i="22"/>
  <c r="K101" i="22"/>
  <c r="L101" i="22"/>
  <c r="J101" i="22"/>
  <c r="K112" i="22"/>
  <c r="L112" i="22"/>
  <c r="J112" i="22"/>
  <c r="L137" i="22"/>
  <c r="J137" i="22"/>
  <c r="K137" i="22"/>
  <c r="L153" i="22"/>
  <c r="J153" i="22"/>
  <c r="I161" i="22"/>
  <c r="K153" i="22"/>
  <c r="L155" i="22"/>
  <c r="K155" i="22"/>
  <c r="J155" i="22"/>
  <c r="L96" i="22"/>
  <c r="K96" i="22"/>
  <c r="J96" i="22"/>
  <c r="J100" i="22"/>
  <c r="L100" i="22"/>
  <c r="K100" i="22"/>
  <c r="L104" i="22"/>
  <c r="K104" i="22"/>
  <c r="J104" i="22"/>
  <c r="L109" i="22"/>
  <c r="K109" i="22"/>
  <c r="J109" i="22"/>
  <c r="K113" i="22"/>
  <c r="L113" i="22"/>
  <c r="J113" i="22"/>
  <c r="L117" i="22"/>
  <c r="K117" i="22"/>
  <c r="J117" i="22"/>
  <c r="L122" i="22"/>
  <c r="J122" i="22"/>
  <c r="K122" i="22"/>
  <c r="J126" i="22"/>
  <c r="L126" i="22"/>
  <c r="K126" i="22"/>
  <c r="J130" i="22"/>
  <c r="L130" i="22"/>
  <c r="K130" i="22"/>
  <c r="J135" i="22"/>
  <c r="L135" i="22"/>
  <c r="K135" i="22"/>
  <c r="J139" i="22"/>
  <c r="I147" i="22"/>
  <c r="L139" i="22"/>
  <c r="K139" i="22"/>
  <c r="J143" i="22"/>
  <c r="L143" i="22"/>
  <c r="K143" i="22"/>
  <c r="J152" i="22"/>
  <c r="L152" i="22"/>
  <c r="K152" i="22"/>
  <c r="J156" i="22"/>
  <c r="L156" i="22"/>
  <c r="K156" i="22"/>
  <c r="J160" i="22"/>
  <c r="L160" i="22"/>
  <c r="K160" i="22"/>
  <c r="H133" i="21"/>
  <c r="I133" i="21"/>
  <c r="H99" i="21"/>
  <c r="I99" i="21"/>
  <c r="I53" i="21"/>
  <c r="H53" i="21"/>
  <c r="H30" i="21"/>
  <c r="I30" i="21"/>
  <c r="I157" i="21"/>
  <c r="H157" i="21"/>
  <c r="I123" i="21"/>
  <c r="H123" i="21"/>
  <c r="I88" i="21"/>
  <c r="H88" i="21"/>
  <c r="H56" i="21"/>
  <c r="G64" i="21"/>
  <c r="I56" i="21"/>
  <c r="H18" i="21"/>
  <c r="I18" i="21"/>
  <c r="L102" i="22"/>
  <c r="J102" i="22"/>
  <c r="K102" i="22"/>
  <c r="K90" i="22"/>
  <c r="J90" i="22"/>
  <c r="L90" i="22"/>
  <c r="L13" i="22"/>
  <c r="J13" i="22"/>
  <c r="K13" i="22"/>
  <c r="I21" i="22"/>
  <c r="H142" i="21"/>
  <c r="I142" i="21"/>
  <c r="H108" i="21"/>
  <c r="I108" i="21"/>
  <c r="H73" i="21"/>
  <c r="I73" i="21"/>
  <c r="I35" i="21"/>
  <c r="H35" i="21"/>
  <c r="I29" i="21"/>
  <c r="H29" i="21"/>
  <c r="I38" i="21"/>
  <c r="H38" i="21"/>
  <c r="H46" i="21"/>
  <c r="I46" i="21"/>
  <c r="I55" i="21"/>
  <c r="H55" i="21"/>
  <c r="I63" i="21"/>
  <c r="H63" i="21"/>
  <c r="I72" i="21"/>
  <c r="H72" i="21"/>
  <c r="I81" i="21"/>
  <c r="H81" i="21"/>
  <c r="I89" i="21"/>
  <c r="H89" i="21"/>
  <c r="I98" i="21"/>
  <c r="G106" i="21"/>
  <c r="H98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I61" i="21"/>
  <c r="H61" i="21"/>
  <c r="I70" i="21"/>
  <c r="H70" i="21"/>
  <c r="G78" i="21"/>
  <c r="I87" i="21"/>
  <c r="H87" i="21"/>
  <c r="I96" i="21"/>
  <c r="H96" i="21"/>
  <c r="I104" i="21"/>
  <c r="H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I16" i="21"/>
  <c r="H16" i="21"/>
  <c r="I20" i="21"/>
  <c r="H20" i="21"/>
  <c r="I26" i="21"/>
  <c r="H26" i="21"/>
  <c r="I34" i="21"/>
  <c r="H34" i="21"/>
  <c r="I43" i="21"/>
  <c r="H43" i="21"/>
  <c r="I52" i="21"/>
  <c r="H52" i="21"/>
  <c r="I60" i="21"/>
  <c r="H60" i="21"/>
  <c r="I69" i="21"/>
  <c r="H69" i="21"/>
  <c r="I77" i="21"/>
  <c r="H77" i="21"/>
  <c r="I86" i="21"/>
  <c r="H86" i="21"/>
  <c r="I95" i="21"/>
  <c r="H95" i="21"/>
  <c r="I103" i="21"/>
  <c r="H103" i="21"/>
  <c r="I112" i="21"/>
  <c r="H112" i="21"/>
  <c r="G120" i="21"/>
  <c r="I129" i="21"/>
  <c r="H129" i="21"/>
  <c r="I138" i="21"/>
  <c r="H138" i="21"/>
  <c r="I146" i="21"/>
  <c r="H146" i="21"/>
  <c r="I155" i="21"/>
  <c r="H155" i="21"/>
  <c r="I25" i="21"/>
  <c r="H25" i="21"/>
  <c r="I33" i="21"/>
  <c r="H33" i="21"/>
  <c r="I42" i="21"/>
  <c r="H42" i="21"/>
  <c r="G50" i="21"/>
  <c r="I59" i="21"/>
  <c r="H59" i="21"/>
  <c r="I68" i="21"/>
  <c r="H68" i="21"/>
  <c r="I76" i="21"/>
  <c r="H76" i="21"/>
  <c r="I85" i="21"/>
  <c r="H85" i="21"/>
  <c r="I94" i="21"/>
  <c r="H94" i="21"/>
  <c r="I102" i="21"/>
  <c r="H102" i="21"/>
  <c r="I111" i="21"/>
  <c r="H111" i="21"/>
  <c r="I119" i="21"/>
  <c r="H119" i="21"/>
  <c r="I128" i="21"/>
  <c r="H128" i="21"/>
  <c r="I137" i="21"/>
  <c r="H137" i="21"/>
  <c r="I145" i="21"/>
  <c r="H145" i="21"/>
  <c r="I154" i="21"/>
  <c r="H154" i="21"/>
  <c r="G162" i="21"/>
  <c r="H11" i="21"/>
  <c r="I11" i="21"/>
  <c r="H15" i="21"/>
  <c r="I15" i="21"/>
  <c r="H19" i="21"/>
  <c r="I19" i="21"/>
  <c r="H24" i="21"/>
  <c r="I24" i="21"/>
  <c r="H32" i="21"/>
  <c r="I32" i="21"/>
  <c r="H41" i="21"/>
  <c r="I41" i="21"/>
  <c r="H49" i="21"/>
  <c r="I49" i="21"/>
  <c r="H58" i="21"/>
  <c r="I58" i="21"/>
  <c r="H67" i="21"/>
  <c r="I67" i="21"/>
  <c r="H75" i="21"/>
  <c r="I75" i="21"/>
  <c r="H84" i="21"/>
  <c r="G92" i="21"/>
  <c r="I84" i="21"/>
  <c r="H101" i="21"/>
  <c r="I101" i="21"/>
  <c r="H110" i="21"/>
  <c r="I110" i="21"/>
  <c r="H118" i="21"/>
  <c r="I118" i="21"/>
  <c r="H127" i="21"/>
  <c r="I127" i="21"/>
  <c r="H136" i="21"/>
  <c r="I136" i="21"/>
  <c r="H144" i="21"/>
  <c r="I144" i="21"/>
  <c r="H153" i="21"/>
  <c r="I153" i="21"/>
  <c r="H161" i="21"/>
  <c r="I161" i="21"/>
  <c r="I31" i="21"/>
  <c r="H31" i="21"/>
  <c r="I40" i="21"/>
  <c r="H40" i="21"/>
  <c r="I48" i="21"/>
  <c r="H48" i="21"/>
  <c r="I57" i="21"/>
  <c r="H57" i="21"/>
  <c r="I66" i="21"/>
  <c r="H66" i="21"/>
  <c r="I74" i="21"/>
  <c r="H74" i="21"/>
  <c r="I83" i="21"/>
  <c r="H83" i="21"/>
  <c r="I91" i="21"/>
  <c r="H91" i="21"/>
  <c r="I100" i="21"/>
  <c r="H100" i="21"/>
  <c r="I109" i="21"/>
  <c r="H109" i="21"/>
  <c r="I117" i="21"/>
  <c r="H117" i="21"/>
  <c r="G134" i="21"/>
  <c r="I126" i="21"/>
  <c r="H126" i="21"/>
  <c r="I143" i="21"/>
  <c r="H143" i="21"/>
  <c r="I152" i="21"/>
  <c r="H152" i="21"/>
  <c r="I160" i="21"/>
  <c r="H160" i="21"/>
  <c r="L142" i="22"/>
  <c r="K142" i="22"/>
  <c r="J142" i="22"/>
  <c r="L94" i="22"/>
  <c r="K94" i="22"/>
  <c r="J94" i="22"/>
  <c r="L151" i="22"/>
  <c r="K151" i="22"/>
  <c r="J151" i="22"/>
  <c r="L132" i="22"/>
  <c r="J132" i="22"/>
  <c r="K132" i="22"/>
  <c r="H116" i="21"/>
  <c r="I116" i="21"/>
  <c r="H82" i="21"/>
  <c r="I82" i="21"/>
  <c r="L158" i="22"/>
  <c r="J158" i="22"/>
  <c r="K158" i="22"/>
  <c r="L140" i="22"/>
  <c r="J140" i="22"/>
  <c r="K140" i="22"/>
  <c r="L19" i="22"/>
  <c r="K19" i="22"/>
  <c r="J19" i="22"/>
  <c r="I140" i="21"/>
  <c r="H140" i="21"/>
  <c r="G148" i="21"/>
  <c r="I105" i="21"/>
  <c r="H105" i="21"/>
  <c r="I71" i="21"/>
  <c r="H71" i="21"/>
  <c r="I44" i="21"/>
  <c r="H44" i="21"/>
  <c r="I28" i="21"/>
  <c r="G36" i="21"/>
  <c r="H28" i="21"/>
  <c r="H14" i="21"/>
  <c r="G22" i="21"/>
  <c r="I14" i="21"/>
  <c r="L149" i="22"/>
  <c r="J149" i="22"/>
  <c r="K149" i="22"/>
  <c r="H159" i="21"/>
  <c r="I159" i="21"/>
  <c r="H125" i="21"/>
  <c r="I125" i="21"/>
  <c r="H90" i="21"/>
  <c r="I90" i="21"/>
  <c r="I54" i="21"/>
  <c r="H54" i="21"/>
  <c r="H47" i="21"/>
  <c r="I47" i="21"/>
  <c r="R12" i="21"/>
  <c r="Q12" i="21"/>
  <c r="R20" i="21"/>
  <c r="Q20" i="21"/>
  <c r="R17" i="21"/>
  <c r="Q17" i="21"/>
  <c r="R16" i="21"/>
  <c r="Q16" i="21"/>
  <c r="R13" i="21"/>
  <c r="Q13" i="21"/>
  <c r="R21" i="21"/>
  <c r="Q21" i="21"/>
  <c r="R11" i="21"/>
  <c r="Q11" i="21"/>
  <c r="R15" i="21"/>
  <c r="Q15" i="21"/>
  <c r="R19" i="21"/>
  <c r="Q19" i="21"/>
  <c r="R10" i="21"/>
  <c r="Q10" i="21"/>
  <c r="P22" i="21"/>
  <c r="R14" i="21"/>
  <c r="Q14" i="21"/>
  <c r="R18" i="21"/>
  <c r="Q18" i="21"/>
  <c r="I122" i="19"/>
  <c r="H122" i="19"/>
  <c r="G121" i="19"/>
  <c r="Q110" i="19"/>
  <c r="P110" i="19"/>
  <c r="X100" i="19"/>
  <c r="Y100" i="19"/>
  <c r="R99" i="19"/>
  <c r="P99" i="19"/>
  <c r="Q99" i="19"/>
  <c r="H98" i="19"/>
  <c r="I98" i="19"/>
  <c r="X96" i="19"/>
  <c r="Y96" i="19"/>
  <c r="R95" i="19"/>
  <c r="P95" i="19"/>
  <c r="Q95" i="19"/>
  <c r="H94" i="19"/>
  <c r="G93" i="19"/>
  <c r="I94" i="19"/>
  <c r="R90" i="19"/>
  <c r="P90" i="19"/>
  <c r="Q90" i="19"/>
  <c r="H89" i="19"/>
  <c r="I89" i="19"/>
  <c r="X87" i="19"/>
  <c r="Y87" i="19"/>
  <c r="R86" i="19"/>
  <c r="P86" i="19"/>
  <c r="Q86" i="19"/>
  <c r="H85" i="19"/>
  <c r="I85" i="19"/>
  <c r="X83" i="19"/>
  <c r="W91" i="19"/>
  <c r="Y83" i="19"/>
  <c r="R82" i="19"/>
  <c r="P82" i="19"/>
  <c r="Q82" i="19"/>
  <c r="H81" i="19"/>
  <c r="I81" i="19"/>
  <c r="H76" i="19"/>
  <c r="I76" i="19"/>
  <c r="X74" i="19"/>
  <c r="Y74" i="19"/>
  <c r="P73" i="19"/>
  <c r="Q73" i="19"/>
  <c r="H72" i="19"/>
  <c r="I72" i="19"/>
  <c r="X70" i="19"/>
  <c r="Y70" i="19"/>
  <c r="P69" i="19"/>
  <c r="O77" i="19"/>
  <c r="Q69" i="19"/>
  <c r="H68" i="19"/>
  <c r="I68" i="19"/>
  <c r="X66" i="19"/>
  <c r="W65" i="19"/>
  <c r="Y66" i="19"/>
  <c r="X61" i="19"/>
  <c r="Y61" i="19"/>
  <c r="R60" i="19"/>
  <c r="P60" i="19"/>
  <c r="Q60" i="19"/>
  <c r="H59" i="19"/>
  <c r="I59" i="19"/>
  <c r="X57" i="19"/>
  <c r="Y57" i="19"/>
  <c r="R56" i="19"/>
  <c r="P56" i="19"/>
  <c r="Q56" i="19"/>
  <c r="H55" i="19"/>
  <c r="G63" i="19"/>
  <c r="I55" i="19"/>
  <c r="X53" i="19"/>
  <c r="Y53" i="19"/>
  <c r="R52" i="19"/>
  <c r="P52" i="19"/>
  <c r="O51" i="19"/>
  <c r="Q52" i="19"/>
  <c r="X48" i="19"/>
  <c r="Y48" i="19"/>
  <c r="P47" i="19"/>
  <c r="Q47" i="19"/>
  <c r="H46" i="19"/>
  <c r="I46" i="19"/>
  <c r="X44" i="19"/>
  <c r="Y44" i="19"/>
  <c r="P43" i="19"/>
  <c r="Q43" i="19"/>
  <c r="H42" i="19"/>
  <c r="I42" i="19"/>
  <c r="X40" i="19"/>
  <c r="Y40" i="19"/>
  <c r="H38" i="19"/>
  <c r="G37" i="19"/>
  <c r="I38" i="19"/>
  <c r="H33" i="19"/>
  <c r="I33" i="19"/>
  <c r="X31" i="19"/>
  <c r="Y31" i="19"/>
  <c r="H29" i="19"/>
  <c r="I29" i="19"/>
  <c r="H25" i="19"/>
  <c r="I25" i="19"/>
  <c r="H20" i="19"/>
  <c r="I20" i="19"/>
  <c r="J16" i="19"/>
  <c r="H16" i="19"/>
  <c r="I16" i="19"/>
  <c r="H12" i="19"/>
  <c r="I12" i="19"/>
  <c r="I104" i="19"/>
  <c r="H104" i="19"/>
  <c r="I112" i="19"/>
  <c r="H112" i="19"/>
  <c r="I127" i="19"/>
  <c r="H127" i="19"/>
  <c r="I129" i="19"/>
  <c r="H129" i="19"/>
  <c r="I132" i="19"/>
  <c r="H132" i="19"/>
  <c r="I137" i="19"/>
  <c r="H137" i="19"/>
  <c r="I141" i="19"/>
  <c r="H141" i="19"/>
  <c r="I145" i="19"/>
  <c r="H145" i="19"/>
  <c r="I150" i="19"/>
  <c r="H150" i="19"/>
  <c r="G149" i="19"/>
  <c r="I110" i="19"/>
  <c r="H110" i="19"/>
  <c r="I118" i="19"/>
  <c r="H118" i="19"/>
  <c r="I131" i="19"/>
  <c r="H131" i="19"/>
  <c r="I136" i="19"/>
  <c r="H136" i="19"/>
  <c r="G135" i="19"/>
  <c r="I140" i="19"/>
  <c r="H140" i="19"/>
  <c r="I144" i="19"/>
  <c r="H144" i="19"/>
  <c r="I103" i="19"/>
  <c r="H103" i="19"/>
  <c r="I109" i="19"/>
  <c r="H109" i="19"/>
  <c r="I117" i="19"/>
  <c r="H117" i="19"/>
  <c r="I126" i="19"/>
  <c r="H126" i="19"/>
  <c r="I130" i="19"/>
  <c r="H130" i="19"/>
  <c r="I108" i="19"/>
  <c r="H108" i="19"/>
  <c r="G107" i="19"/>
  <c r="I116" i="19"/>
  <c r="H116" i="19"/>
  <c r="I125" i="19"/>
  <c r="H125" i="19"/>
  <c r="G133" i="19"/>
  <c r="I128" i="19"/>
  <c r="H128" i="19"/>
  <c r="I139" i="19"/>
  <c r="H139" i="19"/>
  <c r="G147" i="19"/>
  <c r="I143" i="19"/>
  <c r="H143" i="19"/>
  <c r="J115" i="19"/>
  <c r="I115" i="19"/>
  <c r="H115" i="19"/>
  <c r="I124" i="19"/>
  <c r="H124" i="19"/>
  <c r="F149" i="19"/>
  <c r="F147" i="19"/>
  <c r="F135" i="19"/>
  <c r="F161" i="19"/>
  <c r="F121" i="19"/>
  <c r="F105" i="19"/>
  <c r="F93" i="19"/>
  <c r="F91" i="19"/>
  <c r="F79" i="19"/>
  <c r="F77" i="19"/>
  <c r="F65" i="19"/>
  <c r="F63" i="19"/>
  <c r="F51" i="19"/>
  <c r="F49" i="19"/>
  <c r="F37" i="19"/>
  <c r="F35" i="19"/>
  <c r="F23" i="19"/>
  <c r="F21" i="19"/>
  <c r="F9" i="19"/>
  <c r="E7" i="19"/>
  <c r="F133" i="19"/>
  <c r="F107" i="19"/>
  <c r="F119" i="19"/>
  <c r="I102" i="19"/>
  <c r="H102" i="19"/>
  <c r="I114" i="19"/>
  <c r="H114" i="19"/>
  <c r="I123" i="19"/>
  <c r="H123" i="19"/>
  <c r="I138" i="19"/>
  <c r="H138" i="19"/>
  <c r="I142" i="19"/>
  <c r="H142" i="19"/>
  <c r="I146" i="19"/>
  <c r="H146" i="19"/>
  <c r="I151" i="19"/>
  <c r="H151" i="19"/>
  <c r="I152" i="19"/>
  <c r="H152" i="19"/>
  <c r="G161" i="19"/>
  <c r="H153" i="19"/>
  <c r="I153" i="19"/>
  <c r="I154" i="19"/>
  <c r="H154" i="19"/>
  <c r="H155" i="19"/>
  <c r="I155" i="19"/>
  <c r="I156" i="19"/>
  <c r="H156" i="19"/>
  <c r="H157" i="19"/>
  <c r="I157" i="19"/>
  <c r="I158" i="19"/>
  <c r="H158" i="19"/>
  <c r="H159" i="19"/>
  <c r="I159" i="19"/>
  <c r="I160" i="19"/>
  <c r="H160" i="19"/>
  <c r="Y98" i="18"/>
  <c r="X98" i="18"/>
  <c r="Y32" i="18"/>
  <c r="X32" i="18"/>
  <c r="X24" i="18"/>
  <c r="X15" i="18"/>
  <c r="Y39" i="18"/>
  <c r="X39" i="18"/>
  <c r="Y47" i="18"/>
  <c r="X47" i="18"/>
  <c r="X56" i="18"/>
  <c r="W64" i="18"/>
  <c r="X65" i="18"/>
  <c r="Y73" i="18"/>
  <c r="X73" i="18"/>
  <c r="W90" i="18"/>
  <c r="X82" i="18"/>
  <c r="X99" i="18"/>
  <c r="Y108" i="18"/>
  <c r="X108" i="18"/>
  <c r="Y116" i="18"/>
  <c r="X116" i="18"/>
  <c r="X125" i="18"/>
  <c r="X142" i="18"/>
  <c r="Y151" i="18"/>
  <c r="X151" i="18"/>
  <c r="Y159" i="18"/>
  <c r="X159" i="18"/>
  <c r="X37" i="18"/>
  <c r="W36" i="18"/>
  <c r="X45" i="18"/>
  <c r="Y54" i="18"/>
  <c r="X54" i="18"/>
  <c r="W62" i="18"/>
  <c r="X71" i="18"/>
  <c r="X80" i="18"/>
  <c r="Y88" i="18"/>
  <c r="X88" i="18"/>
  <c r="Y97" i="18"/>
  <c r="X97" i="18"/>
  <c r="X114" i="18"/>
  <c r="X123" i="18"/>
  <c r="Y131" i="18"/>
  <c r="X131" i="18"/>
  <c r="Y140" i="18"/>
  <c r="X140" i="18"/>
  <c r="X149" i="18"/>
  <c r="W148" i="18"/>
  <c r="X157" i="18"/>
  <c r="X44" i="18"/>
  <c r="Y44" i="18"/>
  <c r="X53" i="18"/>
  <c r="X61" i="18"/>
  <c r="X70" i="18"/>
  <c r="Y79" i="18"/>
  <c r="X79" i="18"/>
  <c r="W78" i="18"/>
  <c r="X87" i="18"/>
  <c r="X96" i="18"/>
  <c r="W104" i="18"/>
  <c r="Y113" i="18"/>
  <c r="X113" i="18"/>
  <c r="X122" i="18"/>
  <c r="X130" i="18"/>
  <c r="X139" i="18"/>
  <c r="Y156" i="18"/>
  <c r="X156" i="18"/>
  <c r="X43" i="18"/>
  <c r="X52" i="18"/>
  <c r="X60" i="18"/>
  <c r="Y69" i="18"/>
  <c r="X69" i="18"/>
  <c r="X86" i="18"/>
  <c r="X95" i="18"/>
  <c r="X103" i="18"/>
  <c r="Y112" i="18"/>
  <c r="X112" i="18"/>
  <c r="X121" i="18"/>
  <c r="W120" i="18"/>
  <c r="X129" i="18"/>
  <c r="Y138" i="18"/>
  <c r="X138" i="18"/>
  <c r="W146" i="18"/>
  <c r="X155" i="18"/>
  <c r="X59" i="18"/>
  <c r="X68" i="18"/>
  <c r="W76" i="18"/>
  <c r="Y68" i="18"/>
  <c r="X85" i="18"/>
  <c r="X94" i="18"/>
  <c r="X102" i="18"/>
  <c r="X111" i="18"/>
  <c r="Y111" i="18"/>
  <c r="X128" i="18"/>
  <c r="X137" i="18"/>
  <c r="X145" i="18"/>
  <c r="X154" i="18"/>
  <c r="Y154" i="18"/>
  <c r="Y41" i="18"/>
  <c r="X41" i="18"/>
  <c r="X58" i="18"/>
  <c r="X67" i="18"/>
  <c r="Y75" i="18"/>
  <c r="X75" i="18"/>
  <c r="Y84" i="18"/>
  <c r="X84" i="18"/>
  <c r="W92" i="18"/>
  <c r="X93" i="18"/>
  <c r="X101" i="18"/>
  <c r="W118" i="18"/>
  <c r="Y110" i="18"/>
  <c r="X110" i="18"/>
  <c r="X127" i="18"/>
  <c r="X136" i="18"/>
  <c r="Y144" i="18"/>
  <c r="X144" i="18"/>
  <c r="Y153" i="18"/>
  <c r="X153" i="18"/>
  <c r="Q116" i="19"/>
  <c r="P116" i="19"/>
  <c r="X117" i="18"/>
  <c r="Y117" i="18"/>
  <c r="X83" i="18"/>
  <c r="Y83" i="18"/>
  <c r="X46" i="18"/>
  <c r="X33" i="18"/>
  <c r="X25" i="18"/>
  <c r="Y25" i="18"/>
  <c r="X16" i="18"/>
  <c r="Y16" i="18"/>
  <c r="V14" i="17"/>
  <c r="U14" i="17"/>
  <c r="V10" i="17"/>
  <c r="U10" i="17"/>
  <c r="T9" i="17"/>
  <c r="R118" i="19"/>
  <c r="Q118" i="19"/>
  <c r="P118" i="19"/>
  <c r="Y101" i="19"/>
  <c r="X101" i="19"/>
  <c r="P100" i="19"/>
  <c r="Q100" i="19"/>
  <c r="W105" i="19"/>
  <c r="X97" i="19"/>
  <c r="Y97" i="19"/>
  <c r="P96" i="19"/>
  <c r="Q96" i="19"/>
  <c r="H95" i="19"/>
  <c r="I95" i="19"/>
  <c r="H90" i="19"/>
  <c r="I90" i="19"/>
  <c r="X88" i="19"/>
  <c r="Y88" i="19"/>
  <c r="R87" i="19"/>
  <c r="P87" i="19"/>
  <c r="Q87" i="19"/>
  <c r="H86" i="19"/>
  <c r="I86" i="19"/>
  <c r="X84" i="19"/>
  <c r="Y84" i="19"/>
  <c r="R83" i="19"/>
  <c r="P83" i="19"/>
  <c r="Q83" i="19"/>
  <c r="O91" i="19"/>
  <c r="H82" i="19"/>
  <c r="I82" i="19"/>
  <c r="X80" i="19"/>
  <c r="W79" i="19"/>
  <c r="Y80" i="19"/>
  <c r="X75" i="19"/>
  <c r="Y75" i="19"/>
  <c r="P74" i="19"/>
  <c r="Q74" i="19"/>
  <c r="H73" i="19"/>
  <c r="I73" i="19"/>
  <c r="X71" i="19"/>
  <c r="Y71" i="19"/>
  <c r="P70" i="19"/>
  <c r="Q70" i="19"/>
  <c r="H69" i="19"/>
  <c r="I69" i="19"/>
  <c r="G77" i="19"/>
  <c r="X67" i="19"/>
  <c r="Y67" i="19"/>
  <c r="P66" i="19"/>
  <c r="O65" i="19"/>
  <c r="Q66" i="19"/>
  <c r="X62" i="19"/>
  <c r="Y62" i="19"/>
  <c r="P61" i="19"/>
  <c r="Q61" i="19"/>
  <c r="H60" i="19"/>
  <c r="I60" i="19"/>
  <c r="X58" i="19"/>
  <c r="Y58" i="19"/>
  <c r="P57" i="19"/>
  <c r="Q57" i="19"/>
  <c r="H56" i="19"/>
  <c r="I56" i="19"/>
  <c r="X54" i="19"/>
  <c r="Y54" i="19"/>
  <c r="P53" i="19"/>
  <c r="Q53" i="19"/>
  <c r="H52" i="19"/>
  <c r="G51" i="19"/>
  <c r="I52" i="19"/>
  <c r="R48" i="19"/>
  <c r="P48" i="19"/>
  <c r="Q48" i="19"/>
  <c r="H47" i="19"/>
  <c r="I47" i="19"/>
  <c r="X45" i="19"/>
  <c r="Y45" i="19"/>
  <c r="R44" i="19"/>
  <c r="P44" i="19"/>
  <c r="Q44" i="19"/>
  <c r="H43" i="19"/>
  <c r="I43" i="19"/>
  <c r="X41" i="19"/>
  <c r="Y41" i="19"/>
  <c r="W49" i="19"/>
  <c r="P40" i="19"/>
  <c r="Q40" i="19"/>
  <c r="H39" i="19"/>
  <c r="I39" i="19"/>
  <c r="H34" i="19"/>
  <c r="I34" i="19"/>
  <c r="X32" i="19"/>
  <c r="Y32" i="19"/>
  <c r="R31" i="19"/>
  <c r="P31" i="19"/>
  <c r="Q31" i="19"/>
  <c r="H30" i="19"/>
  <c r="I30" i="19"/>
  <c r="X28" i="19"/>
  <c r="Y28" i="19"/>
  <c r="R27" i="19"/>
  <c r="P27" i="19"/>
  <c r="Q27" i="19"/>
  <c r="O35" i="19"/>
  <c r="H26" i="19"/>
  <c r="I26" i="19"/>
  <c r="X24" i="19"/>
  <c r="W23" i="19"/>
  <c r="Y24" i="19"/>
  <c r="X19" i="19"/>
  <c r="Y19" i="19"/>
  <c r="R18" i="19"/>
  <c r="P18" i="19"/>
  <c r="Q18" i="19"/>
  <c r="H17" i="19"/>
  <c r="I17" i="19"/>
  <c r="X15" i="19"/>
  <c r="Y15" i="19"/>
  <c r="R14" i="19"/>
  <c r="P14" i="19"/>
  <c r="Q14" i="19"/>
  <c r="H13" i="19"/>
  <c r="I13" i="19"/>
  <c r="G21" i="19"/>
  <c r="X11" i="19"/>
  <c r="Y11" i="19"/>
  <c r="P10" i="19"/>
  <c r="O9" i="19"/>
  <c r="R47" i="19" s="1"/>
  <c r="Q10" i="19"/>
  <c r="X141" i="18"/>
  <c r="Y107" i="18"/>
  <c r="X107" i="18"/>
  <c r="W106" i="18"/>
  <c r="X72" i="18"/>
  <c r="Y26" i="18"/>
  <c r="X26" i="18"/>
  <c r="W34" i="18"/>
  <c r="Y17" i="18"/>
  <c r="X17" i="18"/>
  <c r="X9" i="18"/>
  <c r="W8" i="18"/>
  <c r="Y15" i="18" s="1"/>
  <c r="R125" i="19"/>
  <c r="Q125" i="19"/>
  <c r="P125" i="19"/>
  <c r="O133" i="19"/>
  <c r="Y113" i="19"/>
  <c r="X113" i="19"/>
  <c r="X126" i="18"/>
  <c r="Y126" i="18"/>
  <c r="X57" i="18"/>
  <c r="Y57" i="18"/>
  <c r="Y115" i="19"/>
  <c r="X115" i="19"/>
  <c r="Q104" i="19"/>
  <c r="P104" i="19"/>
  <c r="R104" i="19"/>
  <c r="R101" i="19"/>
  <c r="P101" i="19"/>
  <c r="Q101" i="19"/>
  <c r="H100" i="19"/>
  <c r="I100" i="19"/>
  <c r="X98" i="19"/>
  <c r="Y98" i="19"/>
  <c r="O105" i="19"/>
  <c r="R97" i="19"/>
  <c r="P97" i="19"/>
  <c r="Q97" i="19"/>
  <c r="H96" i="19"/>
  <c r="I96" i="19"/>
  <c r="X94" i="19"/>
  <c r="W93" i="19"/>
  <c r="Y94" i="19"/>
  <c r="X89" i="19"/>
  <c r="Y89" i="19"/>
  <c r="R88" i="19"/>
  <c r="P88" i="19"/>
  <c r="Q88" i="19"/>
  <c r="H87" i="19"/>
  <c r="I87" i="19"/>
  <c r="X85" i="19"/>
  <c r="Y85" i="19"/>
  <c r="R84" i="19"/>
  <c r="P84" i="19"/>
  <c r="Q84" i="19"/>
  <c r="H83" i="19"/>
  <c r="I83" i="19"/>
  <c r="G91" i="19"/>
  <c r="X81" i="19"/>
  <c r="Y81" i="19"/>
  <c r="R80" i="19"/>
  <c r="P80" i="19"/>
  <c r="O79" i="19"/>
  <c r="Q80" i="19"/>
  <c r="X76" i="19"/>
  <c r="Y76" i="19"/>
  <c r="R75" i="19"/>
  <c r="P75" i="19"/>
  <c r="Q75" i="19"/>
  <c r="H74" i="19"/>
  <c r="I74" i="19"/>
  <c r="X72" i="19"/>
  <c r="Y72" i="19"/>
  <c r="R71" i="19"/>
  <c r="P71" i="19"/>
  <c r="Q71" i="19"/>
  <c r="H70" i="19"/>
  <c r="I70" i="19"/>
  <c r="X68" i="19"/>
  <c r="Y68" i="19"/>
  <c r="R67" i="19"/>
  <c r="P67" i="19"/>
  <c r="Q67" i="19"/>
  <c r="H66" i="19"/>
  <c r="G65" i="19"/>
  <c r="I66" i="19"/>
  <c r="R62" i="19"/>
  <c r="P62" i="19"/>
  <c r="Q62" i="19"/>
  <c r="H61" i="19"/>
  <c r="I61" i="19"/>
  <c r="X59" i="19"/>
  <c r="Y59" i="19"/>
  <c r="R58" i="19"/>
  <c r="P58" i="19"/>
  <c r="Q58" i="19"/>
  <c r="H57" i="19"/>
  <c r="I57" i="19"/>
  <c r="X55" i="19"/>
  <c r="Y55" i="19"/>
  <c r="W63" i="19"/>
  <c r="R54" i="19"/>
  <c r="P54" i="19"/>
  <c r="Q54" i="19"/>
  <c r="H53" i="19"/>
  <c r="I53" i="19"/>
  <c r="H48" i="19"/>
  <c r="I48" i="19"/>
  <c r="X46" i="19"/>
  <c r="Y46" i="19"/>
  <c r="R45" i="19"/>
  <c r="P45" i="19"/>
  <c r="Q45" i="19"/>
  <c r="H44" i="19"/>
  <c r="I44" i="19"/>
  <c r="X42" i="19"/>
  <c r="Y42" i="19"/>
  <c r="R41" i="19"/>
  <c r="P41" i="19"/>
  <c r="Q41" i="19"/>
  <c r="O49" i="19"/>
  <c r="H40" i="19"/>
  <c r="I40" i="19"/>
  <c r="X38" i="19"/>
  <c r="W37" i="19"/>
  <c r="Y38" i="19"/>
  <c r="X33" i="19"/>
  <c r="Y33" i="19"/>
  <c r="R32" i="19"/>
  <c r="P32" i="19"/>
  <c r="Q32" i="19"/>
  <c r="H31" i="19"/>
  <c r="I31" i="19"/>
  <c r="X29" i="19"/>
  <c r="Y29" i="19"/>
  <c r="R28" i="19"/>
  <c r="P28" i="19"/>
  <c r="Q28" i="19"/>
  <c r="H27" i="19"/>
  <c r="I27" i="19"/>
  <c r="G35" i="19"/>
  <c r="X25" i="19"/>
  <c r="Y25" i="19"/>
  <c r="R24" i="19"/>
  <c r="P24" i="19"/>
  <c r="O23" i="19"/>
  <c r="Q24" i="19"/>
  <c r="X20" i="19"/>
  <c r="Y20" i="19"/>
  <c r="H18" i="19"/>
  <c r="I18" i="19"/>
  <c r="X16" i="19"/>
  <c r="Y16" i="19"/>
  <c r="H14" i="19"/>
  <c r="I14" i="19"/>
  <c r="X12" i="19"/>
  <c r="Y12" i="19"/>
  <c r="H10" i="19"/>
  <c r="G9" i="19"/>
  <c r="J42" i="19" s="1"/>
  <c r="I10" i="19"/>
  <c r="Y114" i="19"/>
  <c r="X114" i="19"/>
  <c r="Y123" i="19"/>
  <c r="X123" i="19"/>
  <c r="Y127" i="19"/>
  <c r="X127" i="19"/>
  <c r="Y129" i="19"/>
  <c r="X129" i="19"/>
  <c r="Y130" i="19"/>
  <c r="X130" i="19"/>
  <c r="Y139" i="19"/>
  <c r="X139" i="19"/>
  <c r="W147" i="19"/>
  <c r="Y143" i="19"/>
  <c r="X143" i="19"/>
  <c r="Y112" i="19"/>
  <c r="X112" i="19"/>
  <c r="Y138" i="19"/>
  <c r="X138" i="19"/>
  <c r="Y142" i="19"/>
  <c r="X142" i="19"/>
  <c r="Y146" i="19"/>
  <c r="X146" i="19"/>
  <c r="Y111" i="19"/>
  <c r="X111" i="19"/>
  <c r="W119" i="19"/>
  <c r="Y102" i="19"/>
  <c r="X102" i="19"/>
  <c r="Y110" i="19"/>
  <c r="X110" i="19"/>
  <c r="Y118" i="19"/>
  <c r="X118" i="19"/>
  <c r="Y126" i="19"/>
  <c r="X126" i="19"/>
  <c r="Y128" i="19"/>
  <c r="X128" i="19"/>
  <c r="Y132" i="19"/>
  <c r="X132" i="19"/>
  <c r="Y137" i="19"/>
  <c r="X137" i="19"/>
  <c r="Y141" i="19"/>
  <c r="X141" i="19"/>
  <c r="Y145" i="19"/>
  <c r="X145" i="19"/>
  <c r="Y150" i="19"/>
  <c r="X150" i="19"/>
  <c r="W149" i="19"/>
  <c r="Y109" i="19"/>
  <c r="X109" i="19"/>
  <c r="Y117" i="19"/>
  <c r="X117" i="19"/>
  <c r="V161" i="19"/>
  <c r="V149" i="19"/>
  <c r="V147" i="19"/>
  <c r="V135" i="19"/>
  <c r="V105" i="19"/>
  <c r="V93" i="19"/>
  <c r="V91" i="19"/>
  <c r="V79" i="19"/>
  <c r="V77" i="19"/>
  <c r="V65" i="19"/>
  <c r="V63" i="19"/>
  <c r="V51" i="19"/>
  <c r="V49" i="19"/>
  <c r="V37" i="19"/>
  <c r="V35" i="19"/>
  <c r="V23" i="19"/>
  <c r="V21" i="19"/>
  <c r="V9" i="19"/>
  <c r="V133" i="19"/>
  <c r="V107" i="19"/>
  <c r="U7" i="19"/>
  <c r="V119" i="19"/>
  <c r="V121" i="19"/>
  <c r="Y104" i="19"/>
  <c r="X104" i="19"/>
  <c r="Y108" i="19"/>
  <c r="X108" i="19"/>
  <c r="W107" i="19"/>
  <c r="Y116" i="19"/>
  <c r="X116" i="19"/>
  <c r="Y125" i="19"/>
  <c r="X125" i="19"/>
  <c r="W133" i="19"/>
  <c r="Y131" i="19"/>
  <c r="X131" i="19"/>
  <c r="Y136" i="19"/>
  <c r="X136" i="19"/>
  <c r="W135" i="19"/>
  <c r="Y140" i="19"/>
  <c r="X140" i="19"/>
  <c r="Y144" i="19"/>
  <c r="X144" i="19"/>
  <c r="X151" i="19"/>
  <c r="Y151" i="19"/>
  <c r="Y152" i="19"/>
  <c r="X152" i="19"/>
  <c r="W161" i="19"/>
  <c r="X153" i="19"/>
  <c r="Y153" i="19"/>
  <c r="Y154" i="19"/>
  <c r="X154" i="19"/>
  <c r="X155" i="19"/>
  <c r="Y155" i="19"/>
  <c r="Y156" i="19"/>
  <c r="X156" i="19"/>
  <c r="X157" i="19"/>
  <c r="Y157" i="19"/>
  <c r="Y158" i="19"/>
  <c r="X158" i="19"/>
  <c r="X159" i="19"/>
  <c r="Y159" i="19"/>
  <c r="Y160" i="19"/>
  <c r="X160" i="19"/>
  <c r="Y150" i="18"/>
  <c r="X150" i="18"/>
  <c r="Y115" i="18"/>
  <c r="X115" i="18"/>
  <c r="Y81" i="18"/>
  <c r="X81" i="18"/>
  <c r="X42" i="18"/>
  <c r="Y42" i="18"/>
  <c r="Y28" i="18"/>
  <c r="X28" i="18"/>
  <c r="Y19" i="18"/>
  <c r="X19" i="18"/>
  <c r="Y11" i="18"/>
  <c r="X11" i="18"/>
  <c r="I113" i="19"/>
  <c r="H113" i="19"/>
  <c r="H101" i="19"/>
  <c r="I101" i="19"/>
  <c r="X99" i="19"/>
  <c r="Y99" i="19"/>
  <c r="R98" i="19"/>
  <c r="P98" i="19"/>
  <c r="Q98" i="19"/>
  <c r="G105" i="19"/>
  <c r="H97" i="19"/>
  <c r="I97" i="19"/>
  <c r="X95" i="19"/>
  <c r="Y95" i="19"/>
  <c r="R94" i="19"/>
  <c r="P94" i="19"/>
  <c r="O93" i="19"/>
  <c r="Q94" i="19"/>
  <c r="X90" i="19"/>
  <c r="Y90" i="19"/>
  <c r="R89" i="19"/>
  <c r="P89" i="19"/>
  <c r="Q89" i="19"/>
  <c r="H88" i="19"/>
  <c r="I88" i="19"/>
  <c r="X86" i="19"/>
  <c r="Y86" i="19"/>
  <c r="R85" i="19"/>
  <c r="P85" i="19"/>
  <c r="Q85" i="19"/>
  <c r="H84" i="19"/>
  <c r="I84" i="19"/>
  <c r="X82" i="19"/>
  <c r="Y82" i="19"/>
  <c r="R81" i="19"/>
  <c r="P81" i="19"/>
  <c r="Q81" i="19"/>
  <c r="H80" i="19"/>
  <c r="G79" i="19"/>
  <c r="I80" i="19"/>
  <c r="R76" i="19"/>
  <c r="P76" i="19"/>
  <c r="Q76" i="19"/>
  <c r="H75" i="19"/>
  <c r="I75" i="19"/>
  <c r="X73" i="19"/>
  <c r="Y73" i="19"/>
  <c r="R72" i="19"/>
  <c r="P72" i="19"/>
  <c r="Q72" i="19"/>
  <c r="H71" i="19"/>
  <c r="I71" i="19"/>
  <c r="X69" i="19"/>
  <c r="W77" i="19"/>
  <c r="Y69" i="19"/>
  <c r="R68" i="19"/>
  <c r="P68" i="19"/>
  <c r="Q68" i="19"/>
  <c r="H67" i="19"/>
  <c r="I67" i="19"/>
  <c r="J62" i="19"/>
  <c r="H62" i="19"/>
  <c r="I62" i="19"/>
  <c r="X60" i="19"/>
  <c r="Y60" i="19"/>
  <c r="R59" i="19"/>
  <c r="P59" i="19"/>
  <c r="Q59" i="19"/>
  <c r="J58" i="19"/>
  <c r="H58" i="19"/>
  <c r="I58" i="19"/>
  <c r="X56" i="19"/>
  <c r="Y56" i="19"/>
  <c r="R55" i="19"/>
  <c r="P55" i="19"/>
  <c r="O63" i="19"/>
  <c r="Q55" i="19"/>
  <c r="J54" i="19"/>
  <c r="H54" i="19"/>
  <c r="I54" i="19"/>
  <c r="X52" i="19"/>
  <c r="W51" i="19"/>
  <c r="Y52" i="19"/>
  <c r="X47" i="19"/>
  <c r="Y47" i="19"/>
  <c r="R46" i="19"/>
  <c r="P46" i="19"/>
  <c r="Q46" i="19"/>
  <c r="H45" i="19"/>
  <c r="I45" i="19"/>
  <c r="X43" i="19"/>
  <c r="Y43" i="19"/>
  <c r="R42" i="19"/>
  <c r="P42" i="19"/>
  <c r="Q42" i="19"/>
  <c r="H41" i="19"/>
  <c r="G49" i="19"/>
  <c r="I41" i="19"/>
  <c r="X39" i="19"/>
  <c r="Y39" i="19"/>
  <c r="R38" i="19"/>
  <c r="P38" i="19"/>
  <c r="O37" i="19"/>
  <c r="Q38" i="19"/>
  <c r="X34" i="19"/>
  <c r="Y34" i="19"/>
  <c r="R33" i="19"/>
  <c r="P33" i="19"/>
  <c r="Q33" i="19"/>
  <c r="H32" i="19"/>
  <c r="I32" i="19"/>
  <c r="X30" i="19"/>
  <c r="Y30" i="19"/>
  <c r="R29" i="19"/>
  <c r="P29" i="19"/>
  <c r="Q29" i="19"/>
  <c r="H28" i="19"/>
  <c r="I28" i="19"/>
  <c r="X26" i="19"/>
  <c r="Y26" i="19"/>
  <c r="R25" i="19"/>
  <c r="P25" i="19"/>
  <c r="Q25" i="19"/>
  <c r="H24" i="19"/>
  <c r="G23" i="19"/>
  <c r="I24" i="19"/>
  <c r="R20" i="19"/>
  <c r="P20" i="19"/>
  <c r="Q20" i="19"/>
  <c r="H19" i="19"/>
  <c r="I19" i="19"/>
  <c r="X17" i="19"/>
  <c r="Y17" i="19"/>
  <c r="R16" i="19"/>
  <c r="P16" i="19"/>
  <c r="Q16" i="19"/>
  <c r="H15" i="19"/>
  <c r="I15" i="19"/>
  <c r="X13" i="19"/>
  <c r="W21" i="19"/>
  <c r="Y13" i="19"/>
  <c r="R12" i="19"/>
  <c r="P12" i="19"/>
  <c r="Q12" i="19"/>
  <c r="H11" i="19"/>
  <c r="I11" i="19"/>
  <c r="R109" i="19"/>
  <c r="Q109" i="19"/>
  <c r="P109" i="19"/>
  <c r="R117" i="19"/>
  <c r="Q117" i="19"/>
  <c r="P117" i="19"/>
  <c r="R126" i="19"/>
  <c r="Q126" i="19"/>
  <c r="P126" i="19"/>
  <c r="R128" i="19"/>
  <c r="Q128" i="19"/>
  <c r="P128" i="19"/>
  <c r="R138" i="19"/>
  <c r="Q138" i="19"/>
  <c r="P138" i="19"/>
  <c r="R142" i="19"/>
  <c r="Q142" i="19"/>
  <c r="P142" i="19"/>
  <c r="R146" i="19"/>
  <c r="Q146" i="19"/>
  <c r="P146" i="19"/>
  <c r="R151" i="19"/>
  <c r="Q151" i="19"/>
  <c r="P151" i="19"/>
  <c r="Q103" i="19"/>
  <c r="R103" i="19"/>
  <c r="P103" i="19"/>
  <c r="R115" i="19"/>
  <c r="Q115" i="19"/>
  <c r="P115" i="19"/>
  <c r="R124" i="19"/>
  <c r="Q124" i="19"/>
  <c r="P124" i="19"/>
  <c r="R132" i="19"/>
  <c r="Q132" i="19"/>
  <c r="P132" i="19"/>
  <c r="R137" i="19"/>
  <c r="Q137" i="19"/>
  <c r="P137" i="19"/>
  <c r="R141" i="19"/>
  <c r="Q141" i="19"/>
  <c r="P141" i="19"/>
  <c r="R145" i="19"/>
  <c r="Q145" i="19"/>
  <c r="P145" i="19"/>
  <c r="R150" i="19"/>
  <c r="Q150" i="19"/>
  <c r="P150" i="19"/>
  <c r="O149" i="19"/>
  <c r="R114" i="19"/>
  <c r="Q114" i="19"/>
  <c r="P114" i="19"/>
  <c r="R123" i="19"/>
  <c r="Q123" i="19"/>
  <c r="P123" i="19"/>
  <c r="R113" i="19"/>
  <c r="Q113" i="19"/>
  <c r="P113" i="19"/>
  <c r="R122" i="19"/>
  <c r="Q122" i="19"/>
  <c r="P122" i="19"/>
  <c r="O121" i="19"/>
  <c r="R127" i="19"/>
  <c r="Q127" i="19"/>
  <c r="P127" i="19"/>
  <c r="R129" i="19"/>
  <c r="Q129" i="19"/>
  <c r="P129" i="19"/>
  <c r="R131" i="19"/>
  <c r="Q131" i="19"/>
  <c r="P131" i="19"/>
  <c r="R136" i="19"/>
  <c r="Q136" i="19"/>
  <c r="P136" i="19"/>
  <c r="O135" i="19"/>
  <c r="R140" i="19"/>
  <c r="Q140" i="19"/>
  <c r="P140" i="19"/>
  <c r="R144" i="19"/>
  <c r="Q144" i="19"/>
  <c r="P144" i="19"/>
  <c r="Q102" i="19"/>
  <c r="P102" i="19"/>
  <c r="R102" i="19"/>
  <c r="R112" i="19"/>
  <c r="Q112" i="19"/>
  <c r="P112" i="19"/>
  <c r="N149" i="19"/>
  <c r="N147" i="19"/>
  <c r="N135" i="19"/>
  <c r="N105" i="19"/>
  <c r="N93" i="19"/>
  <c r="N91" i="19"/>
  <c r="N79" i="19"/>
  <c r="N77" i="19"/>
  <c r="N65" i="19"/>
  <c r="N63" i="19"/>
  <c r="N51" i="19"/>
  <c r="N49" i="19"/>
  <c r="N37" i="19"/>
  <c r="N35" i="19"/>
  <c r="N23" i="19"/>
  <c r="N21" i="19"/>
  <c r="N9" i="19"/>
  <c r="N119" i="19"/>
  <c r="M7" i="19"/>
  <c r="N121" i="19"/>
  <c r="N133" i="19"/>
  <c r="N107" i="19"/>
  <c r="N161" i="19"/>
  <c r="R111" i="19"/>
  <c r="Q111" i="19"/>
  <c r="P111" i="19"/>
  <c r="O119" i="19"/>
  <c r="R130" i="19"/>
  <c r="Q130" i="19"/>
  <c r="P130" i="19"/>
  <c r="R139" i="19"/>
  <c r="Q139" i="19"/>
  <c r="P139" i="19"/>
  <c r="O147" i="19"/>
  <c r="R143" i="19"/>
  <c r="Q143" i="19"/>
  <c r="P143" i="19"/>
  <c r="P152" i="19"/>
  <c r="R152" i="19"/>
  <c r="Q152" i="19"/>
  <c r="O161" i="19"/>
  <c r="R153" i="19"/>
  <c r="Q153" i="19"/>
  <c r="P153" i="19"/>
  <c r="R154" i="19"/>
  <c r="P154" i="19"/>
  <c r="Q154" i="19"/>
  <c r="R155" i="19"/>
  <c r="Q155" i="19"/>
  <c r="P155" i="19"/>
  <c r="P156" i="19"/>
  <c r="R156" i="19"/>
  <c r="Q156" i="19"/>
  <c r="R157" i="19"/>
  <c r="Q157" i="19"/>
  <c r="P157" i="19"/>
  <c r="R158" i="19"/>
  <c r="P158" i="19"/>
  <c r="Q158" i="19"/>
  <c r="R159" i="19"/>
  <c r="Q159" i="19"/>
  <c r="P159" i="19"/>
  <c r="P160" i="19"/>
  <c r="R160" i="19"/>
  <c r="Q160" i="19"/>
  <c r="Y158" i="18"/>
  <c r="X158" i="18"/>
  <c r="Y124" i="18"/>
  <c r="X124" i="18"/>
  <c r="W132" i="18"/>
  <c r="Y89" i="18"/>
  <c r="X89" i="18"/>
  <c r="Y55" i="18"/>
  <c r="X55" i="18"/>
  <c r="Y38" i="18"/>
  <c r="X38" i="18"/>
  <c r="Y30" i="18"/>
  <c r="X30" i="18"/>
  <c r="Y13" i="18"/>
  <c r="X13" i="18"/>
  <c r="I144" i="18"/>
  <c r="Q84" i="18"/>
  <c r="J28" i="18"/>
  <c r="I28" i="18"/>
  <c r="Q24" i="18"/>
  <c r="I15" i="18"/>
  <c r="K140" i="17"/>
  <c r="I140" i="17"/>
  <c r="J140" i="17"/>
  <c r="I112" i="17"/>
  <c r="J112" i="17"/>
  <c r="J99" i="17"/>
  <c r="I99" i="17"/>
  <c r="I71" i="17"/>
  <c r="J71" i="17"/>
  <c r="I43" i="17"/>
  <c r="J43" i="17"/>
  <c r="I26" i="17"/>
  <c r="J26" i="17"/>
  <c r="J12" i="17"/>
  <c r="I12" i="17"/>
  <c r="J16" i="17"/>
  <c r="I16" i="17"/>
  <c r="J20" i="17"/>
  <c r="K20" i="17"/>
  <c r="I20" i="17"/>
  <c r="J27" i="17"/>
  <c r="H35" i="17"/>
  <c r="I27" i="17"/>
  <c r="J44" i="17"/>
  <c r="I44" i="17"/>
  <c r="J53" i="17"/>
  <c r="I53" i="17"/>
  <c r="J61" i="17"/>
  <c r="I61" i="17"/>
  <c r="J70" i="17"/>
  <c r="K70" i="17"/>
  <c r="I70" i="17"/>
  <c r="J87" i="17"/>
  <c r="I87" i="17"/>
  <c r="J96" i="17"/>
  <c r="I96" i="17"/>
  <c r="J104" i="17"/>
  <c r="I104" i="17"/>
  <c r="J113" i="17"/>
  <c r="I113" i="17"/>
  <c r="J122" i="17"/>
  <c r="K122" i="17"/>
  <c r="I122" i="17"/>
  <c r="H121" i="17"/>
  <c r="J130" i="17"/>
  <c r="I130" i="17"/>
  <c r="J139" i="17"/>
  <c r="H147" i="17"/>
  <c r="K139" i="17"/>
  <c r="I139" i="17"/>
  <c r="J156" i="17"/>
  <c r="I156" i="17"/>
  <c r="J13" i="17"/>
  <c r="H21" i="17"/>
  <c r="I13" i="17"/>
  <c r="K17" i="17"/>
  <c r="J17" i="17"/>
  <c r="I17" i="17"/>
  <c r="J29" i="17"/>
  <c r="I29" i="17"/>
  <c r="J38" i="17"/>
  <c r="H37" i="17"/>
  <c r="I38" i="17"/>
  <c r="J46" i="17"/>
  <c r="I46" i="17"/>
  <c r="J55" i="17"/>
  <c r="H63" i="17"/>
  <c r="I55" i="17"/>
  <c r="K72" i="17"/>
  <c r="J72" i="17"/>
  <c r="I72" i="17"/>
  <c r="J81" i="17"/>
  <c r="I81" i="17"/>
  <c r="K89" i="17"/>
  <c r="J89" i="17"/>
  <c r="I89" i="17"/>
  <c r="J98" i="17"/>
  <c r="I98" i="17"/>
  <c r="J115" i="17"/>
  <c r="I115" i="17"/>
  <c r="K124" i="17"/>
  <c r="J124" i="17"/>
  <c r="I124" i="17"/>
  <c r="J132" i="17"/>
  <c r="I132" i="17"/>
  <c r="J141" i="17"/>
  <c r="I141" i="17"/>
  <c r="K150" i="17"/>
  <c r="J150" i="17"/>
  <c r="I150" i="17"/>
  <c r="H149" i="17"/>
  <c r="J158" i="17"/>
  <c r="I158" i="17"/>
  <c r="I10" i="17"/>
  <c r="H9" i="17"/>
  <c r="J10" i="17"/>
  <c r="I14" i="17"/>
  <c r="J14" i="17"/>
  <c r="I18" i="17"/>
  <c r="K18" i="17"/>
  <c r="J18" i="17"/>
  <c r="I31" i="17"/>
  <c r="J31" i="17"/>
  <c r="I40" i="17"/>
  <c r="J40" i="17"/>
  <c r="J48" i="17"/>
  <c r="I48" i="17"/>
  <c r="J57" i="17"/>
  <c r="I57" i="17"/>
  <c r="J66" i="17"/>
  <c r="I66" i="17"/>
  <c r="K66" i="17"/>
  <c r="H65" i="17"/>
  <c r="J74" i="17"/>
  <c r="I74" i="17"/>
  <c r="J83" i="17"/>
  <c r="I83" i="17"/>
  <c r="H91" i="17"/>
  <c r="K83" i="17"/>
  <c r="J100" i="17"/>
  <c r="I100" i="17"/>
  <c r="J109" i="17"/>
  <c r="I109" i="17"/>
  <c r="J117" i="17"/>
  <c r="I117" i="17"/>
  <c r="K117" i="17"/>
  <c r="J126" i="17"/>
  <c r="I126" i="17"/>
  <c r="J143" i="17"/>
  <c r="I143" i="17"/>
  <c r="K143" i="17"/>
  <c r="J152" i="17"/>
  <c r="I152" i="17"/>
  <c r="J160" i="17"/>
  <c r="I160" i="17"/>
  <c r="H23" i="17"/>
  <c r="K24" i="17"/>
  <c r="J24" i="17"/>
  <c r="I24" i="17"/>
  <c r="J32" i="17"/>
  <c r="I32" i="17"/>
  <c r="H49" i="17"/>
  <c r="J41" i="17"/>
  <c r="I41" i="17"/>
  <c r="I58" i="17"/>
  <c r="J58" i="17"/>
  <c r="I67" i="17"/>
  <c r="J67" i="17"/>
  <c r="I75" i="17"/>
  <c r="K75" i="17"/>
  <c r="J75" i="17"/>
  <c r="I84" i="17"/>
  <c r="J84" i="17"/>
  <c r="I101" i="17"/>
  <c r="J101" i="17"/>
  <c r="I110" i="17"/>
  <c r="K110" i="17"/>
  <c r="J110" i="17"/>
  <c r="I118" i="17"/>
  <c r="J118" i="17"/>
  <c r="I127" i="17"/>
  <c r="K127" i="17"/>
  <c r="J127" i="17"/>
  <c r="I136" i="17"/>
  <c r="H135" i="17"/>
  <c r="J136" i="17"/>
  <c r="I144" i="17"/>
  <c r="J144" i="17"/>
  <c r="I153" i="17"/>
  <c r="H161" i="17"/>
  <c r="J153" i="17"/>
  <c r="J59" i="17"/>
  <c r="I59" i="17"/>
  <c r="J68" i="17"/>
  <c r="K68" i="17"/>
  <c r="I68" i="17"/>
  <c r="J76" i="17"/>
  <c r="I76" i="17"/>
  <c r="J85" i="17"/>
  <c r="I85" i="17"/>
  <c r="H93" i="17"/>
  <c r="J94" i="17"/>
  <c r="I94" i="17"/>
  <c r="J102" i="17"/>
  <c r="I102" i="17"/>
  <c r="H119" i="17"/>
  <c r="J111" i="17"/>
  <c r="K111" i="17"/>
  <c r="I111" i="17"/>
  <c r="J128" i="17"/>
  <c r="I128" i="17"/>
  <c r="J137" i="17"/>
  <c r="K137" i="17"/>
  <c r="I137" i="17"/>
  <c r="J145" i="17"/>
  <c r="I145" i="17"/>
  <c r="J154" i="17"/>
  <c r="I154" i="17"/>
  <c r="K156" i="16"/>
  <c r="I156" i="16"/>
  <c r="J156" i="16"/>
  <c r="I139" i="16"/>
  <c r="H147" i="16"/>
  <c r="J139" i="16"/>
  <c r="I122" i="16"/>
  <c r="H121" i="16"/>
  <c r="J122" i="16"/>
  <c r="I104" i="16"/>
  <c r="J104" i="16"/>
  <c r="I87" i="16"/>
  <c r="J87" i="16"/>
  <c r="K70" i="16"/>
  <c r="I70" i="16"/>
  <c r="J70" i="16"/>
  <c r="I53" i="16"/>
  <c r="J53" i="16"/>
  <c r="I20" i="16"/>
  <c r="J20" i="16"/>
  <c r="K12" i="16"/>
  <c r="I12" i="16"/>
  <c r="J12" i="16"/>
  <c r="V12" i="16"/>
  <c r="U12" i="16"/>
  <c r="V16" i="16"/>
  <c r="W16" i="16"/>
  <c r="U16" i="16"/>
  <c r="V20" i="16"/>
  <c r="U20" i="16"/>
  <c r="V13" i="16"/>
  <c r="T21" i="16"/>
  <c r="U13" i="16"/>
  <c r="W17" i="16"/>
  <c r="V17" i="16"/>
  <c r="U17" i="16"/>
  <c r="U10" i="16"/>
  <c r="T9" i="16"/>
  <c r="W15" i="16" s="1"/>
  <c r="V10" i="16"/>
  <c r="W10" i="16"/>
  <c r="U14" i="16"/>
  <c r="W14" i="16"/>
  <c r="V14" i="16"/>
  <c r="U18" i="16"/>
  <c r="V18" i="16"/>
  <c r="W18" i="16"/>
  <c r="J28" i="16"/>
  <c r="K28" i="16"/>
  <c r="I28" i="16"/>
  <c r="J45" i="16"/>
  <c r="I45" i="16"/>
  <c r="J54" i="16"/>
  <c r="I54" i="16"/>
  <c r="J62" i="16"/>
  <c r="K62" i="16"/>
  <c r="I62" i="16"/>
  <c r="J71" i="16"/>
  <c r="I71" i="16"/>
  <c r="J80" i="16"/>
  <c r="H79" i="16"/>
  <c r="I80" i="16"/>
  <c r="J88" i="16"/>
  <c r="I88" i="16"/>
  <c r="J97" i="16"/>
  <c r="H105" i="16"/>
  <c r="I97" i="16"/>
  <c r="J114" i="16"/>
  <c r="K114" i="16"/>
  <c r="I114" i="16"/>
  <c r="J123" i="16"/>
  <c r="I123" i="16"/>
  <c r="J131" i="16"/>
  <c r="K131" i="16"/>
  <c r="I131" i="16"/>
  <c r="J140" i="16"/>
  <c r="I140" i="16"/>
  <c r="J157" i="16"/>
  <c r="I157" i="16"/>
  <c r="K30" i="16"/>
  <c r="J30" i="16"/>
  <c r="I30" i="16"/>
  <c r="J39" i="16"/>
  <c r="I39" i="16"/>
  <c r="J47" i="16"/>
  <c r="I47" i="16"/>
  <c r="K56" i="16"/>
  <c r="J56" i="16"/>
  <c r="I56" i="16"/>
  <c r="J73" i="16"/>
  <c r="I73" i="16"/>
  <c r="J82" i="16"/>
  <c r="I82" i="16"/>
  <c r="K90" i="16"/>
  <c r="J90" i="16"/>
  <c r="I90" i="16"/>
  <c r="J99" i="16"/>
  <c r="I99" i="16"/>
  <c r="K108" i="16"/>
  <c r="J108" i="16"/>
  <c r="I108" i="16"/>
  <c r="H107" i="16"/>
  <c r="J116" i="16"/>
  <c r="I116" i="16"/>
  <c r="J125" i="16"/>
  <c r="H133" i="16"/>
  <c r="I125" i="16"/>
  <c r="J142" i="16"/>
  <c r="I142" i="16"/>
  <c r="J151" i="16"/>
  <c r="I151" i="16"/>
  <c r="K159" i="16"/>
  <c r="J159" i="16"/>
  <c r="I159" i="16"/>
  <c r="I24" i="16"/>
  <c r="J24" i="16"/>
  <c r="H23" i="16"/>
  <c r="I32" i="16"/>
  <c r="J32" i="16"/>
  <c r="K32" i="16"/>
  <c r="I41" i="16"/>
  <c r="H49" i="16"/>
  <c r="J41" i="16"/>
  <c r="I58" i="16"/>
  <c r="K58" i="16"/>
  <c r="J58" i="16"/>
  <c r="I67" i="16"/>
  <c r="J67" i="16"/>
  <c r="I75" i="16"/>
  <c r="J75" i="16"/>
  <c r="I84" i="16"/>
  <c r="J84" i="16"/>
  <c r="K84" i="16"/>
  <c r="I101" i="16"/>
  <c r="J101" i="16"/>
  <c r="I110" i="16"/>
  <c r="J110" i="16"/>
  <c r="I118" i="16"/>
  <c r="J118" i="16"/>
  <c r="I127" i="16"/>
  <c r="J127" i="16"/>
  <c r="I136" i="16"/>
  <c r="H135" i="16"/>
  <c r="J136" i="16"/>
  <c r="K136" i="16"/>
  <c r="I144" i="16"/>
  <c r="J144" i="16"/>
  <c r="I153" i="16"/>
  <c r="H161" i="16"/>
  <c r="K153" i="16"/>
  <c r="J153" i="16"/>
  <c r="K11" i="16"/>
  <c r="J11" i="16"/>
  <c r="I11" i="16"/>
  <c r="I15" i="16"/>
  <c r="J15" i="16"/>
  <c r="K19" i="16"/>
  <c r="J19" i="16"/>
  <c r="I19" i="16"/>
  <c r="I25" i="16"/>
  <c r="J25" i="16"/>
  <c r="J33" i="16"/>
  <c r="I33" i="16"/>
  <c r="K42" i="16"/>
  <c r="I42" i="16"/>
  <c r="J42" i="16"/>
  <c r="I59" i="16"/>
  <c r="J59" i="16"/>
  <c r="J68" i="16"/>
  <c r="I68" i="16"/>
  <c r="K76" i="16"/>
  <c r="I76" i="16"/>
  <c r="J76" i="16"/>
  <c r="J85" i="16"/>
  <c r="I85" i="16"/>
  <c r="H93" i="16"/>
  <c r="K94" i="16"/>
  <c r="I94" i="16"/>
  <c r="J94" i="16"/>
  <c r="J102" i="16"/>
  <c r="I102" i="16"/>
  <c r="H119" i="16"/>
  <c r="K111" i="16"/>
  <c r="I111" i="16"/>
  <c r="J111" i="16"/>
  <c r="I128" i="16"/>
  <c r="J128" i="16"/>
  <c r="J137" i="16"/>
  <c r="I137" i="16"/>
  <c r="K145" i="16"/>
  <c r="I145" i="16"/>
  <c r="J145" i="16"/>
  <c r="J154" i="16"/>
  <c r="I154" i="16"/>
  <c r="I84" i="18"/>
  <c r="Q41" i="18"/>
  <c r="Q32" i="18"/>
  <c r="I13" i="18"/>
  <c r="J142" i="17"/>
  <c r="I142" i="17"/>
  <c r="K114" i="17"/>
  <c r="I114" i="17"/>
  <c r="J114" i="17"/>
  <c r="I86" i="17"/>
  <c r="J86" i="17"/>
  <c r="K73" i="17"/>
  <c r="J73" i="17"/>
  <c r="I73" i="17"/>
  <c r="I45" i="17"/>
  <c r="J45" i="17"/>
  <c r="J33" i="17"/>
  <c r="I33" i="17"/>
  <c r="K33" i="17"/>
  <c r="J19" i="17"/>
  <c r="I19" i="17"/>
  <c r="J11" i="17"/>
  <c r="I11" i="17"/>
  <c r="J129" i="16"/>
  <c r="I129" i="16"/>
  <c r="K129" i="16"/>
  <c r="J112" i="16"/>
  <c r="I112" i="16"/>
  <c r="J95" i="16"/>
  <c r="I95" i="16"/>
  <c r="J60" i="16"/>
  <c r="I60" i="16"/>
  <c r="K60" i="16"/>
  <c r="J43" i="16"/>
  <c r="I43" i="16"/>
  <c r="J26" i="16"/>
  <c r="I26" i="16"/>
  <c r="K26" i="16"/>
  <c r="Q19" i="18"/>
  <c r="I11" i="18"/>
  <c r="I157" i="17"/>
  <c r="J157" i="17"/>
  <c r="K129" i="17"/>
  <c r="I129" i="17"/>
  <c r="J129" i="17"/>
  <c r="J116" i="17"/>
  <c r="I116" i="17"/>
  <c r="I88" i="17"/>
  <c r="J88" i="17"/>
  <c r="K60" i="17"/>
  <c r="I60" i="17"/>
  <c r="J60" i="17"/>
  <c r="J47" i="17"/>
  <c r="I47" i="17"/>
  <c r="J39" i="17"/>
  <c r="I39" i="17"/>
  <c r="K39" i="17"/>
  <c r="J152" i="16"/>
  <c r="I152" i="16"/>
  <c r="K152" i="16"/>
  <c r="J117" i="16"/>
  <c r="I117" i="16"/>
  <c r="J100" i="16"/>
  <c r="I100" i="16"/>
  <c r="K100" i="16"/>
  <c r="J83" i="16"/>
  <c r="I83" i="16"/>
  <c r="H91" i="16"/>
  <c r="J66" i="16"/>
  <c r="I66" i="16"/>
  <c r="H65" i="16"/>
  <c r="K66" i="16"/>
  <c r="J48" i="16"/>
  <c r="I48" i="16"/>
  <c r="J31" i="16"/>
  <c r="I31" i="16"/>
  <c r="K31" i="16"/>
  <c r="J18" i="16"/>
  <c r="I18" i="16"/>
  <c r="J10" i="16"/>
  <c r="I10" i="16"/>
  <c r="H9" i="16"/>
  <c r="Q58" i="18"/>
  <c r="R58" i="18"/>
  <c r="I32" i="18"/>
  <c r="I24" i="18"/>
  <c r="J159" i="17"/>
  <c r="I159" i="17"/>
  <c r="K131" i="17"/>
  <c r="I131" i="17"/>
  <c r="J131" i="17"/>
  <c r="I103" i="17"/>
  <c r="J103" i="17"/>
  <c r="J90" i="17"/>
  <c r="I90" i="17"/>
  <c r="K62" i="17"/>
  <c r="I62" i="17"/>
  <c r="J62" i="17"/>
  <c r="K150" i="16"/>
  <c r="I150" i="16"/>
  <c r="H149" i="16"/>
  <c r="J150" i="16"/>
  <c r="K132" i="16"/>
  <c r="I132" i="16"/>
  <c r="J132" i="16"/>
  <c r="K115" i="16"/>
  <c r="I115" i="16"/>
  <c r="J115" i="16"/>
  <c r="K98" i="16"/>
  <c r="I98" i="16"/>
  <c r="J98" i="16"/>
  <c r="K81" i="16"/>
  <c r="I81" i="16"/>
  <c r="J81" i="16"/>
  <c r="K46" i="16"/>
  <c r="I46" i="16"/>
  <c r="J46" i="16"/>
  <c r="K29" i="16"/>
  <c r="I29" i="16"/>
  <c r="J29" i="16"/>
  <c r="K17" i="16"/>
  <c r="I17" i="16"/>
  <c r="J17" i="16"/>
  <c r="Q153" i="18"/>
  <c r="I75" i="18"/>
  <c r="J75" i="18"/>
  <c r="Q30" i="18"/>
  <c r="I146" i="17"/>
  <c r="J146" i="17"/>
  <c r="I153" i="18"/>
  <c r="J153" i="18"/>
  <c r="Q93" i="18"/>
  <c r="P92" i="18"/>
  <c r="Q28" i="18"/>
  <c r="I19" i="18"/>
  <c r="Q15" i="18"/>
  <c r="I14" i="18"/>
  <c r="I23" i="18"/>
  <c r="H22" i="18"/>
  <c r="I31" i="18"/>
  <c r="J47" i="18"/>
  <c r="I47" i="18"/>
  <c r="I65" i="18"/>
  <c r="H64" i="18"/>
  <c r="I99" i="18"/>
  <c r="H20" i="18"/>
  <c r="I12" i="18"/>
  <c r="I29" i="18"/>
  <c r="I52" i="18"/>
  <c r="I56" i="18"/>
  <c r="I125" i="18"/>
  <c r="I159" i="18"/>
  <c r="I37" i="18"/>
  <c r="H36" i="18"/>
  <c r="J39" i="18"/>
  <c r="I39" i="18"/>
  <c r="I67" i="18"/>
  <c r="I101" i="18"/>
  <c r="I136" i="18"/>
  <c r="I10" i="18"/>
  <c r="I18" i="18"/>
  <c r="I27" i="18"/>
  <c r="I41" i="18"/>
  <c r="I82" i="18"/>
  <c r="H90" i="18"/>
  <c r="I116" i="18"/>
  <c r="I151" i="18"/>
  <c r="I9" i="18"/>
  <c r="H8" i="18"/>
  <c r="J9" i="18" s="1"/>
  <c r="I17" i="18"/>
  <c r="I26" i="18"/>
  <c r="H34" i="18"/>
  <c r="I43" i="18"/>
  <c r="I58" i="18"/>
  <c r="J58" i="18"/>
  <c r="I93" i="18"/>
  <c r="H92" i="18"/>
  <c r="I127" i="18"/>
  <c r="I16" i="18"/>
  <c r="I25" i="18"/>
  <c r="I33" i="18"/>
  <c r="I73" i="18"/>
  <c r="I108" i="18"/>
  <c r="I142" i="18"/>
  <c r="H48" i="18"/>
  <c r="I40" i="18"/>
  <c r="I57" i="18"/>
  <c r="I66" i="18"/>
  <c r="I74" i="18"/>
  <c r="I83" i="18"/>
  <c r="I100" i="18"/>
  <c r="I109" i="18"/>
  <c r="I117" i="18"/>
  <c r="I126" i="18"/>
  <c r="I135" i="18"/>
  <c r="H134" i="18"/>
  <c r="I143" i="18"/>
  <c r="H160" i="18"/>
  <c r="I152" i="18"/>
  <c r="I38" i="18"/>
  <c r="I46" i="18"/>
  <c r="I55" i="18"/>
  <c r="I72" i="18"/>
  <c r="I81" i="18"/>
  <c r="I89" i="18"/>
  <c r="I98" i="18"/>
  <c r="I107" i="18"/>
  <c r="H106" i="18"/>
  <c r="J115" i="18"/>
  <c r="I115" i="18"/>
  <c r="J124" i="18"/>
  <c r="I124" i="18"/>
  <c r="H132" i="18"/>
  <c r="I141" i="18"/>
  <c r="I150" i="18"/>
  <c r="I158" i="18"/>
  <c r="I45" i="18"/>
  <c r="I54" i="18"/>
  <c r="H62" i="18"/>
  <c r="J71" i="18"/>
  <c r="I71" i="18"/>
  <c r="I80" i="18"/>
  <c r="I88" i="18"/>
  <c r="I97" i="18"/>
  <c r="J114" i="18"/>
  <c r="I114" i="18"/>
  <c r="J123" i="18"/>
  <c r="I123" i="18"/>
  <c r="I131" i="18"/>
  <c r="I140" i="18"/>
  <c r="J149" i="18"/>
  <c r="I149" i="18"/>
  <c r="H148" i="18"/>
  <c r="I157" i="18"/>
  <c r="I44" i="18"/>
  <c r="I53" i="18"/>
  <c r="I61" i="18"/>
  <c r="J70" i="18"/>
  <c r="I70" i="18"/>
  <c r="J79" i="18"/>
  <c r="I79" i="18"/>
  <c r="H78" i="18"/>
  <c r="J87" i="18"/>
  <c r="I87" i="18"/>
  <c r="I96" i="18"/>
  <c r="H104" i="18"/>
  <c r="J113" i="18"/>
  <c r="I113" i="18"/>
  <c r="J122" i="18"/>
  <c r="I122" i="18"/>
  <c r="I130" i="18"/>
  <c r="J139" i="18"/>
  <c r="I139" i="18"/>
  <c r="J156" i="18"/>
  <c r="I156" i="18"/>
  <c r="I60" i="18"/>
  <c r="J60" i="18"/>
  <c r="I69" i="18"/>
  <c r="I86" i="18"/>
  <c r="I95" i="18"/>
  <c r="I103" i="18"/>
  <c r="J103" i="18"/>
  <c r="I112" i="18"/>
  <c r="I121" i="18"/>
  <c r="H120" i="18"/>
  <c r="J121" i="18"/>
  <c r="I129" i="18"/>
  <c r="J129" i="18"/>
  <c r="I138" i="18"/>
  <c r="H146" i="18"/>
  <c r="I155" i="18"/>
  <c r="J42" i="18"/>
  <c r="I42" i="18"/>
  <c r="J51" i="18"/>
  <c r="I51" i="18"/>
  <c r="H50" i="18"/>
  <c r="I59" i="18"/>
  <c r="H76" i="18"/>
  <c r="J68" i="18"/>
  <c r="I68" i="18"/>
  <c r="J85" i="18"/>
  <c r="I85" i="18"/>
  <c r="I94" i="18"/>
  <c r="J102" i="18"/>
  <c r="I102" i="18"/>
  <c r="J111" i="18"/>
  <c r="I111" i="18"/>
  <c r="J128" i="18"/>
  <c r="I128" i="18"/>
  <c r="I137" i="18"/>
  <c r="J145" i="18"/>
  <c r="I145" i="18"/>
  <c r="J154" i="18"/>
  <c r="I154" i="18"/>
  <c r="K108" i="17"/>
  <c r="J108" i="17"/>
  <c r="I108" i="17"/>
  <c r="H107" i="17"/>
  <c r="K80" i="17"/>
  <c r="I80" i="17"/>
  <c r="H79" i="17"/>
  <c r="J80" i="17"/>
  <c r="H51" i="17"/>
  <c r="K52" i="17"/>
  <c r="I52" i="17"/>
  <c r="J52" i="17"/>
  <c r="J42" i="17"/>
  <c r="K42" i="17"/>
  <c r="I42" i="17"/>
  <c r="J25" i="17"/>
  <c r="K25" i="17"/>
  <c r="I25" i="17"/>
  <c r="J15" i="17"/>
  <c r="K15" i="17"/>
  <c r="I15" i="17"/>
  <c r="J155" i="16"/>
  <c r="K155" i="16"/>
  <c r="I155" i="16"/>
  <c r="J138" i="16"/>
  <c r="K138" i="16"/>
  <c r="I138" i="16"/>
  <c r="J103" i="16"/>
  <c r="K103" i="16"/>
  <c r="I103" i="16"/>
  <c r="J86" i="16"/>
  <c r="K86" i="16"/>
  <c r="I86" i="16"/>
  <c r="J69" i="16"/>
  <c r="H77" i="16"/>
  <c r="K69" i="16"/>
  <c r="I69" i="16"/>
  <c r="H51" i="16"/>
  <c r="J52" i="16"/>
  <c r="K52" i="16"/>
  <c r="I52" i="16"/>
  <c r="J34" i="16"/>
  <c r="K34" i="16"/>
  <c r="I34" i="16"/>
  <c r="V19" i="16"/>
  <c r="W19" i="16"/>
  <c r="U19" i="16"/>
  <c r="V11" i="16"/>
  <c r="W11" i="16"/>
  <c r="U11" i="16"/>
  <c r="Q13" i="18"/>
  <c r="R14" i="18"/>
  <c r="Q14" i="18"/>
  <c r="Q23" i="18"/>
  <c r="P22" i="18"/>
  <c r="Q31" i="18"/>
  <c r="Q43" i="18"/>
  <c r="R43" i="18"/>
  <c r="Q73" i="18"/>
  <c r="Q108" i="18"/>
  <c r="Q142" i="18"/>
  <c r="P20" i="18"/>
  <c r="Q12" i="18"/>
  <c r="Q29" i="18"/>
  <c r="R37" i="18"/>
  <c r="P36" i="18"/>
  <c r="Q37" i="18"/>
  <c r="Q65" i="18"/>
  <c r="P64" i="18"/>
  <c r="Q99" i="18"/>
  <c r="R47" i="18"/>
  <c r="Q47" i="18"/>
  <c r="Q75" i="18"/>
  <c r="Q110" i="18"/>
  <c r="P118" i="18"/>
  <c r="Q144" i="18"/>
  <c r="R144" i="18"/>
  <c r="Q10" i="18"/>
  <c r="Q18" i="18"/>
  <c r="Q27" i="18"/>
  <c r="Q56" i="18"/>
  <c r="Q125" i="18"/>
  <c r="Q159" i="18"/>
  <c r="Q9" i="18"/>
  <c r="P8" i="18"/>
  <c r="R84" i="18" s="1"/>
  <c r="Q17" i="18"/>
  <c r="Q26" i="18"/>
  <c r="P34" i="18"/>
  <c r="R26" i="18"/>
  <c r="Q67" i="18"/>
  <c r="R67" i="18"/>
  <c r="Q101" i="18"/>
  <c r="R101" i="18"/>
  <c r="Q136" i="18"/>
  <c r="Q16" i="18"/>
  <c r="Q25" i="18"/>
  <c r="Q33" i="18"/>
  <c r="Q39" i="18"/>
  <c r="Q82" i="18"/>
  <c r="P90" i="18"/>
  <c r="R116" i="18"/>
  <c r="Q116" i="18"/>
  <c r="R151" i="18"/>
  <c r="Q151" i="18"/>
  <c r="P48" i="18"/>
  <c r="Q40" i="18"/>
  <c r="Q57" i="18"/>
  <c r="Q66" i="18"/>
  <c r="Q74" i="18"/>
  <c r="Q83" i="18"/>
  <c r="Q100" i="18"/>
  <c r="Q109" i="18"/>
  <c r="Q117" i="18"/>
  <c r="Q126" i="18"/>
  <c r="P134" i="18"/>
  <c r="Q135" i="18"/>
  <c r="R143" i="18"/>
  <c r="Q143" i="18"/>
  <c r="P160" i="18"/>
  <c r="Q152" i="18"/>
  <c r="Q38" i="18"/>
  <c r="Q46" i="18"/>
  <c r="Q55" i="18"/>
  <c r="Q72" i="18"/>
  <c r="Q81" i="18"/>
  <c r="Q89" i="18"/>
  <c r="Q98" i="18"/>
  <c r="Q107" i="18"/>
  <c r="P106" i="18"/>
  <c r="R115" i="18"/>
  <c r="Q115" i="18"/>
  <c r="R124" i="18"/>
  <c r="Q124" i="18"/>
  <c r="P132" i="18"/>
  <c r="Q141" i="18"/>
  <c r="Q150" i="18"/>
  <c r="Q158" i="18"/>
  <c r="Q45" i="18"/>
  <c r="Q54" i="18"/>
  <c r="P62" i="18"/>
  <c r="R71" i="18"/>
  <c r="Q71" i="18"/>
  <c r="R80" i="18"/>
  <c r="Q80" i="18"/>
  <c r="Q88" i="18"/>
  <c r="R97" i="18"/>
  <c r="Q97" i="18"/>
  <c r="R114" i="18"/>
  <c r="Q114" i="18"/>
  <c r="R123" i="18"/>
  <c r="Q123" i="18"/>
  <c r="Q131" i="18"/>
  <c r="R140" i="18"/>
  <c r="Q140" i="18"/>
  <c r="R149" i="18"/>
  <c r="Q149" i="18"/>
  <c r="P148" i="18"/>
  <c r="Q157" i="18"/>
  <c r="Q44" i="18"/>
  <c r="Q53" i="18"/>
  <c r="Q61" i="18"/>
  <c r="Q70" i="18"/>
  <c r="Q79" i="18"/>
  <c r="P78" i="18"/>
  <c r="R87" i="18"/>
  <c r="Q87" i="18"/>
  <c r="R96" i="18"/>
  <c r="Q96" i="18"/>
  <c r="P104" i="18"/>
  <c r="Q113" i="18"/>
  <c r="Q122" i="18"/>
  <c r="Q130" i="18"/>
  <c r="Q139" i="18"/>
  <c r="Q156" i="18"/>
  <c r="Q52" i="18"/>
  <c r="R52" i="18"/>
  <c r="Q60" i="18"/>
  <c r="R60" i="18"/>
  <c r="Q69" i="18"/>
  <c r="Q86" i="18"/>
  <c r="R86" i="18"/>
  <c r="Q95" i="18"/>
  <c r="R95" i="18"/>
  <c r="Q103" i="18"/>
  <c r="R103" i="18"/>
  <c r="Q112" i="18"/>
  <c r="Q121" i="18"/>
  <c r="P120" i="18"/>
  <c r="Q129" i="18"/>
  <c r="Q138" i="18"/>
  <c r="P146" i="18"/>
  <c r="Q155" i="18"/>
  <c r="R155" i="18"/>
  <c r="Q42" i="18"/>
  <c r="Q51" i="18"/>
  <c r="P50" i="18"/>
  <c r="Q59" i="18"/>
  <c r="P76" i="18"/>
  <c r="Q68" i="18"/>
  <c r="Q85" i="18"/>
  <c r="Q94" i="18"/>
  <c r="Q102" i="18"/>
  <c r="Q111" i="18"/>
  <c r="Q128" i="18"/>
  <c r="Q137" i="18"/>
  <c r="Q145" i="18"/>
  <c r="Q154" i="18"/>
  <c r="K151" i="17"/>
  <c r="J151" i="17"/>
  <c r="I151" i="17"/>
  <c r="K123" i="17"/>
  <c r="I123" i="17"/>
  <c r="J123" i="17"/>
  <c r="K95" i="17"/>
  <c r="I95" i="17"/>
  <c r="J95" i="17"/>
  <c r="K82" i="17"/>
  <c r="J82" i="17"/>
  <c r="I82" i="17"/>
  <c r="K54" i="17"/>
  <c r="I54" i="17"/>
  <c r="J54" i="17"/>
  <c r="J30" i="17"/>
  <c r="I30" i="17"/>
  <c r="K30" i="17"/>
  <c r="J160" i="16"/>
  <c r="I160" i="16"/>
  <c r="K160" i="16"/>
  <c r="J143" i="16"/>
  <c r="I143" i="16"/>
  <c r="K143" i="16"/>
  <c r="J126" i="16"/>
  <c r="I126" i="16"/>
  <c r="K126" i="16"/>
  <c r="J109" i="16"/>
  <c r="I109" i="16"/>
  <c r="K109" i="16"/>
  <c r="J74" i="16"/>
  <c r="I74" i="16"/>
  <c r="K74" i="16"/>
  <c r="J57" i="16"/>
  <c r="I57" i="16"/>
  <c r="K57" i="16"/>
  <c r="J40" i="16"/>
  <c r="I40" i="16"/>
  <c r="K40" i="16"/>
  <c r="J14" i="16"/>
  <c r="I14" i="16"/>
  <c r="K14" i="16"/>
  <c r="L69" i="15"/>
  <c r="J69" i="15"/>
  <c r="I69" i="15"/>
  <c r="H77" i="15"/>
  <c r="M69" i="15"/>
  <c r="K69" i="15"/>
  <c r="M31" i="15"/>
  <c r="L31" i="15"/>
  <c r="K31" i="15"/>
  <c r="J31" i="15"/>
  <c r="I31" i="15"/>
  <c r="M23" i="15"/>
  <c r="L23" i="15"/>
  <c r="K23" i="15"/>
  <c r="J23" i="15"/>
  <c r="I23" i="15"/>
  <c r="M20" i="15"/>
  <c r="L20" i="15"/>
  <c r="K20" i="15"/>
  <c r="J20" i="15"/>
  <c r="I20" i="15"/>
  <c r="M18" i="15"/>
  <c r="L18" i="15"/>
  <c r="K18" i="15"/>
  <c r="J18" i="15"/>
  <c r="I18" i="15"/>
  <c r="M16" i="15"/>
  <c r="L16" i="15"/>
  <c r="K16" i="15"/>
  <c r="J16" i="15"/>
  <c r="I16" i="15"/>
  <c r="M14" i="15"/>
  <c r="L14" i="15"/>
  <c r="K14" i="15"/>
  <c r="J14" i="15"/>
  <c r="I14" i="15"/>
  <c r="M12" i="15"/>
  <c r="L12" i="15"/>
  <c r="K12" i="15"/>
  <c r="J12" i="15"/>
  <c r="I12" i="15"/>
  <c r="M10" i="15"/>
  <c r="L10" i="15"/>
  <c r="K10" i="15"/>
  <c r="J10" i="15"/>
  <c r="I10" i="15"/>
  <c r="V9" i="12"/>
  <c r="T9" i="12"/>
  <c r="S9" i="12"/>
  <c r="V7" i="12"/>
  <c r="T7" i="12"/>
  <c r="S7" i="12"/>
  <c r="L96" i="15"/>
  <c r="K96" i="15"/>
  <c r="J96" i="15"/>
  <c r="I96" i="15"/>
  <c r="M96" i="15"/>
  <c r="L60" i="15"/>
  <c r="J60" i="15"/>
  <c r="I60" i="15"/>
  <c r="K60" i="15"/>
  <c r="M60" i="15"/>
  <c r="I28" i="15"/>
  <c r="M28" i="15"/>
  <c r="L28" i="15"/>
  <c r="K28" i="15"/>
  <c r="J28" i="15"/>
  <c r="W17" i="15"/>
  <c r="Y17" i="15"/>
  <c r="X17" i="15"/>
  <c r="W15" i="15"/>
  <c r="Y15" i="15"/>
  <c r="X15" i="15"/>
  <c r="W13" i="15"/>
  <c r="V21" i="15"/>
  <c r="Y13" i="15"/>
  <c r="X13" i="15"/>
  <c r="W11" i="15"/>
  <c r="Y11" i="15"/>
  <c r="X11" i="15"/>
  <c r="W9" i="15"/>
  <c r="Y9" i="15"/>
  <c r="X9" i="15"/>
  <c r="M38" i="15"/>
  <c r="K38" i="15"/>
  <c r="I38" i="15"/>
  <c r="L38" i="15"/>
  <c r="J38" i="15"/>
  <c r="M46" i="15"/>
  <c r="K46" i="15"/>
  <c r="I46" i="15"/>
  <c r="L46" i="15"/>
  <c r="J46" i="15"/>
  <c r="M55" i="15"/>
  <c r="K55" i="15"/>
  <c r="I55" i="15"/>
  <c r="H63" i="15"/>
  <c r="L55" i="15"/>
  <c r="J55" i="15"/>
  <c r="M72" i="15"/>
  <c r="L72" i="15"/>
  <c r="K72" i="15"/>
  <c r="I72" i="15"/>
  <c r="J72" i="15"/>
  <c r="M81" i="15"/>
  <c r="L81" i="15"/>
  <c r="K81" i="15"/>
  <c r="I81" i="15"/>
  <c r="J81" i="15"/>
  <c r="M89" i="15"/>
  <c r="L89" i="15"/>
  <c r="K89" i="15"/>
  <c r="I89" i="15"/>
  <c r="J89" i="15"/>
  <c r="M98" i="15"/>
  <c r="L98" i="15"/>
  <c r="K98" i="15"/>
  <c r="I98" i="15"/>
  <c r="J98" i="15"/>
  <c r="L118" i="15"/>
  <c r="K118" i="15"/>
  <c r="I118" i="15"/>
  <c r="J118" i="15"/>
  <c r="M118" i="15"/>
  <c r="L136" i="15"/>
  <c r="K136" i="15"/>
  <c r="I136" i="15"/>
  <c r="J136" i="15"/>
  <c r="M136" i="15"/>
  <c r="L153" i="15"/>
  <c r="K153" i="15"/>
  <c r="I153" i="15"/>
  <c r="H161" i="15"/>
  <c r="J153" i="15"/>
  <c r="M153" i="15"/>
  <c r="M41" i="15"/>
  <c r="L41" i="15"/>
  <c r="J41" i="15"/>
  <c r="H49" i="15"/>
  <c r="K41" i="15"/>
  <c r="I41" i="15"/>
  <c r="M58" i="15"/>
  <c r="L58" i="15"/>
  <c r="J58" i="15"/>
  <c r="K58" i="15"/>
  <c r="I58" i="15"/>
  <c r="M67" i="15"/>
  <c r="L67" i="15"/>
  <c r="J67" i="15"/>
  <c r="I67" i="15"/>
  <c r="K67" i="15"/>
  <c r="M75" i="15"/>
  <c r="L75" i="15"/>
  <c r="K75" i="15"/>
  <c r="J75" i="15"/>
  <c r="I75" i="15"/>
  <c r="M84" i="15"/>
  <c r="L84" i="15"/>
  <c r="K84" i="15"/>
  <c r="J84" i="15"/>
  <c r="I84" i="15"/>
  <c r="M93" i="15"/>
  <c r="L93" i="15"/>
  <c r="K93" i="15"/>
  <c r="J93" i="15"/>
  <c r="I93" i="15"/>
  <c r="M101" i="15"/>
  <c r="L101" i="15"/>
  <c r="K101" i="15"/>
  <c r="J101" i="15"/>
  <c r="I101" i="15"/>
  <c r="J108" i="15"/>
  <c r="I108" i="15"/>
  <c r="M108" i="15"/>
  <c r="L108" i="15"/>
  <c r="K108" i="15"/>
  <c r="J125" i="15"/>
  <c r="I125" i="15"/>
  <c r="M125" i="15"/>
  <c r="H133" i="15"/>
  <c r="L125" i="15"/>
  <c r="K125" i="15"/>
  <c r="J142" i="15"/>
  <c r="I142" i="15"/>
  <c r="M142" i="15"/>
  <c r="L142" i="15"/>
  <c r="K142" i="15"/>
  <c r="J159" i="15"/>
  <c r="I159" i="15"/>
  <c r="M159" i="15"/>
  <c r="L159" i="15"/>
  <c r="K159" i="15"/>
  <c r="K39" i="15"/>
  <c r="J39" i="15"/>
  <c r="M39" i="15"/>
  <c r="L39" i="15"/>
  <c r="I39" i="15"/>
  <c r="K47" i="15"/>
  <c r="J47" i="15"/>
  <c r="M47" i="15"/>
  <c r="L47" i="15"/>
  <c r="I47" i="15"/>
  <c r="K56" i="15"/>
  <c r="J56" i="15"/>
  <c r="M56" i="15"/>
  <c r="L56" i="15"/>
  <c r="I56" i="15"/>
  <c r="K65" i="15"/>
  <c r="J65" i="15"/>
  <c r="M65" i="15"/>
  <c r="I65" i="15"/>
  <c r="L65" i="15"/>
  <c r="K73" i="15"/>
  <c r="J73" i="15"/>
  <c r="I73" i="15"/>
  <c r="M73" i="15"/>
  <c r="L73" i="15"/>
  <c r="K82" i="15"/>
  <c r="J82" i="15"/>
  <c r="I82" i="15"/>
  <c r="M82" i="15"/>
  <c r="L82" i="15"/>
  <c r="K90" i="15"/>
  <c r="J90" i="15"/>
  <c r="I90" i="15"/>
  <c r="M90" i="15"/>
  <c r="L90" i="15"/>
  <c r="K99" i="15"/>
  <c r="J99" i="15"/>
  <c r="I99" i="15"/>
  <c r="M99" i="15"/>
  <c r="L99" i="15"/>
  <c r="M121" i="15"/>
  <c r="K121" i="15"/>
  <c r="I121" i="15"/>
  <c r="L121" i="15"/>
  <c r="J121" i="15"/>
  <c r="M138" i="15"/>
  <c r="K138" i="15"/>
  <c r="I138" i="15"/>
  <c r="L138" i="15"/>
  <c r="J138" i="15"/>
  <c r="M155" i="15"/>
  <c r="K155" i="15"/>
  <c r="I155" i="15"/>
  <c r="L155" i="15"/>
  <c r="J155" i="15"/>
  <c r="J76" i="15"/>
  <c r="I76" i="15"/>
  <c r="M76" i="15"/>
  <c r="L76" i="15"/>
  <c r="K76" i="15"/>
  <c r="J85" i="15"/>
  <c r="I85" i="15"/>
  <c r="M85" i="15"/>
  <c r="L85" i="15"/>
  <c r="K85" i="15"/>
  <c r="J94" i="15"/>
  <c r="I94" i="15"/>
  <c r="M94" i="15"/>
  <c r="L94" i="15"/>
  <c r="K94" i="15"/>
  <c r="J102" i="15"/>
  <c r="I102" i="15"/>
  <c r="M102" i="15"/>
  <c r="L102" i="15"/>
  <c r="K102" i="15"/>
  <c r="L110" i="15"/>
  <c r="K110" i="15"/>
  <c r="I110" i="15"/>
  <c r="M110" i="15"/>
  <c r="J110" i="15"/>
  <c r="L127" i="15"/>
  <c r="K127" i="15"/>
  <c r="I127" i="15"/>
  <c r="M127" i="15"/>
  <c r="J127" i="15"/>
  <c r="L144" i="15"/>
  <c r="K144" i="15"/>
  <c r="I144" i="15"/>
  <c r="M144" i="15"/>
  <c r="J144" i="15"/>
  <c r="I37" i="15"/>
  <c r="L37" i="15"/>
  <c r="K37" i="15"/>
  <c r="M37" i="15"/>
  <c r="J37" i="15"/>
  <c r="I45" i="15"/>
  <c r="L45" i="15"/>
  <c r="K45" i="15"/>
  <c r="M45" i="15"/>
  <c r="J45" i="15"/>
  <c r="I54" i="15"/>
  <c r="L54" i="15"/>
  <c r="K54" i="15"/>
  <c r="M54" i="15"/>
  <c r="J54" i="15"/>
  <c r="I62" i="15"/>
  <c r="L62" i="15"/>
  <c r="K62" i="15"/>
  <c r="J62" i="15"/>
  <c r="M62" i="15"/>
  <c r="I71" i="15"/>
  <c r="L71" i="15"/>
  <c r="K71" i="15"/>
  <c r="J71" i="15"/>
  <c r="M71" i="15"/>
  <c r="I80" i="15"/>
  <c r="L80" i="15"/>
  <c r="K80" i="15"/>
  <c r="M80" i="15"/>
  <c r="J80" i="15"/>
  <c r="I88" i="15"/>
  <c r="L88" i="15"/>
  <c r="K88" i="15"/>
  <c r="M88" i="15"/>
  <c r="J88" i="15"/>
  <c r="H105" i="15"/>
  <c r="I97" i="15"/>
  <c r="L97" i="15"/>
  <c r="K97" i="15"/>
  <c r="M97" i="15"/>
  <c r="J97" i="15"/>
  <c r="J116" i="15"/>
  <c r="I116" i="15"/>
  <c r="M116" i="15"/>
  <c r="K116" i="15"/>
  <c r="L116" i="15"/>
  <c r="J151" i="15"/>
  <c r="I151" i="15"/>
  <c r="M151" i="15"/>
  <c r="K151" i="15"/>
  <c r="L151" i="15"/>
  <c r="M40" i="15"/>
  <c r="K40" i="15"/>
  <c r="J40" i="15"/>
  <c r="L40" i="15"/>
  <c r="I40" i="15"/>
  <c r="M48" i="15"/>
  <c r="K48" i="15"/>
  <c r="J48" i="15"/>
  <c r="L48" i="15"/>
  <c r="I48" i="15"/>
  <c r="M57" i="15"/>
  <c r="K57" i="15"/>
  <c r="J57" i="15"/>
  <c r="L57" i="15"/>
  <c r="I57" i="15"/>
  <c r="M66" i="15"/>
  <c r="K66" i="15"/>
  <c r="J66" i="15"/>
  <c r="L66" i="15"/>
  <c r="I66" i="15"/>
  <c r="M74" i="15"/>
  <c r="K74" i="15"/>
  <c r="J74" i="15"/>
  <c r="I74" i="15"/>
  <c r="L74" i="15"/>
  <c r="H91" i="15"/>
  <c r="M83" i="15"/>
  <c r="K83" i="15"/>
  <c r="J83" i="15"/>
  <c r="L83" i="15"/>
  <c r="I83" i="15"/>
  <c r="M100" i="15"/>
  <c r="K100" i="15"/>
  <c r="J100" i="15"/>
  <c r="L100" i="15"/>
  <c r="I100" i="15"/>
  <c r="L109" i="15"/>
  <c r="J109" i="15"/>
  <c r="M109" i="15"/>
  <c r="K109" i="15"/>
  <c r="I109" i="15"/>
  <c r="L126" i="15"/>
  <c r="J126" i="15"/>
  <c r="M126" i="15"/>
  <c r="K126" i="15"/>
  <c r="I126" i="15"/>
  <c r="L143" i="15"/>
  <c r="J143" i="15"/>
  <c r="M143" i="15"/>
  <c r="K143" i="15"/>
  <c r="I143" i="15"/>
  <c r="L160" i="15"/>
  <c r="J160" i="15"/>
  <c r="M160" i="15"/>
  <c r="K160" i="15"/>
  <c r="I160" i="15"/>
  <c r="M107" i="15"/>
  <c r="L107" i="15"/>
  <c r="J107" i="15"/>
  <c r="K107" i="15"/>
  <c r="I107" i="15"/>
  <c r="M115" i="15"/>
  <c r="L115" i="15"/>
  <c r="J115" i="15"/>
  <c r="K115" i="15"/>
  <c r="I115" i="15"/>
  <c r="M124" i="15"/>
  <c r="L124" i="15"/>
  <c r="J124" i="15"/>
  <c r="K124" i="15"/>
  <c r="I124" i="15"/>
  <c r="M132" i="15"/>
  <c r="L132" i="15"/>
  <c r="J132" i="15"/>
  <c r="K132" i="15"/>
  <c r="I132" i="15"/>
  <c r="M141" i="15"/>
  <c r="L141" i="15"/>
  <c r="J141" i="15"/>
  <c r="K141" i="15"/>
  <c r="I141" i="15"/>
  <c r="M150" i="15"/>
  <c r="L150" i="15"/>
  <c r="J150" i="15"/>
  <c r="K150" i="15"/>
  <c r="I150" i="15"/>
  <c r="M158" i="15"/>
  <c r="L158" i="15"/>
  <c r="J158" i="15"/>
  <c r="K158" i="15"/>
  <c r="I158" i="15"/>
  <c r="K104" i="15"/>
  <c r="J104" i="15"/>
  <c r="M104" i="15"/>
  <c r="I104" i="15"/>
  <c r="L104" i="15"/>
  <c r="K113" i="15"/>
  <c r="J113" i="15"/>
  <c r="L113" i="15"/>
  <c r="I113" i="15"/>
  <c r="M113" i="15"/>
  <c r="K122" i="15"/>
  <c r="J122" i="15"/>
  <c r="M122" i="15"/>
  <c r="I122" i="15"/>
  <c r="L122" i="15"/>
  <c r="K130" i="15"/>
  <c r="J130" i="15"/>
  <c r="L130" i="15"/>
  <c r="I130" i="15"/>
  <c r="M130" i="15"/>
  <c r="K139" i="15"/>
  <c r="J139" i="15"/>
  <c r="H147" i="15"/>
  <c r="M139" i="15"/>
  <c r="I139" i="15"/>
  <c r="L139" i="15"/>
  <c r="K156" i="15"/>
  <c r="J156" i="15"/>
  <c r="M156" i="15"/>
  <c r="I156" i="15"/>
  <c r="L156" i="15"/>
  <c r="I111" i="15"/>
  <c r="H119" i="15"/>
  <c r="L111" i="15"/>
  <c r="M111" i="15"/>
  <c r="K111" i="15"/>
  <c r="J111" i="15"/>
  <c r="I128" i="15"/>
  <c r="L128" i="15"/>
  <c r="M128" i="15"/>
  <c r="K128" i="15"/>
  <c r="J128" i="15"/>
  <c r="I137" i="15"/>
  <c r="L137" i="15"/>
  <c r="J137" i="15"/>
  <c r="M137" i="15"/>
  <c r="K137" i="15"/>
  <c r="I145" i="15"/>
  <c r="L145" i="15"/>
  <c r="M145" i="15"/>
  <c r="K145" i="15"/>
  <c r="J145" i="15"/>
  <c r="I154" i="15"/>
  <c r="L154" i="15"/>
  <c r="J154" i="15"/>
  <c r="M154" i="15"/>
  <c r="K154" i="15"/>
  <c r="M114" i="15"/>
  <c r="K114" i="15"/>
  <c r="L114" i="15"/>
  <c r="J114" i="15"/>
  <c r="I114" i="15"/>
  <c r="M123" i="15"/>
  <c r="K123" i="15"/>
  <c r="I123" i="15"/>
  <c r="L123" i="15"/>
  <c r="J123" i="15"/>
  <c r="M131" i="15"/>
  <c r="K131" i="15"/>
  <c r="L131" i="15"/>
  <c r="J131" i="15"/>
  <c r="I131" i="15"/>
  <c r="M140" i="15"/>
  <c r="K140" i="15"/>
  <c r="I140" i="15"/>
  <c r="L140" i="15"/>
  <c r="J140" i="15"/>
  <c r="M149" i="15"/>
  <c r="K149" i="15"/>
  <c r="L149" i="15"/>
  <c r="J149" i="15"/>
  <c r="I149" i="15"/>
  <c r="M157" i="15"/>
  <c r="K157" i="15"/>
  <c r="I157" i="15"/>
  <c r="L157" i="15"/>
  <c r="J157" i="15"/>
  <c r="I52" i="12"/>
  <c r="L52" i="12"/>
  <c r="K52" i="12"/>
  <c r="J52" i="12"/>
  <c r="I50" i="12"/>
  <c r="L50" i="12"/>
  <c r="K50" i="12"/>
  <c r="J50" i="12"/>
  <c r="I48" i="12"/>
  <c r="L48" i="12"/>
  <c r="K48" i="12"/>
  <c r="J48" i="12"/>
  <c r="I46" i="12"/>
  <c r="L46" i="12"/>
  <c r="K46" i="12"/>
  <c r="J46" i="12"/>
  <c r="I44" i="12"/>
  <c r="J44" i="12"/>
  <c r="L44" i="12"/>
  <c r="K44" i="12"/>
  <c r="I42" i="12"/>
  <c r="K42" i="12"/>
  <c r="J42" i="12"/>
  <c r="L42" i="12"/>
  <c r="I40" i="12"/>
  <c r="L40" i="12"/>
  <c r="K40" i="12"/>
  <c r="J40" i="12"/>
  <c r="I38" i="12"/>
  <c r="L38" i="12"/>
  <c r="K38" i="12"/>
  <c r="J38" i="12"/>
  <c r="I36" i="12"/>
  <c r="L36" i="12"/>
  <c r="K36" i="12"/>
  <c r="J36" i="12"/>
  <c r="I34" i="12"/>
  <c r="L34" i="12"/>
  <c r="K34" i="12"/>
  <c r="J34" i="12"/>
  <c r="I32" i="12"/>
  <c r="L32" i="12"/>
  <c r="K32" i="12"/>
  <c r="J32" i="12"/>
  <c r="I30" i="12"/>
  <c r="L30" i="12"/>
  <c r="K30" i="12"/>
  <c r="J30" i="12"/>
  <c r="I28" i="12"/>
  <c r="J28" i="12"/>
  <c r="L28" i="12"/>
  <c r="K28" i="12"/>
  <c r="I26" i="12"/>
  <c r="K26" i="12"/>
  <c r="J26" i="12"/>
  <c r="L26" i="12"/>
  <c r="I24" i="12"/>
  <c r="L24" i="12"/>
  <c r="K24" i="12"/>
  <c r="J24" i="12"/>
  <c r="I22" i="12"/>
  <c r="L22" i="12"/>
  <c r="K22" i="12"/>
  <c r="J22" i="12"/>
  <c r="I20" i="12"/>
  <c r="L20" i="12"/>
  <c r="K20" i="12"/>
  <c r="J20" i="12"/>
  <c r="I18" i="12"/>
  <c r="L18" i="12"/>
  <c r="K18" i="12"/>
  <c r="J18" i="12"/>
  <c r="I16" i="12"/>
  <c r="L16" i="12"/>
  <c r="K16" i="12"/>
  <c r="J16" i="12"/>
  <c r="I11" i="12"/>
  <c r="L11" i="12"/>
  <c r="K11" i="12"/>
  <c r="J11" i="12"/>
  <c r="M86" i="15"/>
  <c r="L86" i="15"/>
  <c r="J86" i="15"/>
  <c r="I86" i="15"/>
  <c r="K86" i="15"/>
  <c r="L52" i="15"/>
  <c r="J52" i="15"/>
  <c r="I52" i="15"/>
  <c r="M52" i="15"/>
  <c r="K52" i="15"/>
  <c r="J33" i="15"/>
  <c r="I33" i="15"/>
  <c r="M33" i="15"/>
  <c r="L33" i="15"/>
  <c r="K33" i="15"/>
  <c r="J25" i="15"/>
  <c r="I25" i="15"/>
  <c r="M25" i="15"/>
  <c r="L25" i="15"/>
  <c r="K25" i="15"/>
  <c r="J14" i="12"/>
  <c r="I14" i="12"/>
  <c r="L14" i="12"/>
  <c r="K14" i="12"/>
  <c r="T12" i="12"/>
  <c r="S12" i="12"/>
  <c r="V12" i="12"/>
  <c r="J9" i="12"/>
  <c r="H56" i="12"/>
  <c r="I9" i="12"/>
  <c r="K9" i="12"/>
  <c r="L9" i="12"/>
  <c r="J7" i="12"/>
  <c r="H54" i="12"/>
  <c r="I7" i="12"/>
  <c r="L7" i="12"/>
  <c r="K7" i="12"/>
  <c r="L117" i="15"/>
  <c r="J117" i="15"/>
  <c r="M117" i="15"/>
  <c r="K117" i="15"/>
  <c r="I117" i="15"/>
  <c r="L43" i="15"/>
  <c r="J43" i="15"/>
  <c r="I43" i="15"/>
  <c r="M43" i="15"/>
  <c r="K43" i="15"/>
  <c r="K30" i="15"/>
  <c r="J30" i="15"/>
  <c r="I30" i="15"/>
  <c r="M30" i="15"/>
  <c r="L30" i="15"/>
  <c r="M129" i="15"/>
  <c r="K129" i="15"/>
  <c r="I129" i="15"/>
  <c r="L129" i="15"/>
  <c r="J129" i="15"/>
  <c r="M95" i="15"/>
  <c r="L95" i="15"/>
  <c r="J95" i="15"/>
  <c r="I95" i="15"/>
  <c r="K95" i="15"/>
  <c r="L70" i="15"/>
  <c r="K70" i="15"/>
  <c r="I70" i="15"/>
  <c r="M70" i="15"/>
  <c r="J70" i="15"/>
  <c r="J68" i="15"/>
  <c r="I68" i="15"/>
  <c r="M68" i="15"/>
  <c r="L68" i="15"/>
  <c r="K68" i="15"/>
  <c r="H35" i="15"/>
  <c r="L27" i="15"/>
  <c r="K27" i="15"/>
  <c r="J27" i="15"/>
  <c r="I27" i="15"/>
  <c r="M27" i="15"/>
  <c r="L19" i="15"/>
  <c r="K19" i="15"/>
  <c r="J19" i="15"/>
  <c r="I19" i="15"/>
  <c r="M19" i="15"/>
  <c r="L17" i="15"/>
  <c r="K17" i="15"/>
  <c r="J17" i="15"/>
  <c r="I17" i="15"/>
  <c r="M17" i="15"/>
  <c r="L15" i="15"/>
  <c r="K15" i="15"/>
  <c r="J15" i="15"/>
  <c r="I15" i="15"/>
  <c r="M15" i="15"/>
  <c r="L13" i="15"/>
  <c r="K13" i="15"/>
  <c r="J13" i="15"/>
  <c r="I13" i="15"/>
  <c r="H21" i="15"/>
  <c r="M13" i="15"/>
  <c r="L11" i="15"/>
  <c r="K11" i="15"/>
  <c r="J11" i="15"/>
  <c r="I11" i="15"/>
  <c r="M11" i="15"/>
  <c r="L9" i="15"/>
  <c r="K9" i="15"/>
  <c r="J9" i="15"/>
  <c r="I9" i="15"/>
  <c r="M9" i="15"/>
  <c r="L135" i="15"/>
  <c r="J135" i="15"/>
  <c r="M135" i="15"/>
  <c r="K135" i="15"/>
  <c r="I135" i="15"/>
  <c r="L79" i="15"/>
  <c r="K79" i="15"/>
  <c r="J79" i="15"/>
  <c r="I79" i="15"/>
  <c r="M79" i="15"/>
  <c r="L61" i="15"/>
  <c r="K61" i="15"/>
  <c r="I61" i="15"/>
  <c r="M61" i="15"/>
  <c r="J61" i="15"/>
  <c r="J59" i="15"/>
  <c r="I59" i="15"/>
  <c r="M59" i="15"/>
  <c r="L59" i="15"/>
  <c r="K59" i="15"/>
  <c r="M32" i="15"/>
  <c r="L32" i="15"/>
  <c r="K32" i="15"/>
  <c r="J32" i="15"/>
  <c r="I32" i="15"/>
  <c r="M24" i="15"/>
  <c r="L24" i="15"/>
  <c r="K24" i="15"/>
  <c r="J24" i="15"/>
  <c r="I24" i="15"/>
  <c r="Y20" i="15"/>
  <c r="X20" i="15"/>
  <c r="W20" i="15"/>
  <c r="Y18" i="15"/>
  <c r="X18" i="15"/>
  <c r="W18" i="15"/>
  <c r="Y16" i="15"/>
  <c r="X16" i="15"/>
  <c r="W16" i="15"/>
  <c r="Y14" i="15"/>
  <c r="X14" i="15"/>
  <c r="W14" i="15"/>
  <c r="Y12" i="15"/>
  <c r="X12" i="15"/>
  <c r="W12" i="15"/>
  <c r="Y10" i="15"/>
  <c r="X10" i="15"/>
  <c r="W10" i="15"/>
  <c r="M146" i="15"/>
  <c r="K146" i="15"/>
  <c r="I146" i="15"/>
  <c r="L146" i="15"/>
  <c r="J146" i="15"/>
  <c r="M103" i="15"/>
  <c r="L103" i="15"/>
  <c r="J103" i="15"/>
  <c r="I103" i="15"/>
  <c r="K103" i="15"/>
  <c r="L53" i="15"/>
  <c r="K53" i="15"/>
  <c r="I53" i="15"/>
  <c r="M53" i="15"/>
  <c r="J53" i="15"/>
  <c r="J51" i="15"/>
  <c r="I51" i="15"/>
  <c r="M51" i="15"/>
  <c r="L51" i="15"/>
  <c r="K51" i="15"/>
  <c r="M29" i="15"/>
  <c r="L29" i="15"/>
  <c r="K29" i="15"/>
  <c r="J29" i="15"/>
  <c r="I29" i="15"/>
  <c r="T11" i="14"/>
  <c r="S11" i="14"/>
  <c r="J102" i="13"/>
  <c r="I102" i="13"/>
  <c r="K102" i="13"/>
  <c r="K71" i="13"/>
  <c r="J71" i="13"/>
  <c r="I71" i="13"/>
  <c r="K53" i="13"/>
  <c r="J53" i="13"/>
  <c r="I53" i="13"/>
  <c r="W18" i="13"/>
  <c r="V18" i="13"/>
  <c r="U18" i="13"/>
  <c r="K12" i="13"/>
  <c r="J12" i="13"/>
  <c r="H20" i="13"/>
  <c r="I12" i="13"/>
  <c r="S37" i="6"/>
  <c r="R37" i="6"/>
  <c r="Q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J21" i="6"/>
  <c r="I21" i="6"/>
  <c r="S14" i="6"/>
  <c r="R14" i="6"/>
  <c r="Q14" i="6"/>
  <c r="K14" i="6"/>
  <c r="J14" i="6"/>
  <c r="I14" i="6"/>
  <c r="T19" i="14"/>
  <c r="S19" i="14"/>
  <c r="K154" i="13"/>
  <c r="J154" i="13"/>
  <c r="I154" i="13"/>
  <c r="I60" i="13"/>
  <c r="K60" i="13"/>
  <c r="J60" i="13"/>
  <c r="K46" i="13"/>
  <c r="J46" i="13"/>
  <c r="I46" i="13"/>
  <c r="I42" i="13"/>
  <c r="K42" i="13"/>
  <c r="J42" i="13"/>
  <c r="K28" i="13"/>
  <c r="J28" i="13"/>
  <c r="I28" i="13"/>
  <c r="W15" i="13"/>
  <c r="U15" i="13"/>
  <c r="V15" i="13"/>
  <c r="Q52" i="6"/>
  <c r="S52" i="6"/>
  <c r="R52" i="6"/>
  <c r="I52" i="6"/>
  <c r="K52" i="6"/>
  <c r="J52" i="6"/>
  <c r="K145" i="13"/>
  <c r="J145" i="13"/>
  <c r="I145" i="13"/>
  <c r="J94" i="13"/>
  <c r="I94" i="13"/>
  <c r="K94" i="13"/>
  <c r="K72" i="13"/>
  <c r="J72" i="13"/>
  <c r="I72" i="13"/>
  <c r="J68" i="13"/>
  <c r="H76" i="13"/>
  <c r="I68" i="13"/>
  <c r="K68" i="13"/>
  <c r="K54" i="13"/>
  <c r="J54" i="13"/>
  <c r="I54" i="13"/>
  <c r="H62" i="13"/>
  <c r="K36" i="13"/>
  <c r="J36" i="13"/>
  <c r="I36" i="13"/>
  <c r="J19" i="13"/>
  <c r="I19" i="13"/>
  <c r="K19" i="13"/>
  <c r="W12" i="13"/>
  <c r="V12" i="13"/>
  <c r="U12" i="13"/>
  <c r="T20" i="13"/>
  <c r="V10" i="13"/>
  <c r="U10" i="13"/>
  <c r="W10" i="13"/>
  <c r="R51" i="6"/>
  <c r="Q51" i="6"/>
  <c r="S51" i="6"/>
  <c r="J51" i="6"/>
  <c r="I51" i="6"/>
  <c r="K51" i="6"/>
  <c r="R43" i="6"/>
  <c r="Q43" i="6"/>
  <c r="S43" i="6"/>
  <c r="J43" i="6"/>
  <c r="I43" i="6"/>
  <c r="K43" i="6"/>
  <c r="R35" i="6"/>
  <c r="Q35" i="6"/>
  <c r="S35" i="6"/>
  <c r="J35" i="6"/>
  <c r="I35" i="6"/>
  <c r="K35" i="6"/>
  <c r="R27" i="6"/>
  <c r="S27" i="6"/>
  <c r="Q27" i="6"/>
  <c r="J27" i="6"/>
  <c r="K27" i="6"/>
  <c r="I27" i="6"/>
  <c r="R19" i="6"/>
  <c r="S19" i="6"/>
  <c r="Q19" i="6"/>
  <c r="J19" i="6"/>
  <c r="K19" i="6"/>
  <c r="I19" i="6"/>
  <c r="R12" i="6"/>
  <c r="S12" i="6"/>
  <c r="Q12" i="6"/>
  <c r="J12" i="6"/>
  <c r="K12" i="6"/>
  <c r="I12" i="6"/>
  <c r="K137" i="13"/>
  <c r="J137" i="13"/>
  <c r="I137" i="13"/>
  <c r="K97" i="13"/>
  <c r="J97" i="13"/>
  <c r="I97" i="13"/>
  <c r="K61" i="13"/>
  <c r="J61" i="13"/>
  <c r="I61" i="13"/>
  <c r="K43" i="13"/>
  <c r="J43" i="13"/>
  <c r="I43" i="13"/>
  <c r="K29" i="13"/>
  <c r="J29" i="13"/>
  <c r="I29" i="13"/>
  <c r="K25" i="13"/>
  <c r="J25" i="13"/>
  <c r="I25" i="13"/>
  <c r="K16" i="13"/>
  <c r="J16" i="13"/>
  <c r="I16" i="13"/>
  <c r="S50" i="6"/>
  <c r="R50" i="6"/>
  <c r="Q50" i="6"/>
  <c r="K50" i="6"/>
  <c r="J50" i="6"/>
  <c r="I50" i="6"/>
  <c r="S42" i="6"/>
  <c r="R42" i="6"/>
  <c r="Q42" i="6"/>
  <c r="K42" i="6"/>
  <c r="J42" i="6"/>
  <c r="I42" i="6"/>
  <c r="S34" i="6"/>
  <c r="R34" i="6"/>
  <c r="Q34" i="6"/>
  <c r="K34" i="6"/>
  <c r="J34" i="6"/>
  <c r="I34" i="6"/>
  <c r="S26" i="6"/>
  <c r="Q26" i="6"/>
  <c r="R26" i="6"/>
  <c r="K26" i="6"/>
  <c r="I26" i="6"/>
  <c r="J26" i="6"/>
  <c r="S18" i="6"/>
  <c r="Q18" i="6"/>
  <c r="R18" i="6"/>
  <c r="K18" i="6"/>
  <c r="I18" i="6"/>
  <c r="J18" i="6"/>
  <c r="S11" i="6"/>
  <c r="Q11" i="6"/>
  <c r="R11" i="6"/>
  <c r="K11" i="6"/>
  <c r="I11" i="6"/>
  <c r="J11" i="6"/>
  <c r="T18" i="14"/>
  <c r="S18" i="14"/>
  <c r="T17" i="14"/>
  <c r="S17" i="14"/>
  <c r="T16" i="14"/>
  <c r="S16" i="14"/>
  <c r="T15" i="14"/>
  <c r="S15" i="14"/>
  <c r="R23" i="14"/>
  <c r="T14" i="14"/>
  <c r="S14" i="14"/>
  <c r="T22" i="14"/>
  <c r="S22" i="14"/>
  <c r="S13" i="14"/>
  <c r="T13" i="14"/>
  <c r="S21" i="14"/>
  <c r="T21" i="14"/>
  <c r="T12" i="14"/>
  <c r="S12" i="14"/>
  <c r="T20" i="14"/>
  <c r="S20" i="14"/>
  <c r="K128" i="13"/>
  <c r="J128" i="13"/>
  <c r="I128" i="13"/>
  <c r="J85" i="13"/>
  <c r="I85" i="13"/>
  <c r="K85" i="13"/>
  <c r="K69" i="13"/>
  <c r="J69" i="13"/>
  <c r="I69" i="13"/>
  <c r="K55" i="13"/>
  <c r="J55" i="13"/>
  <c r="I55" i="13"/>
  <c r="K51" i="13"/>
  <c r="J51" i="13"/>
  <c r="I51" i="13"/>
  <c r="K37" i="13"/>
  <c r="J37" i="13"/>
  <c r="I37" i="13"/>
  <c r="W19" i="13"/>
  <c r="V19" i="13"/>
  <c r="U19" i="13"/>
  <c r="K11" i="13"/>
  <c r="J11" i="13"/>
  <c r="I11" i="13"/>
  <c r="S49" i="6"/>
  <c r="R49" i="6"/>
  <c r="Q49" i="6"/>
  <c r="K49" i="6"/>
  <c r="J49" i="6"/>
  <c r="I49" i="6"/>
  <c r="S41" i="6"/>
  <c r="R41" i="6"/>
  <c r="Q41" i="6"/>
  <c r="K41" i="6"/>
  <c r="J41" i="6"/>
  <c r="I41" i="6"/>
  <c r="S33" i="6"/>
  <c r="R33" i="6"/>
  <c r="Q33" i="6"/>
  <c r="K33" i="6"/>
  <c r="J33" i="6"/>
  <c r="I33" i="6"/>
  <c r="R25" i="6"/>
  <c r="Q25" i="6"/>
  <c r="S25" i="6"/>
  <c r="J25" i="6"/>
  <c r="I25" i="6"/>
  <c r="K25" i="6"/>
  <c r="R17" i="6"/>
  <c r="Q17" i="6"/>
  <c r="S17" i="6"/>
  <c r="J17" i="6"/>
  <c r="I17" i="6"/>
  <c r="K17" i="6"/>
  <c r="R10" i="6"/>
  <c r="Q10" i="6"/>
  <c r="S10" i="6"/>
  <c r="J10" i="6"/>
  <c r="I10" i="6"/>
  <c r="K10" i="6"/>
  <c r="K120" i="13"/>
  <c r="J120" i="13"/>
  <c r="I120" i="13"/>
  <c r="K88" i="13"/>
  <c r="J88" i="13"/>
  <c r="I88" i="13"/>
  <c r="K78" i="13"/>
  <c r="I78" i="13"/>
  <c r="J78" i="13"/>
  <c r="K44" i="13"/>
  <c r="J44" i="13"/>
  <c r="I44" i="13"/>
  <c r="H34" i="13"/>
  <c r="K26" i="13"/>
  <c r="J26" i="13"/>
  <c r="I26" i="13"/>
  <c r="W16" i="13"/>
  <c r="V16" i="13"/>
  <c r="U16" i="13"/>
  <c r="W14" i="13"/>
  <c r="V14" i="13"/>
  <c r="U14" i="13"/>
  <c r="K8" i="13"/>
  <c r="J8" i="13"/>
  <c r="I8" i="13"/>
  <c r="U9" i="13"/>
  <c r="W9" i="13"/>
  <c r="V9" i="13"/>
  <c r="U13" i="13"/>
  <c r="W13" i="13"/>
  <c r="V13" i="13"/>
  <c r="U17" i="13"/>
  <c r="W17" i="13"/>
  <c r="V17" i="13"/>
  <c r="S48" i="6"/>
  <c r="R48" i="6"/>
  <c r="Q48" i="6"/>
  <c r="K48" i="6"/>
  <c r="J48" i="6"/>
  <c r="I48" i="6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K111" i="13"/>
  <c r="J111" i="13"/>
  <c r="I111" i="13"/>
  <c r="K70" i="13"/>
  <c r="J70" i="13"/>
  <c r="I70" i="13"/>
  <c r="K52" i="13"/>
  <c r="J52" i="13"/>
  <c r="I52" i="13"/>
  <c r="K38" i="13"/>
  <c r="J38" i="13"/>
  <c r="I38" i="13"/>
  <c r="K33" i="13"/>
  <c r="J33" i="13"/>
  <c r="I33" i="13"/>
  <c r="K86" i="13"/>
  <c r="I86" i="13"/>
  <c r="J86" i="13"/>
  <c r="K95" i="13"/>
  <c r="I95" i="13"/>
  <c r="J95" i="13"/>
  <c r="K103" i="13"/>
  <c r="J103" i="13"/>
  <c r="I103" i="13"/>
  <c r="K112" i="13"/>
  <c r="J112" i="13"/>
  <c r="I112" i="13"/>
  <c r="K121" i="13"/>
  <c r="J121" i="13"/>
  <c r="I121" i="13"/>
  <c r="K129" i="13"/>
  <c r="J129" i="13"/>
  <c r="I129" i="13"/>
  <c r="K138" i="13"/>
  <c r="J138" i="13"/>
  <c r="I138" i="13"/>
  <c r="H146" i="13"/>
  <c r="K155" i="13"/>
  <c r="J155" i="13"/>
  <c r="I155" i="13"/>
  <c r="K79" i="13"/>
  <c r="J79" i="13"/>
  <c r="I79" i="13"/>
  <c r="K87" i="13"/>
  <c r="J87" i="13"/>
  <c r="I87" i="13"/>
  <c r="K96" i="13"/>
  <c r="J96" i="13"/>
  <c r="H104" i="13"/>
  <c r="I96" i="13"/>
  <c r="K113" i="13"/>
  <c r="J113" i="13"/>
  <c r="I113" i="13"/>
  <c r="K122" i="13"/>
  <c r="J122" i="13"/>
  <c r="I122" i="13"/>
  <c r="K130" i="13"/>
  <c r="J130" i="13"/>
  <c r="I130" i="13"/>
  <c r="K139" i="13"/>
  <c r="J139" i="13"/>
  <c r="I139" i="13"/>
  <c r="K148" i="13"/>
  <c r="J148" i="13"/>
  <c r="I148" i="13"/>
  <c r="K156" i="13"/>
  <c r="J156" i="13"/>
  <c r="I156" i="13"/>
  <c r="K106" i="13"/>
  <c r="J106" i="13"/>
  <c r="I106" i="13"/>
  <c r="K114" i="13"/>
  <c r="J114" i="13"/>
  <c r="I114" i="13"/>
  <c r="K123" i="13"/>
  <c r="J123" i="13"/>
  <c r="I123" i="13"/>
  <c r="K131" i="13"/>
  <c r="J131" i="13"/>
  <c r="I131" i="13"/>
  <c r="K140" i="13"/>
  <c r="J140" i="13"/>
  <c r="I140" i="13"/>
  <c r="K149" i="13"/>
  <c r="J149" i="13"/>
  <c r="I149" i="13"/>
  <c r="K157" i="13"/>
  <c r="J157" i="13"/>
  <c r="I157" i="13"/>
  <c r="K81" i="13"/>
  <c r="J81" i="13"/>
  <c r="I81" i="13"/>
  <c r="K89" i="13"/>
  <c r="J89" i="13"/>
  <c r="I89" i="13"/>
  <c r="K98" i="13"/>
  <c r="J98" i="13"/>
  <c r="I98" i="13"/>
  <c r="K107" i="13"/>
  <c r="J107" i="13"/>
  <c r="I107" i="13"/>
  <c r="K115" i="13"/>
  <c r="J115" i="13"/>
  <c r="I115" i="13"/>
  <c r="K124" i="13"/>
  <c r="J124" i="13"/>
  <c r="I124" i="13"/>
  <c r="H132" i="13"/>
  <c r="K141" i="13"/>
  <c r="J141" i="13"/>
  <c r="I141" i="13"/>
  <c r="K150" i="13"/>
  <c r="J150" i="13"/>
  <c r="I150" i="13"/>
  <c r="K158" i="13"/>
  <c r="J158" i="13"/>
  <c r="I158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J134" i="13"/>
  <c r="I134" i="13"/>
  <c r="K134" i="13"/>
  <c r="J142" i="13"/>
  <c r="I142" i="13"/>
  <c r="K142" i="13"/>
  <c r="J151" i="13"/>
  <c r="I151" i="13"/>
  <c r="K151" i="13"/>
  <c r="J159" i="13"/>
  <c r="I159" i="13"/>
  <c r="K159" i="13"/>
  <c r="I23" i="13"/>
  <c r="K23" i="13"/>
  <c r="J23" i="13"/>
  <c r="I31" i="13"/>
  <c r="J31" i="13"/>
  <c r="K31" i="13"/>
  <c r="I40" i="13"/>
  <c r="H48" i="13"/>
  <c r="K40" i="13"/>
  <c r="J40" i="13"/>
  <c r="I57" i="13"/>
  <c r="K57" i="13"/>
  <c r="J57" i="13"/>
  <c r="I66" i="13"/>
  <c r="K66" i="13"/>
  <c r="J66" i="13"/>
  <c r="I74" i="13"/>
  <c r="K74" i="13"/>
  <c r="J74" i="13"/>
  <c r="I83" i="13"/>
  <c r="K83" i="13"/>
  <c r="J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K126" i="13"/>
  <c r="J126" i="13"/>
  <c r="I135" i="13"/>
  <c r="K135" i="13"/>
  <c r="J135" i="13"/>
  <c r="I143" i="13"/>
  <c r="K143" i="13"/>
  <c r="J143" i="13"/>
  <c r="I152" i="13"/>
  <c r="H160" i="13"/>
  <c r="K152" i="13"/>
  <c r="J152" i="13"/>
  <c r="K10" i="13"/>
  <c r="J10" i="13"/>
  <c r="I10" i="13"/>
  <c r="K14" i="13"/>
  <c r="J14" i="13"/>
  <c r="I14" i="13"/>
  <c r="K18" i="13"/>
  <c r="J18" i="13"/>
  <c r="I18" i="13"/>
  <c r="I24" i="13"/>
  <c r="K24" i="13"/>
  <c r="J24" i="13"/>
  <c r="K32" i="13"/>
  <c r="J32" i="13"/>
  <c r="I32" i="13"/>
  <c r="K41" i="13"/>
  <c r="J41" i="13"/>
  <c r="I41" i="13"/>
  <c r="J50" i="13"/>
  <c r="I50" i="13"/>
  <c r="K50" i="13"/>
  <c r="K58" i="13"/>
  <c r="J58" i="13"/>
  <c r="I58" i="13"/>
  <c r="K67" i="13"/>
  <c r="J67" i="13"/>
  <c r="I67" i="13"/>
  <c r="K75" i="13"/>
  <c r="J75" i="13"/>
  <c r="I75" i="13"/>
  <c r="K84" i="13"/>
  <c r="J84" i="13"/>
  <c r="I84" i="13"/>
  <c r="K93" i="13"/>
  <c r="J93" i="13"/>
  <c r="I93" i="13"/>
  <c r="K101" i="13"/>
  <c r="J101" i="13"/>
  <c r="I101" i="13"/>
  <c r="H118" i="13"/>
  <c r="K110" i="13"/>
  <c r="J110" i="13"/>
  <c r="I110" i="13"/>
  <c r="K127" i="13"/>
  <c r="J127" i="13"/>
  <c r="I127" i="13"/>
  <c r="K136" i="13"/>
  <c r="J136" i="13"/>
  <c r="I136" i="13"/>
  <c r="K144" i="13"/>
  <c r="J144" i="13"/>
  <c r="I144" i="13"/>
  <c r="K153" i="13"/>
  <c r="J153" i="13"/>
  <c r="I153" i="13"/>
  <c r="S47" i="6"/>
  <c r="R47" i="6"/>
  <c r="Q47" i="6"/>
  <c r="K47" i="6"/>
  <c r="J47" i="6"/>
  <c r="I47" i="6"/>
  <c r="L44" i="5"/>
  <c r="K44" i="5"/>
  <c r="J44" i="5"/>
  <c r="I44" i="5"/>
  <c r="M44" i="5"/>
  <c r="M39" i="5"/>
  <c r="L39" i="5"/>
  <c r="K39" i="5"/>
  <c r="J39" i="5"/>
  <c r="I39" i="5"/>
  <c r="I37" i="5"/>
  <c r="M37" i="5"/>
  <c r="L37" i="5"/>
  <c r="K37" i="5"/>
  <c r="J37" i="5"/>
  <c r="I13" i="5"/>
  <c r="M13" i="5"/>
  <c r="L13" i="5"/>
  <c r="K13" i="5"/>
  <c r="J13" i="5"/>
  <c r="U11" i="5"/>
  <c r="W11" i="5"/>
  <c r="V11" i="5"/>
  <c r="S11" i="5"/>
  <c r="T11" i="5"/>
  <c r="H195" i="3"/>
  <c r="H194" i="3"/>
  <c r="H193" i="3"/>
  <c r="H192" i="3"/>
  <c r="H191" i="3"/>
  <c r="H190" i="3"/>
  <c r="H189" i="3"/>
  <c r="H188" i="3"/>
  <c r="H187" i="3"/>
  <c r="H186" i="3"/>
  <c r="J53" i="3"/>
  <c r="K53" i="3"/>
  <c r="J45" i="3"/>
  <c r="K45" i="3"/>
  <c r="H69" i="2"/>
  <c r="H68" i="2"/>
  <c r="J68" i="2" s="1"/>
  <c r="J50" i="2"/>
  <c r="L50" i="2"/>
  <c r="K50" i="2"/>
  <c r="L49" i="2"/>
  <c r="J49" i="2"/>
  <c r="K49" i="2"/>
  <c r="I120" i="3"/>
  <c r="J109" i="3"/>
  <c r="K109" i="3"/>
  <c r="L109" i="3"/>
  <c r="J88" i="3"/>
  <c r="K88" i="3"/>
  <c r="L88" i="3"/>
  <c r="J85" i="3"/>
  <c r="K85" i="3"/>
  <c r="L85" i="3"/>
  <c r="J83" i="3"/>
  <c r="K83" i="3"/>
  <c r="L83" i="3"/>
  <c r="J81" i="3"/>
  <c r="K81" i="3"/>
  <c r="L81" i="3"/>
  <c r="J80" i="3"/>
  <c r="K80" i="3"/>
  <c r="L80" i="3"/>
  <c r="G68" i="2"/>
  <c r="L214" i="3"/>
  <c r="K214" i="3"/>
  <c r="J214" i="3"/>
  <c r="L211" i="3"/>
  <c r="K211" i="3"/>
  <c r="J211" i="3"/>
  <c r="L209" i="3"/>
  <c r="K209" i="3"/>
  <c r="J209" i="3"/>
  <c r="E118" i="3"/>
  <c r="L183" i="3"/>
  <c r="K183" i="3"/>
  <c r="J183" i="3"/>
  <c r="I194" i="3"/>
  <c r="I189" i="3"/>
  <c r="L178" i="3"/>
  <c r="K178" i="3"/>
  <c r="J178" i="3"/>
  <c r="K173" i="3"/>
  <c r="L173" i="3"/>
  <c r="J173" i="3"/>
  <c r="K168" i="3"/>
  <c r="L168" i="3"/>
  <c r="J168" i="3"/>
  <c r="K163" i="3"/>
  <c r="L163" i="3"/>
  <c r="J163" i="3"/>
  <c r="K158" i="3"/>
  <c r="L158" i="3"/>
  <c r="J158" i="3"/>
  <c r="K153" i="3"/>
  <c r="L153" i="3"/>
  <c r="J153" i="3"/>
  <c r="K62" i="2"/>
  <c r="L62" i="2"/>
  <c r="J62" i="2"/>
  <c r="L52" i="5"/>
  <c r="K52" i="5"/>
  <c r="J52" i="5"/>
  <c r="I52" i="5"/>
  <c r="M52" i="5"/>
  <c r="M47" i="5"/>
  <c r="L47" i="5"/>
  <c r="K47" i="5"/>
  <c r="J47" i="5"/>
  <c r="I47" i="5"/>
  <c r="I45" i="5"/>
  <c r="M45" i="5"/>
  <c r="L45" i="5"/>
  <c r="J45" i="5"/>
  <c r="K45" i="5"/>
  <c r="I19" i="5"/>
  <c r="M19" i="5"/>
  <c r="L19" i="5"/>
  <c r="K19" i="5"/>
  <c r="J19" i="5"/>
  <c r="S17" i="5"/>
  <c r="W17" i="5"/>
  <c r="V17" i="5"/>
  <c r="U17" i="5"/>
  <c r="T17" i="5"/>
  <c r="S14" i="5"/>
  <c r="T14" i="5"/>
  <c r="W14" i="5"/>
  <c r="V14" i="5"/>
  <c r="U14" i="5"/>
  <c r="W23" i="5"/>
  <c r="U23" i="5"/>
  <c r="T23" i="5"/>
  <c r="S23" i="5"/>
  <c r="V23" i="5"/>
  <c r="W31" i="5"/>
  <c r="U31" i="5"/>
  <c r="T31" i="5"/>
  <c r="S31" i="5"/>
  <c r="V31" i="5"/>
  <c r="W39" i="5"/>
  <c r="U39" i="5"/>
  <c r="T39" i="5"/>
  <c r="S39" i="5"/>
  <c r="V39" i="5"/>
  <c r="W47" i="5"/>
  <c r="U47" i="5"/>
  <c r="T47" i="5"/>
  <c r="S47" i="5"/>
  <c r="V47" i="5"/>
  <c r="V28" i="5"/>
  <c r="T28" i="5"/>
  <c r="S28" i="5"/>
  <c r="W28" i="5"/>
  <c r="U28" i="5"/>
  <c r="V36" i="5"/>
  <c r="T36" i="5"/>
  <c r="S36" i="5"/>
  <c r="W36" i="5"/>
  <c r="U36" i="5"/>
  <c r="V44" i="5"/>
  <c r="T44" i="5"/>
  <c r="S44" i="5"/>
  <c r="W44" i="5"/>
  <c r="U44" i="5"/>
  <c r="V52" i="5"/>
  <c r="T52" i="5"/>
  <c r="S52" i="5"/>
  <c r="W52" i="5"/>
  <c r="U52" i="5"/>
  <c r="U25" i="5"/>
  <c r="S25" i="5"/>
  <c r="W25" i="5"/>
  <c r="V25" i="5"/>
  <c r="T25" i="5"/>
  <c r="U33" i="5"/>
  <c r="S33" i="5"/>
  <c r="W33" i="5"/>
  <c r="V33" i="5"/>
  <c r="T33" i="5"/>
  <c r="U41" i="5"/>
  <c r="S41" i="5"/>
  <c r="W41" i="5"/>
  <c r="V41" i="5"/>
  <c r="T41" i="5"/>
  <c r="U49" i="5"/>
  <c r="S49" i="5"/>
  <c r="W49" i="5"/>
  <c r="T49" i="5"/>
  <c r="V49" i="5"/>
  <c r="T30" i="5"/>
  <c r="W30" i="5"/>
  <c r="V30" i="5"/>
  <c r="U30" i="5"/>
  <c r="S30" i="5"/>
  <c r="T38" i="5"/>
  <c r="W38" i="5"/>
  <c r="V38" i="5"/>
  <c r="U38" i="5"/>
  <c r="S38" i="5"/>
  <c r="T46" i="5"/>
  <c r="W46" i="5"/>
  <c r="V46" i="5"/>
  <c r="U46" i="5"/>
  <c r="S46" i="5"/>
  <c r="W24" i="5"/>
  <c r="V24" i="5"/>
  <c r="U24" i="5"/>
  <c r="T24" i="5"/>
  <c r="S24" i="5"/>
  <c r="W32" i="5"/>
  <c r="V32" i="5"/>
  <c r="U32" i="5"/>
  <c r="T32" i="5"/>
  <c r="S32" i="5"/>
  <c r="W40" i="5"/>
  <c r="V40" i="5"/>
  <c r="U40" i="5"/>
  <c r="T40" i="5"/>
  <c r="S40" i="5"/>
  <c r="W48" i="5"/>
  <c r="V48" i="5"/>
  <c r="U48" i="5"/>
  <c r="S48" i="5"/>
  <c r="T48" i="5"/>
  <c r="G195" i="3"/>
  <c r="G194" i="3"/>
  <c r="G193" i="3"/>
  <c r="G192" i="3"/>
  <c r="G191" i="3"/>
  <c r="G190" i="3"/>
  <c r="G189" i="3"/>
  <c r="G188" i="3"/>
  <c r="G187" i="3"/>
  <c r="G186" i="3"/>
  <c r="J112" i="3"/>
  <c r="K112" i="3"/>
  <c r="I123" i="3"/>
  <c r="L112" i="3"/>
  <c r="J111" i="3"/>
  <c r="K111" i="3"/>
  <c r="I122" i="3"/>
  <c r="L111" i="3"/>
  <c r="J110" i="3"/>
  <c r="I121" i="3"/>
  <c r="K110" i="3"/>
  <c r="L110" i="3"/>
  <c r="J108" i="3"/>
  <c r="I119" i="3"/>
  <c r="K108" i="3"/>
  <c r="L108" i="3"/>
  <c r="J107" i="3"/>
  <c r="K107" i="3"/>
  <c r="I118" i="3"/>
  <c r="L107" i="3"/>
  <c r="J106" i="3"/>
  <c r="I117" i="3"/>
  <c r="K106" i="3"/>
  <c r="L106" i="3"/>
  <c r="J105" i="3"/>
  <c r="K105" i="3"/>
  <c r="I116" i="3"/>
  <c r="L105" i="3"/>
  <c r="J104" i="3"/>
  <c r="K104" i="3"/>
  <c r="I115" i="3"/>
  <c r="L104" i="3"/>
  <c r="J103" i="3"/>
  <c r="I114" i="3"/>
  <c r="K103" i="3"/>
  <c r="L103" i="3"/>
  <c r="J102" i="3"/>
  <c r="I113" i="3"/>
  <c r="K102" i="3"/>
  <c r="L102" i="3"/>
  <c r="J101" i="3"/>
  <c r="K101" i="3"/>
  <c r="L101" i="3"/>
  <c r="J100" i="3"/>
  <c r="K100" i="3"/>
  <c r="L100" i="3"/>
  <c r="J99" i="3"/>
  <c r="K99" i="3"/>
  <c r="L99" i="3"/>
  <c r="J98" i="3"/>
  <c r="K98" i="3"/>
  <c r="L98" i="3"/>
  <c r="J97" i="3"/>
  <c r="K97" i="3"/>
  <c r="L97" i="3"/>
  <c r="J96" i="3"/>
  <c r="K96" i="3"/>
  <c r="L96" i="3"/>
  <c r="J95" i="3"/>
  <c r="K95" i="3"/>
  <c r="L95" i="3"/>
  <c r="J94" i="3"/>
  <c r="K94" i="3"/>
  <c r="L94" i="3"/>
  <c r="J93" i="3"/>
  <c r="K93" i="3"/>
  <c r="L93" i="3"/>
  <c r="J92" i="3"/>
  <c r="K92" i="3"/>
  <c r="L92" i="3"/>
  <c r="J91" i="3"/>
  <c r="K91" i="3"/>
  <c r="L91" i="3"/>
  <c r="J90" i="3"/>
  <c r="K90" i="3"/>
  <c r="L90" i="3"/>
  <c r="J89" i="3"/>
  <c r="K89" i="3"/>
  <c r="L89" i="3"/>
  <c r="J87" i="3"/>
  <c r="K87" i="3"/>
  <c r="L87" i="3"/>
  <c r="J86" i="3"/>
  <c r="K86" i="3"/>
  <c r="L86" i="3"/>
  <c r="J84" i="3"/>
  <c r="K84" i="3"/>
  <c r="L84" i="3"/>
  <c r="J82" i="3"/>
  <c r="K82" i="3"/>
  <c r="L82" i="3"/>
  <c r="G69" i="2"/>
  <c r="L218" i="3"/>
  <c r="K218" i="3"/>
  <c r="J218" i="3"/>
  <c r="L216" i="3"/>
  <c r="K216" i="3"/>
  <c r="J216" i="3"/>
  <c r="L215" i="3"/>
  <c r="K215" i="3"/>
  <c r="J215" i="3"/>
  <c r="L210" i="3"/>
  <c r="K210" i="3"/>
  <c r="J210" i="3"/>
  <c r="L208" i="3"/>
  <c r="K208" i="3"/>
  <c r="J208" i="3"/>
  <c r="E121" i="3"/>
  <c r="E117" i="3"/>
  <c r="E113" i="3"/>
  <c r="I195" i="3"/>
  <c r="K184" i="3"/>
  <c r="L184" i="3"/>
  <c r="J184" i="3"/>
  <c r="K179" i="3"/>
  <c r="I190" i="3"/>
  <c r="L179" i="3"/>
  <c r="J179" i="3"/>
  <c r="K174" i="3"/>
  <c r="L174" i="3"/>
  <c r="J174" i="3"/>
  <c r="K170" i="3"/>
  <c r="L170" i="3"/>
  <c r="J170" i="3"/>
  <c r="K165" i="3"/>
  <c r="L165" i="3"/>
  <c r="J165" i="3"/>
  <c r="L160" i="3"/>
  <c r="K160" i="3"/>
  <c r="J160" i="3"/>
  <c r="K155" i="3"/>
  <c r="L155" i="3"/>
  <c r="J155" i="3"/>
  <c r="K64" i="2"/>
  <c r="L64" i="2"/>
  <c r="J64" i="2"/>
  <c r="K60" i="2"/>
  <c r="L60" i="2"/>
  <c r="J60" i="2"/>
  <c r="L22" i="5"/>
  <c r="J22" i="5"/>
  <c r="I22" i="5"/>
  <c r="M22" i="5"/>
  <c r="K22" i="5"/>
  <c r="T20" i="5"/>
  <c r="W20" i="5"/>
  <c r="S20" i="5"/>
  <c r="U20" i="5"/>
  <c r="V20" i="5"/>
  <c r="T9" i="5"/>
  <c r="S9" i="5"/>
  <c r="W9" i="5"/>
  <c r="V9" i="5"/>
  <c r="U9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F69" i="2"/>
  <c r="F68" i="2"/>
  <c r="K20" i="2"/>
  <c r="J20" i="2"/>
  <c r="V34" i="5"/>
  <c r="U34" i="5"/>
  <c r="T34" i="5"/>
  <c r="S34" i="5"/>
  <c r="W34" i="5"/>
  <c r="W29" i="5"/>
  <c r="V29" i="5"/>
  <c r="U29" i="5"/>
  <c r="T29" i="5"/>
  <c r="S29" i="5"/>
  <c r="S27" i="5"/>
  <c r="W27" i="5"/>
  <c r="V27" i="5"/>
  <c r="U27" i="5"/>
  <c r="T27" i="5"/>
  <c r="T22" i="5"/>
  <c r="W22" i="5"/>
  <c r="V22" i="5"/>
  <c r="U22" i="5"/>
  <c r="S22" i="5"/>
  <c r="K17" i="5"/>
  <c r="J17" i="5"/>
  <c r="I17" i="5"/>
  <c r="M17" i="5"/>
  <c r="L17" i="5"/>
  <c r="K14" i="5"/>
  <c r="J14" i="5"/>
  <c r="I14" i="5"/>
  <c r="L14" i="5"/>
  <c r="M14" i="5"/>
  <c r="U12" i="5"/>
  <c r="T12" i="5"/>
  <c r="S12" i="5"/>
  <c r="W12" i="5"/>
  <c r="V12" i="5"/>
  <c r="M25" i="5"/>
  <c r="K25" i="5"/>
  <c r="J25" i="5"/>
  <c r="I25" i="5"/>
  <c r="L25" i="5"/>
  <c r="M33" i="5"/>
  <c r="K33" i="5"/>
  <c r="J33" i="5"/>
  <c r="I33" i="5"/>
  <c r="L33" i="5"/>
  <c r="M41" i="5"/>
  <c r="K41" i="5"/>
  <c r="J41" i="5"/>
  <c r="I41" i="5"/>
  <c r="L41" i="5"/>
  <c r="M49" i="5"/>
  <c r="K49" i="5"/>
  <c r="J49" i="5"/>
  <c r="I49" i="5"/>
  <c r="L49" i="5"/>
  <c r="L30" i="5"/>
  <c r="J30" i="5"/>
  <c r="I30" i="5"/>
  <c r="M30" i="5"/>
  <c r="K30" i="5"/>
  <c r="L38" i="5"/>
  <c r="J38" i="5"/>
  <c r="I38" i="5"/>
  <c r="M38" i="5"/>
  <c r="K38" i="5"/>
  <c r="L46" i="5"/>
  <c r="J46" i="5"/>
  <c r="I46" i="5"/>
  <c r="K46" i="5"/>
  <c r="M46" i="5"/>
  <c r="K27" i="5"/>
  <c r="I27" i="5"/>
  <c r="L27" i="5"/>
  <c r="M27" i="5"/>
  <c r="J27" i="5"/>
  <c r="K35" i="5"/>
  <c r="I35" i="5"/>
  <c r="M35" i="5"/>
  <c r="L35" i="5"/>
  <c r="J35" i="5"/>
  <c r="K43" i="5"/>
  <c r="I43" i="5"/>
  <c r="J43" i="5"/>
  <c r="M43" i="5"/>
  <c r="L43" i="5"/>
  <c r="K51" i="5"/>
  <c r="I51" i="5"/>
  <c r="L51" i="5"/>
  <c r="J51" i="5"/>
  <c r="M51" i="5"/>
  <c r="J24" i="5"/>
  <c r="M24" i="5"/>
  <c r="L24" i="5"/>
  <c r="K24" i="5"/>
  <c r="I24" i="5"/>
  <c r="J32" i="5"/>
  <c r="M32" i="5"/>
  <c r="L32" i="5"/>
  <c r="K32" i="5"/>
  <c r="I32" i="5"/>
  <c r="J40" i="5"/>
  <c r="M40" i="5"/>
  <c r="I40" i="5"/>
  <c r="L40" i="5"/>
  <c r="K40" i="5"/>
  <c r="J48" i="5"/>
  <c r="M48" i="5"/>
  <c r="K48" i="5"/>
  <c r="I48" i="5"/>
  <c r="L48" i="5"/>
  <c r="M26" i="5"/>
  <c r="L26" i="5"/>
  <c r="K26" i="5"/>
  <c r="J26" i="5"/>
  <c r="I26" i="5"/>
  <c r="M34" i="5"/>
  <c r="L34" i="5"/>
  <c r="K34" i="5"/>
  <c r="J34" i="5"/>
  <c r="I34" i="5"/>
  <c r="M42" i="5"/>
  <c r="L42" i="5"/>
  <c r="K42" i="5"/>
  <c r="I42" i="5"/>
  <c r="J42" i="5"/>
  <c r="M50" i="5"/>
  <c r="L50" i="5"/>
  <c r="K50" i="5"/>
  <c r="J50" i="5"/>
  <c r="I50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75" i="2"/>
  <c r="K75" i="2"/>
  <c r="J75" i="2"/>
  <c r="L74" i="2"/>
  <c r="K74" i="2"/>
  <c r="J74" i="2"/>
  <c r="L73" i="2"/>
  <c r="K73" i="2"/>
  <c r="J73" i="2"/>
  <c r="E69" i="2"/>
  <c r="E68" i="2"/>
  <c r="K21" i="2"/>
  <c r="J21" i="2"/>
  <c r="L213" i="3"/>
  <c r="K213" i="3"/>
  <c r="J213" i="3"/>
  <c r="E120" i="3"/>
  <c r="E116" i="3"/>
  <c r="K182" i="3"/>
  <c r="L182" i="3"/>
  <c r="I193" i="3"/>
  <c r="J182" i="3"/>
  <c r="I188" i="3"/>
  <c r="K177" i="3"/>
  <c r="L177" i="3"/>
  <c r="J177" i="3"/>
  <c r="L172" i="3"/>
  <c r="K172" i="3"/>
  <c r="J172" i="3"/>
  <c r="K167" i="3"/>
  <c r="L167" i="3"/>
  <c r="J167" i="3"/>
  <c r="K162" i="3"/>
  <c r="L162" i="3"/>
  <c r="J162" i="3"/>
  <c r="K156" i="3"/>
  <c r="L156" i="3"/>
  <c r="J156" i="3"/>
  <c r="I69" i="2"/>
  <c r="K66" i="2"/>
  <c r="L66" i="2"/>
  <c r="J66" i="2"/>
  <c r="L61" i="2"/>
  <c r="K61" i="2"/>
  <c r="J61" i="2"/>
  <c r="V42" i="5"/>
  <c r="U42" i="5"/>
  <c r="T42" i="5"/>
  <c r="S42" i="5"/>
  <c r="W42" i="5"/>
  <c r="W37" i="5"/>
  <c r="V37" i="5"/>
  <c r="U37" i="5"/>
  <c r="T37" i="5"/>
  <c r="S37" i="5"/>
  <c r="S35" i="5"/>
  <c r="W35" i="5"/>
  <c r="V35" i="5"/>
  <c r="U35" i="5"/>
  <c r="T35" i="5"/>
  <c r="V18" i="5"/>
  <c r="U18" i="5"/>
  <c r="T18" i="5"/>
  <c r="S18" i="5"/>
  <c r="W18" i="5"/>
  <c r="V15" i="5"/>
  <c r="U15" i="5"/>
  <c r="T15" i="5"/>
  <c r="S15" i="5"/>
  <c r="W15" i="5"/>
  <c r="L9" i="5"/>
  <c r="M9" i="5"/>
  <c r="K9" i="5"/>
  <c r="J9" i="5"/>
  <c r="I9" i="5"/>
  <c r="V7" i="5"/>
  <c r="W7" i="5"/>
  <c r="U7" i="5"/>
  <c r="T7" i="5"/>
  <c r="S7" i="5"/>
  <c r="F122" i="3"/>
  <c r="F121" i="3"/>
  <c r="F120" i="3"/>
  <c r="F119" i="3"/>
  <c r="F118" i="3"/>
  <c r="F117" i="3"/>
  <c r="F116" i="3"/>
  <c r="F115" i="3"/>
  <c r="F114" i="3"/>
  <c r="F113" i="3"/>
  <c r="K57" i="3"/>
  <c r="J57" i="3"/>
  <c r="K49" i="3"/>
  <c r="J49" i="3"/>
  <c r="K41" i="3"/>
  <c r="J41" i="3"/>
  <c r="G43" i="2"/>
  <c r="G42" i="2"/>
  <c r="L24" i="2"/>
  <c r="K24" i="2"/>
  <c r="J24" i="2"/>
  <c r="L23" i="2"/>
  <c r="K23" i="2"/>
  <c r="J23" i="2"/>
  <c r="L22" i="2"/>
  <c r="K22" i="2"/>
  <c r="J22" i="2"/>
  <c r="L212" i="3"/>
  <c r="K212" i="3"/>
  <c r="J212" i="3"/>
  <c r="E123" i="3"/>
  <c r="E119" i="3"/>
  <c r="E115" i="3"/>
  <c r="E114" i="3"/>
  <c r="I196" i="3"/>
  <c r="K185" i="3"/>
  <c r="L185" i="3"/>
  <c r="J185" i="3"/>
  <c r="I192" i="3"/>
  <c r="L181" i="3"/>
  <c r="K181" i="3"/>
  <c r="J181" i="3"/>
  <c r="L175" i="3"/>
  <c r="K175" i="3"/>
  <c r="J175" i="3"/>
  <c r="I186" i="3"/>
  <c r="L169" i="3"/>
  <c r="K169" i="3"/>
  <c r="J169" i="3"/>
  <c r="L164" i="3"/>
  <c r="K164" i="3"/>
  <c r="J164" i="3"/>
  <c r="K159" i="3"/>
  <c r="L159" i="3"/>
  <c r="J159" i="3"/>
  <c r="L154" i="3"/>
  <c r="K154" i="3"/>
  <c r="J154" i="3"/>
  <c r="K67" i="2"/>
  <c r="J67" i="2"/>
  <c r="K63" i="2"/>
  <c r="L63" i="2"/>
  <c r="J63" i="2"/>
  <c r="K59" i="2"/>
  <c r="L59" i="2"/>
  <c r="J59" i="2"/>
  <c r="S51" i="5"/>
  <c r="W51" i="5"/>
  <c r="V51" i="5"/>
  <c r="T51" i="5"/>
  <c r="U51" i="5"/>
  <c r="L28" i="5"/>
  <c r="K28" i="5"/>
  <c r="J28" i="5"/>
  <c r="I28" i="5"/>
  <c r="M28" i="5"/>
  <c r="M23" i="5"/>
  <c r="L23" i="5"/>
  <c r="K23" i="5"/>
  <c r="J23" i="5"/>
  <c r="I23" i="5"/>
  <c r="M18" i="5"/>
  <c r="L18" i="5"/>
  <c r="K18" i="5"/>
  <c r="J18" i="5"/>
  <c r="I18" i="5"/>
  <c r="M15" i="5"/>
  <c r="I15" i="5"/>
  <c r="L15" i="5"/>
  <c r="K15" i="5"/>
  <c r="J15" i="5"/>
  <c r="W13" i="5"/>
  <c r="V13" i="5"/>
  <c r="U13" i="5"/>
  <c r="T13" i="5"/>
  <c r="S13" i="5"/>
  <c r="K59" i="3"/>
  <c r="J59" i="3"/>
  <c r="K51" i="3"/>
  <c r="J51" i="3"/>
  <c r="K43" i="3"/>
  <c r="J43" i="3"/>
  <c r="E43" i="2"/>
  <c r="E42" i="2"/>
  <c r="J16" i="2"/>
  <c r="K16" i="2"/>
  <c r="I18" i="2"/>
  <c r="J15" i="2"/>
  <c r="L15" i="2"/>
  <c r="K15" i="2"/>
  <c r="J14" i="2"/>
  <c r="I17" i="2"/>
  <c r="L14" i="2"/>
  <c r="K14" i="2"/>
  <c r="J13" i="2"/>
  <c r="L13" i="2"/>
  <c r="K13" i="2"/>
  <c r="J12" i="2"/>
  <c r="L12" i="2"/>
  <c r="K12" i="2"/>
  <c r="L11" i="2"/>
  <c r="J11" i="2"/>
  <c r="K11" i="2"/>
  <c r="J10" i="2"/>
  <c r="L10" i="2"/>
  <c r="K10" i="2"/>
  <c r="J9" i="2"/>
  <c r="L9" i="2"/>
  <c r="K9" i="2"/>
  <c r="J8" i="2"/>
  <c r="L8" i="2"/>
  <c r="K8" i="2"/>
  <c r="J7" i="2"/>
  <c r="L7" i="2"/>
  <c r="K7" i="2"/>
  <c r="K180" i="3"/>
  <c r="I191" i="3"/>
  <c r="L180" i="3"/>
  <c r="J180" i="3"/>
  <c r="I187" i="3"/>
  <c r="K176" i="3"/>
  <c r="L176" i="3"/>
  <c r="J176" i="3"/>
  <c r="K171" i="3"/>
  <c r="L171" i="3"/>
  <c r="J171" i="3"/>
  <c r="L166" i="3"/>
  <c r="K166" i="3"/>
  <c r="J166" i="3"/>
  <c r="K161" i="3"/>
  <c r="L161" i="3"/>
  <c r="J161" i="3"/>
  <c r="L157" i="3"/>
  <c r="K157" i="3"/>
  <c r="J157" i="3"/>
  <c r="J16" i="45"/>
  <c r="I16" i="45"/>
  <c r="H16" i="45"/>
  <c r="R16" i="45"/>
  <c r="T16" i="45"/>
  <c r="S16" i="45"/>
  <c r="Q16" i="45"/>
  <c r="P16" i="45"/>
  <c r="N16" i="44"/>
  <c r="M16" i="44"/>
  <c r="L16" i="44"/>
  <c r="T16" i="44"/>
  <c r="S16" i="44"/>
  <c r="Q16" i="44"/>
  <c r="P16" i="44"/>
  <c r="R16" i="44"/>
  <c r="J16" i="44"/>
  <c r="I16" i="44"/>
  <c r="H16" i="44"/>
  <c r="N16" i="45"/>
  <c r="M16" i="45"/>
  <c r="L16" i="45"/>
  <c r="M146" i="43"/>
  <c r="N146" i="43"/>
  <c r="L146" i="43"/>
  <c r="O146" i="43"/>
  <c r="S11" i="39"/>
  <c r="R11" i="39"/>
  <c r="Q11" i="39"/>
  <c r="O11" i="39"/>
  <c r="T11" i="39"/>
  <c r="P11" i="39"/>
  <c r="I11" i="39"/>
  <c r="G11" i="39"/>
  <c r="H11" i="39"/>
  <c r="K11" i="39"/>
  <c r="L11" i="39"/>
  <c r="M11" i="39"/>
  <c r="I129" i="39"/>
  <c r="H129" i="39"/>
  <c r="G129" i="39"/>
  <c r="L20" i="28"/>
  <c r="J20" i="28"/>
  <c r="I20" i="28"/>
  <c r="K20" i="28"/>
  <c r="M20" i="28"/>
  <c r="K160" i="28"/>
  <c r="J160" i="28"/>
  <c r="M160" i="28"/>
  <c r="I160" i="28"/>
  <c r="L160" i="28"/>
  <c r="I90" i="28"/>
  <c r="L90" i="28"/>
  <c r="K90" i="28"/>
  <c r="J90" i="28"/>
  <c r="M90" i="28"/>
  <c r="K48" i="27"/>
  <c r="J48" i="27"/>
  <c r="I48" i="27"/>
  <c r="J20" i="27"/>
  <c r="I20" i="27"/>
  <c r="K20" i="27"/>
  <c r="K118" i="27"/>
  <c r="J118" i="27"/>
  <c r="I118" i="27"/>
  <c r="J146" i="28"/>
  <c r="I146" i="28"/>
  <c r="M146" i="28"/>
  <c r="L146" i="28"/>
  <c r="K146" i="28"/>
  <c r="K132" i="27"/>
  <c r="J132" i="27"/>
  <c r="I132" i="27"/>
  <c r="L48" i="28"/>
  <c r="K48" i="28"/>
  <c r="M48" i="28"/>
  <c r="J48" i="28"/>
  <c r="I48" i="28"/>
  <c r="K90" i="27"/>
  <c r="J90" i="27"/>
  <c r="I90" i="27"/>
  <c r="L132" i="28"/>
  <c r="J132" i="28"/>
  <c r="I132" i="28"/>
  <c r="M132" i="28"/>
  <c r="K132" i="28"/>
  <c r="M34" i="28"/>
  <c r="K34" i="28"/>
  <c r="J34" i="28"/>
  <c r="L34" i="28"/>
  <c r="I34" i="28"/>
  <c r="K34" i="26"/>
  <c r="J34" i="26"/>
  <c r="I34" i="26"/>
  <c r="M62" i="28"/>
  <c r="L62" i="28"/>
  <c r="K62" i="28"/>
  <c r="J62" i="28"/>
  <c r="I62" i="28"/>
  <c r="X35" i="19"/>
  <c r="R21" i="19"/>
  <c r="P21" i="19"/>
  <c r="X9" i="19"/>
  <c r="J119" i="19"/>
  <c r="H119" i="19"/>
  <c r="X160" i="18"/>
  <c r="Y160" i="18"/>
  <c r="X48" i="18"/>
  <c r="Y48" i="18"/>
  <c r="V21" i="17"/>
  <c r="U21" i="17"/>
  <c r="W21" i="17"/>
  <c r="R107" i="19"/>
  <c r="P107" i="19"/>
  <c r="Y134" i="18"/>
  <c r="X134" i="18"/>
  <c r="X20" i="18"/>
  <c r="Y20" i="18"/>
  <c r="Y50" i="18"/>
  <c r="X50" i="18"/>
  <c r="X121" i="19"/>
  <c r="Y22" i="18"/>
  <c r="X22" i="18"/>
  <c r="K63" i="16"/>
  <c r="I63" i="16"/>
  <c r="J63" i="16"/>
  <c r="K77" i="17"/>
  <c r="I77" i="17"/>
  <c r="J77" i="17"/>
  <c r="J23" i="14"/>
  <c r="I23" i="14"/>
  <c r="J37" i="16"/>
  <c r="K37" i="16"/>
  <c r="I37" i="16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K133" i="17"/>
  <c r="J133" i="17"/>
  <c r="I133" i="17"/>
  <c r="K35" i="16"/>
  <c r="I35" i="16"/>
  <c r="J35" i="16"/>
  <c r="I118" i="18"/>
  <c r="J118" i="18"/>
  <c r="K105" i="17"/>
  <c r="I105" i="17"/>
  <c r="J105" i="17"/>
  <c r="K21" i="16"/>
  <c r="I21" i="16"/>
  <c r="J21" i="16"/>
  <c r="L55" i="12"/>
  <c r="K55" i="12"/>
  <c r="J55" i="12"/>
  <c r="I55" i="12"/>
  <c r="K46" i="2"/>
  <c r="J46" i="2"/>
  <c r="K43" i="2"/>
  <c r="J43" i="2"/>
  <c r="J45" i="2"/>
  <c r="K45" i="2"/>
  <c r="K42" i="2"/>
  <c r="J42" i="2"/>
  <c r="K44" i="2"/>
  <c r="J44" i="2"/>
  <c r="L53" i="12"/>
  <c r="K53" i="12"/>
  <c r="H57" i="12"/>
  <c r="J53" i="12"/>
  <c r="I53" i="12"/>
  <c r="K71" i="2"/>
  <c r="J71" i="2"/>
  <c r="R128" i="18" l="1"/>
  <c r="R85" i="18"/>
  <c r="R51" i="18"/>
  <c r="R129" i="18"/>
  <c r="R130" i="18"/>
  <c r="R61" i="18"/>
  <c r="R158" i="18"/>
  <c r="R89" i="18"/>
  <c r="R46" i="18"/>
  <c r="R109" i="18"/>
  <c r="R66" i="18"/>
  <c r="R33" i="18"/>
  <c r="R9" i="18"/>
  <c r="R56" i="18"/>
  <c r="R108" i="18"/>
  <c r="J95" i="18"/>
  <c r="J89" i="18"/>
  <c r="J109" i="18"/>
  <c r="J25" i="18"/>
  <c r="J43" i="18"/>
  <c r="J18" i="18"/>
  <c r="R30" i="18"/>
  <c r="J84" i="18"/>
  <c r="J10" i="19"/>
  <c r="J57" i="19"/>
  <c r="J61" i="19"/>
  <c r="R11" i="18"/>
  <c r="R127" i="18"/>
  <c r="R93" i="18"/>
  <c r="R32" i="18"/>
  <c r="R28" i="18"/>
  <c r="R24" i="18"/>
  <c r="R153" i="18"/>
  <c r="R99" i="18"/>
  <c r="R29" i="18"/>
  <c r="R23" i="18"/>
  <c r="R19" i="18"/>
  <c r="W11" i="17"/>
  <c r="W12" i="17"/>
  <c r="W17" i="17"/>
  <c r="W20" i="17"/>
  <c r="W19" i="17"/>
  <c r="W18" i="17"/>
  <c r="W16" i="17"/>
  <c r="W13" i="17"/>
  <c r="W15" i="17"/>
  <c r="W14" i="17"/>
  <c r="W10" i="17"/>
  <c r="J114" i="19"/>
  <c r="J109" i="19"/>
  <c r="J141" i="19"/>
  <c r="K68" i="2"/>
  <c r="R154" i="18"/>
  <c r="R111" i="18"/>
  <c r="R68" i="18"/>
  <c r="R42" i="18"/>
  <c r="R121" i="18"/>
  <c r="R122" i="18"/>
  <c r="R53" i="18"/>
  <c r="R150" i="18"/>
  <c r="R81" i="18"/>
  <c r="R38" i="18"/>
  <c r="R135" i="18"/>
  <c r="R100" i="18"/>
  <c r="R57" i="18"/>
  <c r="R25" i="18"/>
  <c r="R27" i="18"/>
  <c r="R110" i="18"/>
  <c r="R73" i="18"/>
  <c r="J155" i="18"/>
  <c r="J86" i="18"/>
  <c r="J143" i="18"/>
  <c r="J142" i="18"/>
  <c r="J16" i="18"/>
  <c r="J10" i="18"/>
  <c r="J12" i="18"/>
  <c r="K155" i="17"/>
  <c r="K34" i="17"/>
  <c r="K97" i="17"/>
  <c r="K28" i="17"/>
  <c r="K69" i="17"/>
  <c r="K56" i="17"/>
  <c r="K138" i="17"/>
  <c r="K125" i="17"/>
  <c r="K112" i="17"/>
  <c r="K12" i="17"/>
  <c r="K53" i="17"/>
  <c r="K156" i="17"/>
  <c r="K46" i="17"/>
  <c r="K98" i="17"/>
  <c r="K10" i="17"/>
  <c r="K48" i="17"/>
  <c r="K152" i="17"/>
  <c r="K32" i="17"/>
  <c r="K58" i="17"/>
  <c r="K153" i="17"/>
  <c r="K94" i="17"/>
  <c r="K145" i="17"/>
  <c r="K45" i="17"/>
  <c r="K19" i="17"/>
  <c r="K116" i="17"/>
  <c r="K43" i="17"/>
  <c r="K87" i="17"/>
  <c r="K130" i="17"/>
  <c r="K29" i="17"/>
  <c r="K132" i="17"/>
  <c r="K31" i="17"/>
  <c r="K100" i="17"/>
  <c r="K84" i="17"/>
  <c r="K136" i="17"/>
  <c r="K76" i="17"/>
  <c r="K47" i="17"/>
  <c r="K103" i="17"/>
  <c r="K146" i="17"/>
  <c r="K27" i="17"/>
  <c r="K113" i="17"/>
  <c r="K13" i="17"/>
  <c r="K81" i="17"/>
  <c r="K74" i="17"/>
  <c r="K126" i="17"/>
  <c r="K118" i="17"/>
  <c r="K128" i="17"/>
  <c r="K86" i="17"/>
  <c r="K157" i="17"/>
  <c r="K99" i="17"/>
  <c r="K16" i="17"/>
  <c r="K61" i="17"/>
  <c r="K55" i="17"/>
  <c r="K115" i="17"/>
  <c r="K158" i="17"/>
  <c r="K14" i="17"/>
  <c r="K57" i="17"/>
  <c r="K160" i="17"/>
  <c r="K67" i="17"/>
  <c r="K59" i="17"/>
  <c r="K102" i="17"/>
  <c r="K154" i="17"/>
  <c r="K11" i="17"/>
  <c r="K88" i="17"/>
  <c r="K159" i="17"/>
  <c r="K26" i="17"/>
  <c r="K96" i="17"/>
  <c r="K38" i="17"/>
  <c r="K141" i="17"/>
  <c r="K40" i="17"/>
  <c r="K109" i="17"/>
  <c r="K41" i="17"/>
  <c r="K101" i="17"/>
  <c r="K144" i="17"/>
  <c r="K85" i="17"/>
  <c r="K142" i="17"/>
  <c r="K90" i="17"/>
  <c r="K44" i="17"/>
  <c r="J97" i="19"/>
  <c r="J156" i="19"/>
  <c r="J130" i="19"/>
  <c r="R145" i="18"/>
  <c r="R102" i="18"/>
  <c r="R156" i="18"/>
  <c r="R113" i="18"/>
  <c r="R79" i="18"/>
  <c r="R44" i="18"/>
  <c r="R54" i="18"/>
  <c r="R141" i="18"/>
  <c r="R107" i="18"/>
  <c r="R72" i="18"/>
  <c r="R126" i="18"/>
  <c r="R83" i="18"/>
  <c r="R82" i="18"/>
  <c r="R16" i="18"/>
  <c r="R159" i="18"/>
  <c r="R18" i="18"/>
  <c r="R75" i="18"/>
  <c r="R65" i="18"/>
  <c r="R12" i="18"/>
  <c r="R13" i="18"/>
  <c r="J59" i="18"/>
  <c r="J138" i="18"/>
  <c r="J112" i="18"/>
  <c r="J69" i="18"/>
  <c r="J96" i="18"/>
  <c r="J158" i="18"/>
  <c r="J108" i="18"/>
  <c r="J82" i="18"/>
  <c r="J125" i="18"/>
  <c r="J14" i="18"/>
  <c r="K104" i="17"/>
  <c r="K71" i="17"/>
  <c r="J27" i="19"/>
  <c r="J31" i="19"/>
  <c r="J96" i="19"/>
  <c r="J116" i="19"/>
  <c r="J112" i="19"/>
  <c r="J46" i="19"/>
  <c r="R59" i="18"/>
  <c r="R138" i="18"/>
  <c r="R112" i="18"/>
  <c r="R69" i="18"/>
  <c r="R131" i="18"/>
  <c r="R88" i="18"/>
  <c r="R45" i="18"/>
  <c r="R152" i="18"/>
  <c r="R40" i="18"/>
  <c r="R136" i="18"/>
  <c r="J137" i="18"/>
  <c r="J94" i="18"/>
  <c r="J130" i="18"/>
  <c r="J61" i="18"/>
  <c r="J80" i="18"/>
  <c r="J46" i="18"/>
  <c r="J66" i="18"/>
  <c r="R15" i="18"/>
  <c r="J100" i="19"/>
  <c r="J26" i="19"/>
  <c r="J131" i="19"/>
  <c r="R137" i="18"/>
  <c r="R94" i="18"/>
  <c r="R139" i="18"/>
  <c r="R70" i="18"/>
  <c r="R157" i="18"/>
  <c r="R98" i="18"/>
  <c r="R55" i="18"/>
  <c r="R117" i="18"/>
  <c r="R74" i="18"/>
  <c r="R39" i="18"/>
  <c r="R17" i="18"/>
  <c r="R125" i="18"/>
  <c r="R10" i="18"/>
  <c r="R142" i="18"/>
  <c r="R31" i="18"/>
  <c r="J110" i="18"/>
  <c r="J30" i="18"/>
  <c r="J11" i="18"/>
  <c r="J32" i="18"/>
  <c r="J65" i="18"/>
  <c r="J29" i="18"/>
  <c r="J159" i="18"/>
  <c r="J67" i="18"/>
  <c r="J116" i="18"/>
  <c r="J17" i="18"/>
  <c r="J74" i="18"/>
  <c r="J117" i="18"/>
  <c r="J55" i="18"/>
  <c r="J98" i="18"/>
  <c r="J157" i="18"/>
  <c r="J23" i="18"/>
  <c r="J27" i="18"/>
  <c r="J33" i="18"/>
  <c r="J40" i="18"/>
  <c r="J152" i="18"/>
  <c r="J45" i="18"/>
  <c r="J88" i="18"/>
  <c r="J131" i="18"/>
  <c r="J24" i="18"/>
  <c r="J37" i="18"/>
  <c r="J101" i="18"/>
  <c r="J151" i="18"/>
  <c r="J93" i="18"/>
  <c r="J83" i="18"/>
  <c r="J126" i="18"/>
  <c r="J72" i="18"/>
  <c r="J107" i="18"/>
  <c r="J141" i="18"/>
  <c r="J54" i="18"/>
  <c r="J44" i="18"/>
  <c r="J13" i="18"/>
  <c r="J19" i="18"/>
  <c r="J99" i="18"/>
  <c r="J52" i="18"/>
  <c r="J26" i="18"/>
  <c r="J73" i="18"/>
  <c r="J97" i="18"/>
  <c r="J140" i="18"/>
  <c r="J144" i="18"/>
  <c r="J15" i="18"/>
  <c r="J31" i="18"/>
  <c r="J56" i="18"/>
  <c r="J136" i="18"/>
  <c r="J41" i="18"/>
  <c r="J127" i="18"/>
  <c r="J57" i="18"/>
  <c r="J100" i="18"/>
  <c r="J135" i="18"/>
  <c r="J38" i="18"/>
  <c r="J81" i="18"/>
  <c r="J150" i="18"/>
  <c r="J53" i="18"/>
  <c r="R41" i="18"/>
  <c r="J99" i="19"/>
  <c r="J111" i="19"/>
  <c r="J89" i="19"/>
  <c r="J85" i="19"/>
  <c r="J59" i="19"/>
  <c r="J55" i="19"/>
  <c r="J33" i="19"/>
  <c r="J25" i="19"/>
  <c r="J132" i="19"/>
  <c r="J110" i="19"/>
  <c r="J144" i="19"/>
  <c r="J139" i="19"/>
  <c r="J142" i="19"/>
  <c r="J154" i="19"/>
  <c r="J159" i="19"/>
  <c r="J90" i="19"/>
  <c r="J86" i="19"/>
  <c r="J74" i="19"/>
  <c r="J70" i="19"/>
  <c r="J66" i="19"/>
  <c r="J53" i="19"/>
  <c r="J14" i="19"/>
  <c r="J19" i="19"/>
  <c r="J15" i="19"/>
  <c r="J98" i="19"/>
  <c r="J94" i="19"/>
  <c r="J81" i="19"/>
  <c r="J12" i="19"/>
  <c r="J145" i="19"/>
  <c r="J136" i="19"/>
  <c r="J117" i="19"/>
  <c r="J125" i="19"/>
  <c r="J152" i="19"/>
  <c r="J157" i="19"/>
  <c r="J82" i="19"/>
  <c r="J87" i="19"/>
  <c r="J83" i="19"/>
  <c r="J113" i="19"/>
  <c r="J32" i="19"/>
  <c r="J28" i="19"/>
  <c r="J24" i="19"/>
  <c r="J11" i="19"/>
  <c r="J127" i="19"/>
  <c r="J108" i="19"/>
  <c r="J124" i="19"/>
  <c r="J123" i="19"/>
  <c r="J160" i="19"/>
  <c r="J47" i="19"/>
  <c r="J43" i="19"/>
  <c r="J17" i="19"/>
  <c r="J13" i="19"/>
  <c r="J75" i="19"/>
  <c r="J71" i="19"/>
  <c r="J45" i="19"/>
  <c r="J41" i="19"/>
  <c r="J20" i="19"/>
  <c r="J137" i="19"/>
  <c r="J118" i="19"/>
  <c r="J146" i="19"/>
  <c r="J60" i="19"/>
  <c r="J56" i="19"/>
  <c r="J52" i="19"/>
  <c r="J39" i="19"/>
  <c r="J48" i="19"/>
  <c r="J44" i="19"/>
  <c r="J18" i="19"/>
  <c r="J88" i="19"/>
  <c r="J84" i="19"/>
  <c r="J80" i="19"/>
  <c r="J67" i="19"/>
  <c r="J76" i="19"/>
  <c r="J72" i="19"/>
  <c r="J38" i="19"/>
  <c r="J150" i="19"/>
  <c r="J103" i="19"/>
  <c r="J126" i="19"/>
  <c r="J143" i="19"/>
  <c r="J155" i="19"/>
  <c r="J158" i="19"/>
  <c r="J73" i="19"/>
  <c r="J69" i="19"/>
  <c r="J40" i="19"/>
  <c r="J101" i="19"/>
  <c r="J122" i="19"/>
  <c r="J68" i="19"/>
  <c r="J29" i="19"/>
  <c r="J104" i="19"/>
  <c r="J129" i="19"/>
  <c r="J140" i="19"/>
  <c r="J128" i="19"/>
  <c r="J102" i="19"/>
  <c r="J138" i="19"/>
  <c r="J153" i="19"/>
  <c r="J95" i="19"/>
  <c r="J30" i="19"/>
  <c r="J34" i="19"/>
  <c r="J151" i="19"/>
  <c r="K113" i="16"/>
  <c r="K124" i="16"/>
  <c r="K16" i="16"/>
  <c r="K130" i="16"/>
  <c r="K72" i="16"/>
  <c r="K89" i="16"/>
  <c r="K38" i="16"/>
  <c r="K55" i="16"/>
  <c r="K141" i="16"/>
  <c r="K96" i="16"/>
  <c r="K44" i="16"/>
  <c r="K61" i="16"/>
  <c r="K158" i="16"/>
  <c r="K146" i="16"/>
  <c r="K13" i="16"/>
  <c r="K27" i="16"/>
  <c r="K117" i="16"/>
  <c r="K95" i="16"/>
  <c r="K68" i="16"/>
  <c r="K110" i="16"/>
  <c r="K125" i="16"/>
  <c r="K82" i="16"/>
  <c r="K97" i="16"/>
  <c r="K80" i="16"/>
  <c r="K20" i="16"/>
  <c r="K122" i="16"/>
  <c r="Y141" i="18"/>
  <c r="R100" i="19"/>
  <c r="Y101" i="18"/>
  <c r="Y145" i="18"/>
  <c r="Y102" i="18"/>
  <c r="Y103" i="18"/>
  <c r="Y60" i="18"/>
  <c r="Y139" i="18"/>
  <c r="Y70" i="18"/>
  <c r="Y157" i="18"/>
  <c r="Y45" i="18"/>
  <c r="R43" i="19"/>
  <c r="K137" i="44"/>
  <c r="K138" i="44"/>
  <c r="K10" i="16"/>
  <c r="K137" i="16"/>
  <c r="K33" i="16"/>
  <c r="K75" i="16"/>
  <c r="K151" i="16"/>
  <c r="K47" i="16"/>
  <c r="K157" i="16"/>
  <c r="K54" i="16"/>
  <c r="W13" i="16"/>
  <c r="W12" i="16"/>
  <c r="K87" i="16"/>
  <c r="Y33" i="18"/>
  <c r="Y136" i="18"/>
  <c r="Y67" i="18"/>
  <c r="Y59" i="18"/>
  <c r="Y129" i="18"/>
  <c r="Y96" i="18"/>
  <c r="Y123" i="18"/>
  <c r="Y80" i="18"/>
  <c r="Y37" i="18"/>
  <c r="Y142" i="18"/>
  <c r="Y99" i="18"/>
  <c r="Y65" i="18"/>
  <c r="K140" i="44"/>
  <c r="K145" i="45"/>
  <c r="K144" i="45"/>
  <c r="K48" i="16"/>
  <c r="K83" i="16"/>
  <c r="K43" i="16"/>
  <c r="K85" i="16"/>
  <c r="K15" i="16"/>
  <c r="K127" i="16"/>
  <c r="K101" i="16"/>
  <c r="K41" i="16"/>
  <c r="K24" i="16"/>
  <c r="K99" i="16"/>
  <c r="K123" i="16"/>
  <c r="Y12" i="18"/>
  <c r="Y29" i="18"/>
  <c r="Y10" i="18"/>
  <c r="Y51" i="18"/>
  <c r="Y18" i="18"/>
  <c r="Y109" i="18"/>
  <c r="Y23" i="18"/>
  <c r="Y74" i="18"/>
  <c r="Y14" i="18"/>
  <c r="Y40" i="18"/>
  <c r="Y27" i="18"/>
  <c r="Y143" i="18"/>
  <c r="Y66" i="18"/>
  <c r="Y31" i="18"/>
  <c r="Y135" i="18"/>
  <c r="Y100" i="18"/>
  <c r="Y152" i="18"/>
  <c r="R15" i="19"/>
  <c r="R26" i="19"/>
  <c r="R34" i="19"/>
  <c r="R108" i="19"/>
  <c r="R19" i="19"/>
  <c r="R17" i="19"/>
  <c r="R39" i="19"/>
  <c r="R11" i="19"/>
  <c r="R13" i="19"/>
  <c r="R30" i="19"/>
  <c r="R66" i="19"/>
  <c r="R96" i="19"/>
  <c r="Y137" i="18"/>
  <c r="Y94" i="18"/>
  <c r="Y95" i="18"/>
  <c r="Y52" i="18"/>
  <c r="Y130" i="18"/>
  <c r="Y61" i="18"/>
  <c r="K138" i="45"/>
  <c r="K142" i="44"/>
  <c r="K112" i="16"/>
  <c r="K154" i="16"/>
  <c r="K102" i="16"/>
  <c r="K59" i="16"/>
  <c r="K144" i="16"/>
  <c r="K67" i="16"/>
  <c r="K116" i="16"/>
  <c r="K73" i="16"/>
  <c r="K71" i="16"/>
  <c r="W20" i="16"/>
  <c r="K53" i="16"/>
  <c r="Y72" i="18"/>
  <c r="R70" i="19"/>
  <c r="R74" i="19"/>
  <c r="R116" i="19"/>
  <c r="Y127" i="18"/>
  <c r="Y93" i="18"/>
  <c r="Y58" i="18"/>
  <c r="Y87" i="18"/>
  <c r="Y149" i="18"/>
  <c r="Y114" i="18"/>
  <c r="Y71" i="18"/>
  <c r="Y125" i="18"/>
  <c r="Y56" i="18"/>
  <c r="Y24" i="18"/>
  <c r="R69" i="19"/>
  <c r="R73" i="19"/>
  <c r="R110" i="19"/>
  <c r="K143" i="43"/>
  <c r="K141" i="44"/>
  <c r="K143" i="44"/>
  <c r="K140" i="45"/>
  <c r="K18" i="16"/>
  <c r="K128" i="16"/>
  <c r="K25" i="16"/>
  <c r="K118" i="16"/>
  <c r="K142" i="16"/>
  <c r="K39" i="16"/>
  <c r="K140" i="16"/>
  <c r="K88" i="16"/>
  <c r="K45" i="16"/>
  <c r="K104" i="16"/>
  <c r="K139" i="16"/>
  <c r="Y9" i="18"/>
  <c r="R10" i="19"/>
  <c r="R40" i="19"/>
  <c r="R53" i="19"/>
  <c r="R57" i="19"/>
  <c r="R61" i="19"/>
  <c r="Y46" i="18"/>
  <c r="Y128" i="18"/>
  <c r="Y85" i="18"/>
  <c r="Y155" i="18"/>
  <c r="Y121" i="18"/>
  <c r="Y86" i="18"/>
  <c r="Y43" i="18"/>
  <c r="Y122" i="18"/>
  <c r="Y53" i="18"/>
  <c r="Y82" i="18"/>
  <c r="K140" i="43"/>
  <c r="K142" i="45"/>
  <c r="K143" i="45"/>
  <c r="L57" i="12"/>
  <c r="K57" i="12"/>
  <c r="J57" i="12"/>
  <c r="I57" i="12"/>
  <c r="K198" i="3"/>
  <c r="J198" i="3"/>
  <c r="J187" i="3"/>
  <c r="K187" i="3"/>
  <c r="K202" i="3"/>
  <c r="J202" i="3"/>
  <c r="K191" i="3"/>
  <c r="J191" i="3"/>
  <c r="K17" i="2"/>
  <c r="J17" i="2"/>
  <c r="J18" i="2"/>
  <c r="K18" i="2"/>
  <c r="K186" i="3"/>
  <c r="J186" i="3"/>
  <c r="K197" i="3"/>
  <c r="J197" i="3"/>
  <c r="K192" i="3"/>
  <c r="J192" i="3"/>
  <c r="J203" i="3"/>
  <c r="K203" i="3"/>
  <c r="K207" i="3"/>
  <c r="J207" i="3"/>
  <c r="J196" i="3"/>
  <c r="K196" i="3"/>
  <c r="L72" i="2"/>
  <c r="K72" i="2"/>
  <c r="J72" i="2"/>
  <c r="J69" i="2"/>
  <c r="K69" i="2"/>
  <c r="L69" i="2"/>
  <c r="K199" i="3"/>
  <c r="J199" i="3"/>
  <c r="J188" i="3"/>
  <c r="K188" i="3"/>
  <c r="K193" i="3"/>
  <c r="J193" i="3"/>
  <c r="J204" i="3"/>
  <c r="K204" i="3"/>
  <c r="J70" i="2"/>
  <c r="K70" i="2"/>
  <c r="J201" i="3"/>
  <c r="K201" i="3"/>
  <c r="K190" i="3"/>
  <c r="J190" i="3"/>
  <c r="K206" i="3"/>
  <c r="J206" i="3"/>
  <c r="J195" i="3"/>
  <c r="K195" i="3"/>
  <c r="K124" i="3"/>
  <c r="J124" i="3"/>
  <c r="J113" i="3"/>
  <c r="K113" i="3"/>
  <c r="K114" i="3"/>
  <c r="J114" i="3"/>
  <c r="K125" i="3"/>
  <c r="J125" i="3"/>
  <c r="J126" i="3"/>
  <c r="K126" i="3"/>
  <c r="K115" i="3"/>
  <c r="J115" i="3"/>
  <c r="K116" i="3"/>
  <c r="J116" i="3"/>
  <c r="K127" i="3"/>
  <c r="J127" i="3"/>
  <c r="K117" i="3"/>
  <c r="J117" i="3"/>
  <c r="J128" i="3"/>
  <c r="K128" i="3"/>
  <c r="J118" i="3"/>
  <c r="K118" i="3"/>
  <c r="J129" i="3"/>
  <c r="K129" i="3"/>
  <c r="K119" i="3"/>
  <c r="J119" i="3"/>
  <c r="K130" i="3"/>
  <c r="J130" i="3"/>
  <c r="K132" i="3"/>
  <c r="J132" i="3"/>
  <c r="J121" i="3"/>
  <c r="K121" i="3"/>
  <c r="K122" i="3"/>
  <c r="J122" i="3"/>
  <c r="K133" i="3"/>
  <c r="J133" i="3"/>
  <c r="J134" i="3"/>
  <c r="K134" i="3"/>
  <c r="K123" i="3"/>
  <c r="J123" i="3"/>
  <c r="K200" i="3"/>
  <c r="J200" i="3"/>
  <c r="K189" i="3"/>
  <c r="J189" i="3"/>
  <c r="K194" i="3"/>
  <c r="J194" i="3"/>
  <c r="K205" i="3"/>
  <c r="J205" i="3"/>
  <c r="K131" i="3"/>
  <c r="J131" i="3"/>
  <c r="J120" i="3"/>
  <c r="K120" i="3"/>
  <c r="K118" i="13"/>
  <c r="J118" i="13"/>
  <c r="I118" i="13"/>
  <c r="I160" i="13"/>
  <c r="K160" i="13"/>
  <c r="J160" i="13"/>
  <c r="I48" i="13"/>
  <c r="K48" i="13"/>
  <c r="J48" i="13"/>
  <c r="J90" i="13"/>
  <c r="I90" i="13"/>
  <c r="K90" i="13"/>
  <c r="K132" i="13"/>
  <c r="J132" i="13"/>
  <c r="I132" i="13"/>
  <c r="K104" i="13"/>
  <c r="J104" i="13"/>
  <c r="I104" i="13"/>
  <c r="K146" i="13"/>
  <c r="J146" i="13"/>
  <c r="I146" i="13"/>
  <c r="K34" i="13"/>
  <c r="J34" i="13"/>
  <c r="I34" i="13"/>
  <c r="T23" i="14"/>
  <c r="S23" i="14"/>
  <c r="W20" i="13"/>
  <c r="V20" i="13"/>
  <c r="U20" i="13"/>
  <c r="K62" i="13"/>
  <c r="J62" i="13"/>
  <c r="I62" i="13"/>
  <c r="J76" i="13"/>
  <c r="I76" i="13"/>
  <c r="K76" i="13"/>
  <c r="K20" i="13"/>
  <c r="J20" i="13"/>
  <c r="I20" i="13"/>
  <c r="L21" i="15"/>
  <c r="K21" i="15"/>
  <c r="J21" i="15"/>
  <c r="I21" i="15"/>
  <c r="M21" i="15"/>
  <c r="L35" i="15"/>
  <c r="K35" i="15"/>
  <c r="I35" i="15"/>
  <c r="M35" i="15"/>
  <c r="J35" i="15"/>
  <c r="I54" i="12"/>
  <c r="L54" i="12"/>
  <c r="K54" i="12"/>
  <c r="J54" i="12"/>
  <c r="I56" i="12"/>
  <c r="L56" i="12"/>
  <c r="K56" i="12"/>
  <c r="J56" i="12"/>
  <c r="I119" i="15"/>
  <c r="L119" i="15"/>
  <c r="J119" i="15"/>
  <c r="M119" i="15"/>
  <c r="K119" i="15"/>
  <c r="K147" i="15"/>
  <c r="J147" i="15"/>
  <c r="L147" i="15"/>
  <c r="I147" i="15"/>
  <c r="M147" i="15"/>
  <c r="M91" i="15"/>
  <c r="K91" i="15"/>
  <c r="J91" i="15"/>
  <c r="L91" i="15"/>
  <c r="I91" i="15"/>
  <c r="M105" i="15"/>
  <c r="K105" i="15"/>
  <c r="I105" i="15"/>
  <c r="L105" i="15"/>
  <c r="J105" i="15"/>
  <c r="J133" i="15"/>
  <c r="I133" i="15"/>
  <c r="M133" i="15"/>
  <c r="K133" i="15"/>
  <c r="L133" i="15"/>
  <c r="M49" i="15"/>
  <c r="L49" i="15"/>
  <c r="J49" i="15"/>
  <c r="K49" i="15"/>
  <c r="I49" i="15"/>
  <c r="L161" i="15"/>
  <c r="K161" i="15"/>
  <c r="I161" i="15"/>
  <c r="M161" i="15"/>
  <c r="J161" i="15"/>
  <c r="M63" i="15"/>
  <c r="K63" i="15"/>
  <c r="I63" i="15"/>
  <c r="L63" i="15"/>
  <c r="J63" i="15"/>
  <c r="W21" i="15"/>
  <c r="Y21" i="15"/>
  <c r="X21" i="15"/>
  <c r="M77" i="15"/>
  <c r="L77" i="15"/>
  <c r="J77" i="15"/>
  <c r="I77" i="15"/>
  <c r="K77" i="15"/>
  <c r="R76" i="18"/>
  <c r="Q76" i="18"/>
  <c r="Q50" i="18"/>
  <c r="R50" i="18"/>
  <c r="Q146" i="18"/>
  <c r="R146" i="18"/>
  <c r="R120" i="18"/>
  <c r="Q120" i="18"/>
  <c r="R104" i="18"/>
  <c r="Q104" i="18"/>
  <c r="Q78" i="18"/>
  <c r="R78" i="18"/>
  <c r="R148" i="18"/>
  <c r="Q148" i="18"/>
  <c r="R62" i="18"/>
  <c r="Q62" i="18"/>
  <c r="R132" i="18"/>
  <c r="Q132" i="18"/>
  <c r="R106" i="18"/>
  <c r="Q106" i="18"/>
  <c r="R160" i="18"/>
  <c r="Q160" i="18"/>
  <c r="R134" i="18"/>
  <c r="Q134" i="18"/>
  <c r="R48" i="18"/>
  <c r="Q48" i="18"/>
  <c r="R90" i="18"/>
  <c r="Q90" i="18"/>
  <c r="Q34" i="18"/>
  <c r="R34" i="18"/>
  <c r="R8" i="18"/>
  <c r="Q8" i="18"/>
  <c r="Q118" i="18"/>
  <c r="R118" i="18"/>
  <c r="R64" i="18"/>
  <c r="Q64" i="18"/>
  <c r="R36" i="18"/>
  <c r="Q36" i="18"/>
  <c r="R20" i="18"/>
  <c r="Q20" i="18"/>
  <c r="Q22" i="18"/>
  <c r="R22" i="18"/>
  <c r="K51" i="16"/>
  <c r="J51" i="16"/>
  <c r="I51" i="16"/>
  <c r="J77" i="16"/>
  <c r="I77" i="16"/>
  <c r="K77" i="16"/>
  <c r="J51" i="17"/>
  <c r="I51" i="17"/>
  <c r="K51" i="17"/>
  <c r="J79" i="17"/>
  <c r="I79" i="17"/>
  <c r="K79" i="17"/>
  <c r="K107" i="17"/>
  <c r="J107" i="17"/>
  <c r="I107" i="17"/>
  <c r="J76" i="18"/>
  <c r="I76" i="18"/>
  <c r="I50" i="18"/>
  <c r="J50" i="18"/>
  <c r="I146" i="18"/>
  <c r="J146" i="18"/>
  <c r="J120" i="18"/>
  <c r="I120" i="18"/>
  <c r="J104" i="18"/>
  <c r="I104" i="18"/>
  <c r="I78" i="18"/>
  <c r="J78" i="18"/>
  <c r="J148" i="18"/>
  <c r="I148" i="18"/>
  <c r="J62" i="18"/>
  <c r="I62" i="18"/>
  <c r="J132" i="18"/>
  <c r="I132" i="18"/>
  <c r="J106" i="18"/>
  <c r="I106" i="18"/>
  <c r="J160" i="18"/>
  <c r="I160" i="18"/>
  <c r="J134" i="18"/>
  <c r="I134" i="18"/>
  <c r="J48" i="18"/>
  <c r="I48" i="18"/>
  <c r="J92" i="18"/>
  <c r="I92" i="18"/>
  <c r="I34" i="18"/>
  <c r="J34" i="18"/>
  <c r="J8" i="18"/>
  <c r="I8" i="18"/>
  <c r="J90" i="18"/>
  <c r="I90" i="18"/>
  <c r="J36" i="18"/>
  <c r="I36" i="18"/>
  <c r="J20" i="18"/>
  <c r="I20" i="18"/>
  <c r="J64" i="18"/>
  <c r="I64" i="18"/>
  <c r="I22" i="18"/>
  <c r="J22" i="18"/>
  <c r="R92" i="18"/>
  <c r="Q92" i="18"/>
  <c r="J149" i="16"/>
  <c r="K149" i="16"/>
  <c r="I149" i="16"/>
  <c r="K9" i="16"/>
  <c r="I9" i="16"/>
  <c r="J9" i="16"/>
  <c r="K65" i="16"/>
  <c r="J65" i="16"/>
  <c r="I65" i="16"/>
  <c r="J91" i="16"/>
  <c r="I91" i="16"/>
  <c r="K91" i="16"/>
  <c r="K119" i="16"/>
  <c r="J119" i="16"/>
  <c r="I119" i="16"/>
  <c r="I93" i="16"/>
  <c r="K93" i="16"/>
  <c r="J93" i="16"/>
  <c r="I161" i="16"/>
  <c r="K161" i="16"/>
  <c r="J161" i="16"/>
  <c r="J135" i="16"/>
  <c r="I135" i="16"/>
  <c r="K135" i="16"/>
  <c r="I49" i="16"/>
  <c r="J49" i="16"/>
  <c r="K49" i="16"/>
  <c r="J23" i="16"/>
  <c r="I23" i="16"/>
  <c r="K23" i="16"/>
  <c r="K133" i="16"/>
  <c r="J133" i="16"/>
  <c r="I133" i="16"/>
  <c r="K107" i="16"/>
  <c r="I107" i="16"/>
  <c r="J107" i="16"/>
  <c r="J105" i="16"/>
  <c r="K105" i="16"/>
  <c r="I105" i="16"/>
  <c r="K79" i="16"/>
  <c r="I79" i="16"/>
  <c r="J79" i="16"/>
  <c r="W9" i="16"/>
  <c r="V9" i="16"/>
  <c r="U9" i="16"/>
  <c r="W21" i="16"/>
  <c r="V21" i="16"/>
  <c r="U21" i="16"/>
  <c r="J121" i="16"/>
  <c r="K121" i="16"/>
  <c r="I121" i="16"/>
  <c r="K147" i="16"/>
  <c r="I147" i="16"/>
  <c r="J147" i="16"/>
  <c r="J119" i="17"/>
  <c r="I119" i="17"/>
  <c r="K119" i="17"/>
  <c r="I93" i="17"/>
  <c r="K93" i="17"/>
  <c r="J93" i="17"/>
  <c r="I161" i="17"/>
  <c r="K161" i="17"/>
  <c r="J161" i="17"/>
  <c r="J135" i="17"/>
  <c r="I135" i="17"/>
  <c r="K135" i="17"/>
  <c r="I49" i="17"/>
  <c r="K49" i="17"/>
  <c r="J49" i="17"/>
  <c r="I23" i="17"/>
  <c r="K23" i="17"/>
  <c r="J23" i="17"/>
  <c r="J91" i="17"/>
  <c r="I91" i="17"/>
  <c r="K91" i="17"/>
  <c r="K65" i="17"/>
  <c r="J65" i="17"/>
  <c r="I65" i="17"/>
  <c r="K9" i="17"/>
  <c r="J9" i="17"/>
  <c r="I9" i="17"/>
  <c r="K149" i="17"/>
  <c r="I149" i="17"/>
  <c r="J149" i="17"/>
  <c r="K63" i="17"/>
  <c r="J63" i="17"/>
  <c r="I63" i="17"/>
  <c r="K37" i="17"/>
  <c r="I37" i="17"/>
  <c r="J37" i="17"/>
  <c r="K21" i="17"/>
  <c r="J21" i="17"/>
  <c r="I21" i="17"/>
  <c r="J147" i="17"/>
  <c r="I147" i="17"/>
  <c r="K147" i="17"/>
  <c r="K121" i="17"/>
  <c r="I121" i="17"/>
  <c r="J121" i="17"/>
  <c r="J35" i="17"/>
  <c r="K35" i="17"/>
  <c r="I35" i="17"/>
  <c r="Y132" i="18"/>
  <c r="X132" i="18"/>
  <c r="P161" i="19"/>
  <c r="R161" i="19"/>
  <c r="R147" i="19"/>
  <c r="P147" i="19"/>
  <c r="R119" i="19"/>
  <c r="P119" i="19"/>
  <c r="M161" i="19"/>
  <c r="M149" i="19"/>
  <c r="M147" i="19"/>
  <c r="M135" i="19"/>
  <c r="M105" i="19"/>
  <c r="M93" i="19"/>
  <c r="M91" i="19"/>
  <c r="M79" i="19"/>
  <c r="M77" i="19"/>
  <c r="M65" i="19"/>
  <c r="M63" i="19"/>
  <c r="M51" i="19"/>
  <c r="M49" i="19"/>
  <c r="M37" i="19"/>
  <c r="M35" i="19"/>
  <c r="M23" i="19"/>
  <c r="M21" i="19"/>
  <c r="M9" i="19"/>
  <c r="M119" i="19"/>
  <c r="L7" i="19"/>
  <c r="M121" i="19"/>
  <c r="M107" i="19"/>
  <c r="M133" i="19"/>
  <c r="R135" i="19"/>
  <c r="P135" i="19"/>
  <c r="R121" i="19"/>
  <c r="P121" i="19"/>
  <c r="R149" i="19"/>
  <c r="P149" i="19"/>
  <c r="X21" i="19"/>
  <c r="J23" i="19"/>
  <c r="H23" i="19"/>
  <c r="R37" i="19"/>
  <c r="P37" i="19"/>
  <c r="J49" i="19"/>
  <c r="H49" i="19"/>
  <c r="X51" i="19"/>
  <c r="R63" i="19"/>
  <c r="P63" i="19"/>
  <c r="X77" i="19"/>
  <c r="J79" i="19"/>
  <c r="H79" i="19"/>
  <c r="R93" i="19"/>
  <c r="P93" i="19"/>
  <c r="H105" i="19"/>
  <c r="J105" i="19"/>
  <c r="X161" i="19"/>
  <c r="X135" i="19"/>
  <c r="X133" i="19"/>
  <c r="X107" i="19"/>
  <c r="T7" i="19"/>
  <c r="Z7" i="19"/>
  <c r="X149" i="19"/>
  <c r="X119" i="19"/>
  <c r="X147" i="19"/>
  <c r="J9" i="19"/>
  <c r="H9" i="19"/>
  <c r="R23" i="19"/>
  <c r="P23" i="19"/>
  <c r="J35" i="19"/>
  <c r="H35" i="19"/>
  <c r="X37" i="19"/>
  <c r="R49" i="19"/>
  <c r="P49" i="19"/>
  <c r="X63" i="19"/>
  <c r="J65" i="19"/>
  <c r="H65" i="19"/>
  <c r="R79" i="19"/>
  <c r="P79" i="19"/>
  <c r="J91" i="19"/>
  <c r="H91" i="19"/>
  <c r="X93" i="19"/>
  <c r="R105" i="19"/>
  <c r="P105" i="19"/>
  <c r="R133" i="19"/>
  <c r="P133" i="19"/>
  <c r="X8" i="18"/>
  <c r="Y8" i="18"/>
  <c r="Y34" i="18"/>
  <c r="X34" i="18"/>
  <c r="Y106" i="18"/>
  <c r="X106" i="18"/>
  <c r="R9" i="19"/>
  <c r="P9" i="19"/>
  <c r="J21" i="19"/>
  <c r="H21" i="19"/>
  <c r="X23" i="19"/>
  <c r="R35" i="19"/>
  <c r="P35" i="19"/>
  <c r="X49" i="19"/>
  <c r="J51" i="19"/>
  <c r="H51" i="19"/>
  <c r="R65" i="19"/>
  <c r="P65" i="19"/>
  <c r="J77" i="19"/>
  <c r="H77" i="19"/>
  <c r="X79" i="19"/>
  <c r="R91" i="19"/>
  <c r="P91" i="19"/>
  <c r="X105" i="19"/>
  <c r="V9" i="17"/>
  <c r="U9" i="17"/>
  <c r="W9" i="17"/>
  <c r="Y118" i="18"/>
  <c r="X118" i="18"/>
  <c r="X92" i="18"/>
  <c r="Y92" i="18"/>
  <c r="X76" i="18"/>
  <c r="Y76" i="18"/>
  <c r="Y146" i="18"/>
  <c r="X146" i="18"/>
  <c r="X120" i="18"/>
  <c r="Y120" i="18"/>
  <c r="Y104" i="18"/>
  <c r="X104" i="18"/>
  <c r="Y78" i="18"/>
  <c r="X78" i="18"/>
  <c r="Y148" i="18"/>
  <c r="X148" i="18"/>
  <c r="Y62" i="18"/>
  <c r="X62" i="18"/>
  <c r="Y36" i="18"/>
  <c r="X36" i="18"/>
  <c r="Y90" i="18"/>
  <c r="X90" i="18"/>
  <c r="Y64" i="18"/>
  <c r="X64" i="18"/>
  <c r="H161" i="19"/>
  <c r="J161" i="19"/>
  <c r="E161" i="19"/>
  <c r="E149" i="19"/>
  <c r="E147" i="19"/>
  <c r="E135" i="19"/>
  <c r="E121" i="19"/>
  <c r="E105" i="19"/>
  <c r="E93" i="19"/>
  <c r="E91" i="19"/>
  <c r="E79" i="19"/>
  <c r="E77" i="19"/>
  <c r="E65" i="19"/>
  <c r="E63" i="19"/>
  <c r="E51" i="19"/>
  <c r="E49" i="19"/>
  <c r="E37" i="19"/>
  <c r="E35" i="19"/>
  <c r="E23" i="19"/>
  <c r="E21" i="19"/>
  <c r="E9" i="19"/>
  <c r="D7" i="19"/>
  <c r="E133" i="19"/>
  <c r="E107" i="19"/>
  <c r="E119" i="19"/>
  <c r="J147" i="19"/>
  <c r="H147" i="19"/>
  <c r="J133" i="19"/>
  <c r="H133" i="19"/>
  <c r="J107" i="19"/>
  <c r="H107" i="19"/>
  <c r="J135" i="19"/>
  <c r="H135" i="19"/>
  <c r="J149" i="19"/>
  <c r="H149" i="19"/>
  <c r="J37" i="19"/>
  <c r="H37" i="19"/>
  <c r="R51" i="19"/>
  <c r="P51" i="19"/>
  <c r="J63" i="19"/>
  <c r="H63" i="19"/>
  <c r="X65" i="19"/>
  <c r="R77" i="19"/>
  <c r="P77" i="19"/>
  <c r="X91" i="19"/>
  <c r="J93" i="19"/>
  <c r="H93" i="19"/>
  <c r="J121" i="19"/>
  <c r="H121" i="19"/>
  <c r="R22" i="21"/>
  <c r="Q22" i="21"/>
  <c r="H22" i="21"/>
  <c r="I22" i="21"/>
  <c r="I36" i="21"/>
  <c r="H36" i="21"/>
  <c r="I148" i="21"/>
  <c r="H148" i="21"/>
  <c r="I134" i="21"/>
  <c r="H134" i="21"/>
  <c r="H92" i="21"/>
  <c r="I92" i="21"/>
  <c r="I162" i="21"/>
  <c r="H162" i="21"/>
  <c r="I50" i="21"/>
  <c r="H50" i="21"/>
  <c r="I120" i="21"/>
  <c r="H120" i="21"/>
  <c r="I78" i="21"/>
  <c r="H78" i="21"/>
  <c r="I106" i="21"/>
  <c r="H106" i="21"/>
  <c r="L21" i="22"/>
  <c r="J21" i="22"/>
  <c r="K21" i="22"/>
  <c r="H64" i="21"/>
  <c r="I64" i="21"/>
  <c r="J147" i="22"/>
  <c r="L147" i="22"/>
  <c r="K147" i="22"/>
  <c r="L161" i="22"/>
  <c r="J161" i="22"/>
  <c r="K161" i="22"/>
  <c r="K63" i="22"/>
  <c r="J63" i="22"/>
  <c r="L63" i="22"/>
  <c r="L133" i="22"/>
  <c r="K133" i="22"/>
  <c r="J133" i="22"/>
  <c r="J119" i="22"/>
  <c r="L119" i="22"/>
  <c r="K119" i="22"/>
  <c r="K49" i="22"/>
  <c r="J49" i="22"/>
  <c r="L49" i="22"/>
  <c r="L105" i="22"/>
  <c r="K105" i="22"/>
  <c r="J105" i="22"/>
  <c r="L91" i="22"/>
  <c r="J91" i="22"/>
  <c r="K91" i="22"/>
  <c r="L35" i="22"/>
  <c r="K35" i="22"/>
  <c r="J35" i="22"/>
  <c r="L77" i="22"/>
  <c r="K77" i="22"/>
  <c r="J77" i="22"/>
  <c r="X21" i="22"/>
  <c r="W21" i="22"/>
  <c r="V21" i="22"/>
  <c r="K160" i="26"/>
  <c r="J160" i="26"/>
  <c r="I160" i="26"/>
  <c r="K48" i="26"/>
  <c r="J48" i="26"/>
  <c r="I48" i="26"/>
  <c r="I90" i="26"/>
  <c r="K90" i="26"/>
  <c r="J90" i="26"/>
  <c r="J132" i="26"/>
  <c r="I132" i="26"/>
  <c r="K132" i="26"/>
  <c r="K62" i="26"/>
  <c r="J62" i="26"/>
  <c r="I62" i="26"/>
  <c r="I76" i="26"/>
  <c r="K76" i="26"/>
  <c r="J76" i="26"/>
  <c r="K104" i="26"/>
  <c r="J104" i="26"/>
  <c r="I104" i="26"/>
  <c r="K118" i="26"/>
  <c r="J118" i="26"/>
  <c r="I118" i="26"/>
  <c r="I146" i="26"/>
  <c r="J146" i="26"/>
  <c r="K146" i="26"/>
  <c r="I20" i="26"/>
  <c r="K20" i="26"/>
  <c r="J20" i="26"/>
  <c r="J146" i="27"/>
  <c r="K146" i="27"/>
  <c r="I146" i="27"/>
  <c r="J104" i="27"/>
  <c r="I104" i="27"/>
  <c r="K104" i="27"/>
  <c r="K34" i="27"/>
  <c r="J34" i="27"/>
  <c r="I34" i="27"/>
  <c r="J76" i="27"/>
  <c r="I76" i="27"/>
  <c r="K76" i="27"/>
  <c r="K62" i="27"/>
  <c r="J62" i="27"/>
  <c r="I62" i="27"/>
  <c r="K160" i="27"/>
  <c r="J160" i="27"/>
  <c r="I160" i="27"/>
  <c r="K118" i="28"/>
  <c r="I118" i="28"/>
  <c r="M118" i="28"/>
  <c r="L118" i="28"/>
  <c r="J118" i="28"/>
  <c r="J104" i="28"/>
  <c r="K104" i="28"/>
  <c r="I104" i="28"/>
  <c r="M104" i="28"/>
  <c r="L104" i="28"/>
  <c r="M76" i="28"/>
  <c r="L76" i="28"/>
  <c r="K76" i="28"/>
  <c r="J76" i="28"/>
  <c r="I76" i="28"/>
  <c r="M129" i="39"/>
  <c r="N129" i="39"/>
  <c r="L129" i="39"/>
  <c r="K129" i="39"/>
  <c r="O129" i="39"/>
  <c r="I146" i="43"/>
  <c r="H146" i="43"/>
  <c r="K146" i="43" s="1"/>
  <c r="G146" i="43"/>
  <c r="I146" i="44"/>
  <c r="H146" i="44"/>
  <c r="K146" i="44" s="1"/>
  <c r="G146" i="44"/>
  <c r="I16" i="43"/>
  <c r="H16" i="43"/>
  <c r="J16" i="43"/>
  <c r="N16" i="43"/>
  <c r="M16" i="43"/>
  <c r="L16" i="43"/>
  <c r="T16" i="43"/>
  <c r="R16" i="43"/>
  <c r="S16" i="43"/>
  <c r="Q16" i="43"/>
  <c r="P16" i="43"/>
  <c r="I146" i="45"/>
  <c r="H146" i="45"/>
  <c r="K146" i="45" s="1"/>
  <c r="G146" i="45"/>
  <c r="M146" i="44"/>
  <c r="O146" i="44"/>
  <c r="L146" i="44"/>
  <c r="N146" i="44"/>
  <c r="M146" i="45"/>
  <c r="O146" i="45"/>
  <c r="N146" i="45"/>
  <c r="L146" i="45"/>
  <c r="D161" i="19" l="1"/>
  <c r="D149" i="19"/>
  <c r="D147" i="19"/>
  <c r="D135" i="19"/>
  <c r="D119" i="19"/>
  <c r="D121" i="19"/>
  <c r="D105" i="19"/>
  <c r="D93" i="19"/>
  <c r="D91" i="19"/>
  <c r="D79" i="19"/>
  <c r="D77" i="19"/>
  <c r="D65" i="19"/>
  <c r="D63" i="19"/>
  <c r="D51" i="19"/>
  <c r="D49" i="19"/>
  <c r="D37" i="19"/>
  <c r="D35" i="19"/>
  <c r="D23" i="19"/>
  <c r="D21" i="19"/>
  <c r="D9" i="19"/>
  <c r="C7" i="19"/>
  <c r="D107" i="19"/>
  <c r="D133" i="19"/>
  <c r="U121" i="19"/>
  <c r="U119" i="19"/>
  <c r="T161" i="19"/>
  <c r="T149" i="19"/>
  <c r="T147" i="19"/>
  <c r="T135" i="19"/>
  <c r="T121" i="19"/>
  <c r="T105" i="19"/>
  <c r="T93" i="19"/>
  <c r="T91" i="19"/>
  <c r="T79" i="19"/>
  <c r="T77" i="19"/>
  <c r="T65" i="19"/>
  <c r="T63" i="19"/>
  <c r="T51" i="19"/>
  <c r="T49" i="19"/>
  <c r="T37" i="19"/>
  <c r="T35" i="19"/>
  <c r="T23" i="19"/>
  <c r="T21" i="19"/>
  <c r="T9" i="19"/>
  <c r="T133" i="19"/>
  <c r="T107" i="19"/>
  <c r="S7" i="19"/>
  <c r="Y7" i="19" s="1"/>
  <c r="T119" i="19"/>
  <c r="U107" i="19"/>
  <c r="U133" i="19"/>
  <c r="U9" i="19"/>
  <c r="Z122" i="19" s="1"/>
  <c r="U21" i="19"/>
  <c r="Z21" i="19" s="1"/>
  <c r="U23" i="19"/>
  <c r="U35" i="19"/>
  <c r="U37" i="19"/>
  <c r="Z37" i="19" s="1"/>
  <c r="U49" i="19"/>
  <c r="Z49" i="19" s="1"/>
  <c r="U51" i="19"/>
  <c r="U63" i="19"/>
  <c r="U65" i="19"/>
  <c r="U77" i="19"/>
  <c r="Z77" i="19" s="1"/>
  <c r="U79" i="19"/>
  <c r="U91" i="19"/>
  <c r="U93" i="19"/>
  <c r="Z93" i="19" s="1"/>
  <c r="U105" i="19"/>
  <c r="Z105" i="19" s="1"/>
  <c r="U135" i="19"/>
  <c r="U147" i="19"/>
  <c r="Z150" i="19"/>
  <c r="U149" i="19"/>
  <c r="U161" i="19"/>
  <c r="Z161" i="19" s="1"/>
  <c r="L161" i="19"/>
  <c r="L149" i="19"/>
  <c r="L147" i="19"/>
  <c r="L135" i="19"/>
  <c r="L133" i="19"/>
  <c r="L107" i="19"/>
  <c r="L105" i="19"/>
  <c r="L93" i="19"/>
  <c r="L91" i="19"/>
  <c r="L79" i="19"/>
  <c r="L77" i="19"/>
  <c r="L65" i="19"/>
  <c r="L63" i="19"/>
  <c r="L51" i="19"/>
  <c r="L49" i="19"/>
  <c r="L37" i="19"/>
  <c r="L35" i="19"/>
  <c r="L23" i="19"/>
  <c r="L21" i="19"/>
  <c r="L9" i="19"/>
  <c r="L119" i="19"/>
  <c r="K7" i="19"/>
  <c r="L121" i="19"/>
  <c r="Z139" i="19" l="1"/>
  <c r="Z63" i="19"/>
  <c r="Z135" i="19"/>
  <c r="Z80" i="19"/>
  <c r="Z52" i="19"/>
  <c r="Z24" i="19"/>
  <c r="Z107" i="19"/>
  <c r="Z91" i="19"/>
  <c r="Z35" i="19"/>
  <c r="Z136" i="19"/>
  <c r="Z79" i="19"/>
  <c r="Z51" i="19"/>
  <c r="Z23" i="19"/>
  <c r="Z108" i="19"/>
  <c r="Z119" i="19"/>
  <c r="Z125" i="19"/>
  <c r="Z153" i="19"/>
  <c r="Z97" i="19"/>
  <c r="Z69" i="19"/>
  <c r="Z41" i="19"/>
  <c r="Z13" i="19"/>
  <c r="Z111" i="19"/>
  <c r="Z121" i="19"/>
  <c r="Z149" i="19"/>
  <c r="Z94" i="19"/>
  <c r="Z66" i="19"/>
  <c r="Z38" i="19"/>
  <c r="Z10" i="19"/>
  <c r="Z65" i="19"/>
  <c r="Z9" i="19"/>
  <c r="Z157" i="19"/>
  <c r="Z144" i="19"/>
  <c r="Z131" i="19"/>
  <c r="Z101" i="19"/>
  <c r="Z88" i="19"/>
  <c r="Z75" i="19"/>
  <c r="Z62" i="19"/>
  <c r="Z53" i="19"/>
  <c r="Z40" i="19"/>
  <c r="Z28" i="19"/>
  <c r="Z15" i="19"/>
  <c r="Z109" i="19"/>
  <c r="Z103" i="19"/>
  <c r="Z123" i="19"/>
  <c r="Z156" i="19"/>
  <c r="Z143" i="19"/>
  <c r="Z130" i="19"/>
  <c r="Z100" i="19"/>
  <c r="Z87" i="19"/>
  <c r="Z74" i="19"/>
  <c r="Z61" i="19"/>
  <c r="Z48" i="19"/>
  <c r="Z39" i="19"/>
  <c r="Z26" i="19"/>
  <c r="Z14" i="19"/>
  <c r="Z128" i="19"/>
  <c r="Z113" i="19"/>
  <c r="Z155" i="19"/>
  <c r="Z142" i="19"/>
  <c r="Z129" i="19"/>
  <c r="Z99" i="19"/>
  <c r="Z86" i="19"/>
  <c r="Z73" i="19"/>
  <c r="Z60" i="19"/>
  <c r="Z47" i="19"/>
  <c r="Z34" i="19"/>
  <c r="Z25" i="19"/>
  <c r="Z12" i="19"/>
  <c r="Z126" i="19"/>
  <c r="Z154" i="19"/>
  <c r="Z141" i="19"/>
  <c r="Z127" i="19"/>
  <c r="Z98" i="19"/>
  <c r="Z85" i="19"/>
  <c r="Z72" i="19"/>
  <c r="Z59" i="19"/>
  <c r="Z46" i="19"/>
  <c r="Z33" i="19"/>
  <c r="Z20" i="19"/>
  <c r="Z11" i="19"/>
  <c r="Z118" i="19"/>
  <c r="Z19" i="19"/>
  <c r="Z152" i="19"/>
  <c r="Z84" i="19"/>
  <c r="Z45" i="19"/>
  <c r="Z160" i="19"/>
  <c r="Z151" i="19"/>
  <c r="Z138" i="19"/>
  <c r="Z114" i="19"/>
  <c r="Z95" i="19"/>
  <c r="Z82" i="19"/>
  <c r="Z70" i="19"/>
  <c r="Z57" i="19"/>
  <c r="Z44" i="19"/>
  <c r="Z31" i="19"/>
  <c r="Z18" i="19"/>
  <c r="Z104" i="19"/>
  <c r="Z102" i="19"/>
  <c r="Z71" i="19"/>
  <c r="Z110" i="19"/>
  <c r="Z159" i="19"/>
  <c r="Z146" i="19"/>
  <c r="Z137" i="19"/>
  <c r="Z124" i="19"/>
  <c r="Z90" i="19"/>
  <c r="Z81" i="19"/>
  <c r="Z68" i="19"/>
  <c r="Z56" i="19"/>
  <c r="Z43" i="19"/>
  <c r="Z30" i="19"/>
  <c r="Z17" i="19"/>
  <c r="Z116" i="19"/>
  <c r="Z158" i="19"/>
  <c r="Z145" i="19"/>
  <c r="Z132" i="19"/>
  <c r="Z115" i="19"/>
  <c r="Z89" i="19"/>
  <c r="Z76" i="19"/>
  <c r="Z67" i="19"/>
  <c r="Z54" i="19"/>
  <c r="Z42" i="19"/>
  <c r="Z29" i="19"/>
  <c r="Z16" i="19"/>
  <c r="Z117" i="19"/>
  <c r="Z112" i="19"/>
  <c r="Z140" i="19"/>
  <c r="Z96" i="19"/>
  <c r="Z58" i="19"/>
  <c r="Z32" i="19"/>
  <c r="Z147" i="19"/>
  <c r="Z83" i="19"/>
  <c r="Z55" i="19"/>
  <c r="Z27" i="19"/>
  <c r="Z133" i="19"/>
  <c r="K161" i="19"/>
  <c r="Q161" i="19" s="1"/>
  <c r="K147" i="19"/>
  <c r="Q147" i="19" s="1"/>
  <c r="K133" i="19"/>
  <c r="Q133" i="19" s="1"/>
  <c r="K107" i="19"/>
  <c r="Q107" i="19" s="1"/>
  <c r="K135" i="19"/>
  <c r="Q135" i="19" s="1"/>
  <c r="K105" i="19"/>
  <c r="Q105" i="19" s="1"/>
  <c r="K93" i="19"/>
  <c r="Q93" i="19" s="1"/>
  <c r="K91" i="19"/>
  <c r="Q91" i="19" s="1"/>
  <c r="K79" i="19"/>
  <c r="Q79" i="19" s="1"/>
  <c r="K77" i="19"/>
  <c r="Q77" i="19" s="1"/>
  <c r="K65" i="19"/>
  <c r="Q65" i="19" s="1"/>
  <c r="K63" i="19"/>
  <c r="Q63" i="19" s="1"/>
  <c r="K51" i="19"/>
  <c r="Q51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K119" i="19"/>
  <c r="Q119" i="19" s="1"/>
  <c r="K121" i="19"/>
  <c r="Q121" i="19" s="1"/>
  <c r="K149" i="19"/>
  <c r="Q149" i="19" s="1"/>
  <c r="Q7" i="19"/>
  <c r="S135" i="19"/>
  <c r="Y135" i="19" s="1"/>
  <c r="S121" i="19"/>
  <c r="Y121" i="19" s="1"/>
  <c r="S149" i="19"/>
  <c r="Y149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161" i="19"/>
  <c r="Y161" i="19" s="1"/>
  <c r="S133" i="19"/>
  <c r="Y133" i="19" s="1"/>
  <c r="S107" i="19"/>
  <c r="Y107" i="19" s="1"/>
  <c r="S147" i="19"/>
  <c r="Y147" i="19" s="1"/>
  <c r="S119" i="19"/>
  <c r="Y119" i="19" s="1"/>
  <c r="C119" i="19"/>
  <c r="I119" i="19" s="1"/>
  <c r="C147" i="19"/>
  <c r="I147" i="19" s="1"/>
  <c r="C121" i="19"/>
  <c r="I121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133" i="19"/>
  <c r="I133" i="19" s="1"/>
  <c r="C107" i="19"/>
  <c r="I107" i="19" s="1"/>
  <c r="C149" i="19"/>
  <c r="I149" i="19" s="1"/>
  <c r="C161" i="19"/>
  <c r="I161" i="19" s="1"/>
  <c r="C135" i="19"/>
  <c r="I135" i="19" s="1"/>
  <c r="I7" i="19"/>
</calcChain>
</file>

<file path=xl/sharedStrings.xml><?xml version="1.0" encoding="utf-8"?>
<sst xmlns="http://schemas.openxmlformats.org/spreadsheetml/2006/main" count="5732" uniqueCount="322">
  <si>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</si>
  <si>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</si>
  <si>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</si>
  <si>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</si>
  <si>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</si>
  <si>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</si>
  <si>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</si>
  <si>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</si>
  <si>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</si>
  <si>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</si>
  <si>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</si>
  <si>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</si>
  <si>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</si>
  <si>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</si>
  <si>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</si>
  <si>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</si>
  <si>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</si>
  <si>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</si>
  <si>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</si>
  <si>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</si>
  <si>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</si>
  <si>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</si>
  <si>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</si>
  <si>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</si>
  <si>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</si>
  <si>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</si>
  <si>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</si>
  <si>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</si>
  <si>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</si>
  <si>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</si>
  <si>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</si>
  <si>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</si>
  <si>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</si>
  <si>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</si>
  <si>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</si>
  <si>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</si>
  <si>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</si>
  <si>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</si>
  <si>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</si>
  <si>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</si>
  <si>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</si>
  <si>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</si>
  <si>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</si>
  <si>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</si>
  <si>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</si>
  <si>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</si>
  <si>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</si>
  <si>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</si>
  <si>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</si>
  <si>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</si>
  <si>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</si>
  <si>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</si>
  <si>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</si>
  <si>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</si>
  <si>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</si>
  <si>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</si>
  <si>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</si>
  <si>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</si>
  <si>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</si>
  <si>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</si>
  <si>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</si>
  <si>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</si>
  <si>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</si>
  <si>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</si>
  <si>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</si>
  <si>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</si>
  <si>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</si>
  <si>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</si>
  <si>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</si>
  <si>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</si>
  <si>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</si>
  <si>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</si>
  <si>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</si>
  <si>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</si>
  <si>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</si>
  <si>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</si>
  <si>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</si>
  <si>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</si>
  <si>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</si>
  <si>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</si>
  <si>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</si>
  <si>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</si>
  <si>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</si>
  <si>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</si>
  <si>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</si>
  <si>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</si>
  <si>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</si>
  <si>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</si>
  <si>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</si>
  <si>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</si>
  <si>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</si>
  <si>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</si>
  <si>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</si>
  <si>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</si>
  <si>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</si>
  <si>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</si>
  <si>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</si>
  <si>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</si>
  <si>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</si>
  <si>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</si>
  <si>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</si>
  <si>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</si>
  <si>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</si>
  <si>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</si>
  <si>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</si>
  <si>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</si>
  <si>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</si>
  <si>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</si>
  <si>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</si>
  <si>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</si>
  <si>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</si>
  <si>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</si>
  <si>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</si>
  <si>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</si>
  <si>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</si>
  <si>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</si>
  <si>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</si>
  <si>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</si>
  <si>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</si>
  <si>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</si>
  <si>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</si>
  <si>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</si>
  <si>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</si>
  <si>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</si>
  <si>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</si>
  <si>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</si>
  <si>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</si>
  <si>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</si>
  <si>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</si>
  <si>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</si>
  <si>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</si>
  <si>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</si>
  <si>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</si>
  <si>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</si>
  <si>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</si>
  <si>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</si>
  <si>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</si>
  <si>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</si>
  <si>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</si>
  <si>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</si>
  <si>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</si>
  <si>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</si>
  <si>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</si>
  <si>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</si>
  <si>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</si>
  <si>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</si>
  <si>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</si>
  <si>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</si>
  <si>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</si>
  <si>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</si>
  <si>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</si>
  <si>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</si>
  <si>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</si>
  <si>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</si>
  <si>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</si>
  <si>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</si>
  <si>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</si>
  <si>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</si>
  <si>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</si>
  <si>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</si>
  <si>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</si>
  <si>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</si>
  <si>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</si>
  <si>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</si>
  <si>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</si>
  <si>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</si>
  <si>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</si>
  <si>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</si>
  <si>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</si>
  <si>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</si>
  <si>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</si>
  <si>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</si>
  <si>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</si>
  <si>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</si>
  <si>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</si>
  <si>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</si>
  <si>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</si>
  <si>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</si>
  <si>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</si>
  <si>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</si>
  <si>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</si>
  <si>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</si>
  <si>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</si>
  <si>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</si>
  <si>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</si>
  <si>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</si>
  <si>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</si>
  <si>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</si>
  <si>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</si>
  <si>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</si>
  <si>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</si>
  <si>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</si>
  <si>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</si>
  <si>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</si>
  <si>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</si>
  <si>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</si>
  <si>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</si>
  <si>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</si>
  <si>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</si>
  <si>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</si>
  <si>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</si>
  <si>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</si>
  <si>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</si>
  <si>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</si>
  <si>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</si>
  <si>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</si>
  <si>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</si>
  <si>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</si>
  <si>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</si>
  <si>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</si>
  <si>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</si>
  <si>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abril 2025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</si>
  <si>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</si>
  <si>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</si>
  <si>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</si>
  <si>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</si>
  <si>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</si>
  <si>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</si>
  <si>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</si>
  <si>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</si>
  <si>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</si>
  <si>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</si>
  <si>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</si>
  <si>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</si>
  <si>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</si>
  <si>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</si>
  <si>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abril 2021</t>
  </si>
  <si>
    <t>abril 2022</t>
  </si>
  <si>
    <t>abril 2023</t>
  </si>
  <si>
    <t>abril 2024</t>
  </si>
  <si>
    <t>abril 2025</t>
  </si>
  <si>
    <t>acumulado a abril 2021</t>
  </si>
  <si>
    <t>acumulado a abril 2022</t>
  </si>
  <si>
    <t>acumulado a abril 2023</t>
  </si>
  <si>
    <t>acumulado a abril 2024</t>
  </si>
  <si>
    <t>acumulado a abril 2025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</si>
  <si>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</si>
  <si>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</si>
  <si>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</si>
  <si>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</si>
  <si>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</si>
  <si>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</si>
  <si>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</si>
  <si>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</si>
  <si>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</si>
  <si>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</si>
  <si>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</si>
  <si>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</si>
  <si>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23/22</t>
  </si>
  <si>
    <t>var 24/23</t>
  </si>
  <si>
    <t>-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</si>
  <si>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</si>
  <si>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</si>
  <si>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</si>
  <si>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</si>
  <si>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</si>
  <si>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</si>
  <si>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</si>
  <si>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</si>
  <si>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</si>
  <si>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abril 2020</t>
  </si>
  <si>
    <t>abril 2020</t>
  </si>
  <si>
    <t>Viajeros entrados en los establecimientos alojativos de Puerto de la Cruz según lugar de residencia (hotel + apartamento)</t>
  </si>
  <si>
    <t>acumulado abril 2020</t>
  </si>
  <si>
    <t>acumulado abril 2021</t>
  </si>
  <si>
    <t>acumulado abril 2022</t>
  </si>
  <si>
    <t>acumulado abril 2023</t>
  </si>
  <si>
    <t>acumulado abril 2024</t>
  </si>
  <si>
    <t>acumulado abril 2025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</si>
  <si>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</si>
  <si>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</si>
  <si>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Viajeros alojados en los establecimientos alojativos de Puerto de la Cruz según lugar de residencia (hotel + apartamento)</t>
  </si>
  <si>
    <t>acumulado abril 2019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</si>
  <si>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</si>
  <si>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</si>
  <si>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25/24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</si>
  <si>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</si>
  <si>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</si>
  <si>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</si>
  <si>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</si>
  <si>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</si>
  <si>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</si>
  <si>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</si>
  <si>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</si>
  <si>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</si>
  <si>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</si>
  <si>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</si>
  <si>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</si>
  <si>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</si>
  <si>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</si>
  <si>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</si>
  <si>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</si>
  <si>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</si>
  <si>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</si>
  <si>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</si>
  <si>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</si>
  <si>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</si>
  <si>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</si>
  <si>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</si>
  <si>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</si>
  <si>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</si>
  <si>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</si>
  <si>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</si>
  <si>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</si>
  <si>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</si>
  <si>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</si>
  <si>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</si>
  <si>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</si>
  <si>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</si>
  <si>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</si>
  <si>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</si>
  <si>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</si>
  <si>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</si>
  <si>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</si>
  <si>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</si>
  <si>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</si>
  <si>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</si>
  <si>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</si>
  <si>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</si>
  <si>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</si>
  <si>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dif 21/20</t>
  </si>
  <si>
    <t>var 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</si>
</sst>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338E9759-7869-4C3E-907C-FE049298FB92}"/>
    <cellStyle name="Normal 2 6" xfId="3" xr:uid="{E24E00AA-BFA5-4346-BA72-51A097D02BD2}"/>
    <cellStyle name="Porcentaje" xfId="1" builtinId="5"/>
  </cellStyles>
  <dxfs count="0"/>
  <tableStyles count="1" defaultTableStyle="TableStyleMedium2" defaultPivotStyle="PivotStyleLight16">
    <tableStyle name="Invisible" pivot="0" table="0" count="0" xr9:uid="{A479C74E-FDB6-40A3-9FD8-9410479AF6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A-4670-9C25-063C54D059A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A-4670-9C25-063C54D059A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A-4670-9C25-063C54D059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BA-4670-9C25-063C54D059A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A-4670-9C25-063C54D059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BA-4670-9C25-063C54D059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3">
                  <c:v>76454</c:v>
                </c:pt>
                <c:pt idx="12">
                  <c:v>289656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BA-4670-9C25-063C54D0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BA-4670-9C25-063C54D059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BA-4670-9C25-063C54D059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BA-4670-9C25-063C54D059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BA-4670-9C25-063C54D059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BA-4670-9C25-063C54D059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BA-4670-9C25-063C54D059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BA-4670-9C25-063C54D059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BA-4670-9C25-063C54D059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BA-4670-9C25-063C54D059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BA-4670-9C25-063C54D059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BA-4670-9C25-063C54D059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BA-4670-9C25-063C54D059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BA-4670-9C25-063C54D059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BA-4670-9C25-063C54D059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BA-4670-9C25-063C54D059A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3">
                  <c:v>0.14890675482756022</c:v>
                </c:pt>
                <c:pt idx="12">
                  <c:v>5.647164381613079E-2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BA-4670-9C25-063C54D0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0-4410-9E05-791A3604A29C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0-4410-9E05-791A3604A29C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A0-4410-9E05-791A3604A2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9">
                  <c:v>30970</c:v>
                </c:pt>
                <c:pt idx="10">
                  <c:v>24997</c:v>
                </c:pt>
                <c:pt idx="11">
                  <c:v>20445</c:v>
                </c:pt>
                <c:pt idx="12">
                  <c:v>382237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A0-4410-9E05-791A3604A29C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A0-4410-9E05-791A3604A2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A0-4410-9E05-791A3604A2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18625</c:v>
                </c:pt>
                <c:pt idx="1">
                  <c:v>19036</c:v>
                </c:pt>
                <c:pt idx="2">
                  <c:v>24776</c:v>
                </c:pt>
                <c:pt idx="3">
                  <c:v>35629</c:v>
                </c:pt>
                <c:pt idx="12">
                  <c:v>98066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A0-4410-9E05-791A3604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A0-4410-9E05-791A3604A2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19992</c:v>
                      </c:pt>
                      <c:pt idx="1">
                        <c:v>19508</c:v>
                      </c:pt>
                      <c:pt idx="2">
                        <c:v>7560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14514</c:v>
                      </c:pt>
                      <c:pt idx="8">
                        <c:v>13494</c:v>
                      </c:pt>
                      <c:pt idx="9">
                        <c:v>10718</c:v>
                      </c:pt>
                      <c:pt idx="10">
                        <c:v>3323</c:v>
                      </c:pt>
                      <c:pt idx="11">
                        <c:v>4935</c:v>
                      </c:pt>
                      <c:pt idx="12">
                        <c:v>103133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A0-4410-9E05-791A3604A2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A0-4410-9E05-791A3604A2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A0-4410-9E05-791A3604A2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A0-4410-9E05-791A3604A2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A0-4410-9E05-791A3604A2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A0-4410-9E05-791A3604A2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A0-4410-9E05-791A3604A2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A0-4410-9E05-791A3604A2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A0-4410-9E05-791A3604A2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A0-4410-9E05-791A3604A2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A0-4410-9E05-791A3604A2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A0-4410-9E05-791A3604A2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A0-4410-9E05-791A3604A2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A0-4410-9E05-791A3604A29C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8.3541799988364751E-2</c:v>
                </c:pt>
                <c:pt idx="1">
                  <c:v>1.9003265349820664E-2</c:v>
                </c:pt>
                <c:pt idx="2">
                  <c:v>-1.2711695556883895E-2</c:v>
                </c:pt>
                <c:pt idx="3">
                  <c:v>0.19995284925232393</c:v>
                </c:pt>
                <c:pt idx="12">
                  <c:v>8.1725625158564741E-2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A0-4410-9E05-791A3604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71-4B9C-A5ED-F7369D68E3A6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1-4B9C-A5ED-F7369D68E3A6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71-4B9C-A5ED-F7369D68E3A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9">
                  <c:v>22936</c:v>
                </c:pt>
                <c:pt idx="10">
                  <c:v>18518</c:v>
                </c:pt>
                <c:pt idx="11">
                  <c:v>15056</c:v>
                </c:pt>
                <c:pt idx="12">
                  <c:v>275953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71-4B9C-A5ED-F7369D68E3A6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71-4B9C-A5ED-F7369D68E3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71-4B9C-A5ED-F7369D68E3A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14812</c:v>
                </c:pt>
                <c:pt idx="1">
                  <c:v>15578</c:v>
                </c:pt>
                <c:pt idx="2">
                  <c:v>19845</c:v>
                </c:pt>
                <c:pt idx="3">
                  <c:v>27565</c:v>
                </c:pt>
                <c:pt idx="12">
                  <c:v>77800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71-4B9C-A5ED-F7369D68E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71-4B9C-A5ED-F7369D68E3A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16449</c:v>
                      </c:pt>
                      <c:pt idx="1">
                        <c:v>15519</c:v>
                      </c:pt>
                      <c:pt idx="2">
                        <c:v>6340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10383</c:v>
                      </c:pt>
                      <c:pt idx="8">
                        <c:v>10136</c:v>
                      </c:pt>
                      <c:pt idx="9">
                        <c:v>6283</c:v>
                      </c:pt>
                      <c:pt idx="10">
                        <c:v>1583</c:v>
                      </c:pt>
                      <c:pt idx="11">
                        <c:v>1958</c:v>
                      </c:pt>
                      <c:pt idx="12">
                        <c:v>74813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71-4B9C-A5ED-F7369D68E3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71-4B9C-A5ED-F7369D68E3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1-4B9C-A5ED-F7369D68E3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1-4B9C-A5ED-F7369D68E3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1-4B9C-A5ED-F7369D68E3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1-4B9C-A5ED-F7369D68E3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1-4B9C-A5ED-F7369D68E3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1-4B9C-A5ED-F7369D68E3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1-4B9C-A5ED-F7369D68E3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1-4B9C-A5ED-F7369D68E3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1-4B9C-A5ED-F7369D68E3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1-4B9C-A5ED-F7369D68E3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71-4B9C-A5ED-F7369D68E3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71-4B9C-A5ED-F7369D68E3A6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6.6301922107839584E-2</c:v>
                </c:pt>
                <c:pt idx="1">
                  <c:v>2.8726144092980244E-2</c:v>
                </c:pt>
                <c:pt idx="2">
                  <c:v>3.7538558059287963E-2</c:v>
                </c:pt>
                <c:pt idx="3">
                  <c:v>0.26986686322384479</c:v>
                </c:pt>
                <c:pt idx="12">
                  <c:v>0.11352836777924091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71-4B9C-A5ED-F7369D68E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B-4E24-AF99-A980FD70B12A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B-4E24-AF99-A980FD70B12A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9B-4E24-AF99-A980FD70B1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9">
                  <c:v>8034</c:v>
                </c:pt>
                <c:pt idx="10">
                  <c:v>6479</c:v>
                </c:pt>
                <c:pt idx="11">
                  <c:v>5389</c:v>
                </c:pt>
                <c:pt idx="12">
                  <c:v>106284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B-4E24-AF99-A980FD70B12A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B-4E24-AF99-A980FD70B1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B-4E24-AF99-A980FD70B1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3813</c:v>
                </c:pt>
                <c:pt idx="1">
                  <c:v>3458</c:v>
                </c:pt>
                <c:pt idx="2">
                  <c:v>4931</c:v>
                </c:pt>
                <c:pt idx="3">
                  <c:v>8064</c:v>
                </c:pt>
                <c:pt idx="12">
                  <c:v>20266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9B-4E24-AF99-A980FD70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9B-4E24-AF99-A980FD70B1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3543</c:v>
                      </c:pt>
                      <c:pt idx="1">
                        <c:v>3989</c:v>
                      </c:pt>
                      <c:pt idx="2">
                        <c:v>1220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4131</c:v>
                      </c:pt>
                      <c:pt idx="8">
                        <c:v>3358</c:v>
                      </c:pt>
                      <c:pt idx="9">
                        <c:v>4435</c:v>
                      </c:pt>
                      <c:pt idx="10">
                        <c:v>1740</c:v>
                      </c:pt>
                      <c:pt idx="11">
                        <c:v>2977</c:v>
                      </c:pt>
                      <c:pt idx="12">
                        <c:v>28320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9B-4E24-AF99-A980FD70B1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9B-4E24-AF99-A980FD70B1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9B-4E24-AF99-A980FD70B1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9B-4E24-AF99-A980FD70B1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B-4E24-AF99-A980FD70B1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B-4E24-AF99-A980FD70B1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B-4E24-AF99-A980FD70B1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B-4E24-AF99-A980FD70B1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9B-4E24-AF99-A980FD70B1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9B-4E24-AF99-A980FD70B1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9B-4E24-AF99-A980FD70B1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9B-4E24-AF99-A980FD70B1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9B-4E24-AF99-A980FD70B1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9B-4E24-AF99-A980FD70B12A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0.15615524560339589</c:v>
                </c:pt>
                <c:pt idx="1">
                  <c:v>-2.2611644997173497E-2</c:v>
                </c:pt>
                <c:pt idx="2">
                  <c:v>-0.17376005361930291</c:v>
                </c:pt>
                <c:pt idx="3">
                  <c:v>9.8935504070132296E-3</c:v>
                </c:pt>
                <c:pt idx="12">
                  <c:v>-2.5157535234979989E-2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9B-4E24-AF99-A980FD70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5-4F36-A173-57379E2F07B5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5-4F36-A173-57379E2F07B5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5-4F36-A173-57379E2F07B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9">
                  <c:v>50883</c:v>
                </c:pt>
                <c:pt idx="10">
                  <c:v>48288</c:v>
                </c:pt>
                <c:pt idx="11">
                  <c:v>47476</c:v>
                </c:pt>
                <c:pt idx="12">
                  <c:v>532119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5-4F36-A173-57379E2F07B5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5-4F36-A173-57379E2F07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05-4F36-A173-57379E2F07B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46785</c:v>
                </c:pt>
                <c:pt idx="1">
                  <c:v>49649</c:v>
                </c:pt>
                <c:pt idx="2">
                  <c:v>54331</c:v>
                </c:pt>
                <c:pt idx="3">
                  <c:v>40825</c:v>
                </c:pt>
                <c:pt idx="12">
                  <c:v>191590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05-4F36-A173-57379E2F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05-4F36-A173-57379E2F07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41319</c:v>
                      </c:pt>
                      <c:pt idx="1">
                        <c:v>38135</c:v>
                      </c:pt>
                      <c:pt idx="2">
                        <c:v>15728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7191</c:v>
                      </c:pt>
                      <c:pt idx="8">
                        <c:v>4067</c:v>
                      </c:pt>
                      <c:pt idx="9">
                        <c:v>4143</c:v>
                      </c:pt>
                      <c:pt idx="10">
                        <c:v>2847</c:v>
                      </c:pt>
                      <c:pt idx="11">
                        <c:v>3977</c:v>
                      </c:pt>
                      <c:pt idx="12">
                        <c:v>122702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05-4F36-A173-57379E2F07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05-4F36-A173-57379E2F07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05-4F36-A173-57379E2F07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05-4F36-A173-57379E2F07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05-4F36-A173-57379E2F07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05-4F36-A173-57379E2F07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05-4F36-A173-57379E2F07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05-4F36-A173-57379E2F07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05-4F36-A173-57379E2F07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05-4F36-A173-57379E2F07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05-4F36-A173-57379E2F07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05-4F36-A173-57379E2F07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05-4F36-A173-57379E2F07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05-4F36-A173-57379E2F07B5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-1.0720629281908201E-2</c:v>
                </c:pt>
                <c:pt idx="1">
                  <c:v>3.0318751556404067E-2</c:v>
                </c:pt>
                <c:pt idx="2">
                  <c:v>6.1504796514467719E-2</c:v>
                </c:pt>
                <c:pt idx="3">
                  <c:v>0.10777955661682892</c:v>
                </c:pt>
                <c:pt idx="12">
                  <c:v>4.3996163822227929E-2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05-4F36-A173-57379E2F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82-4D0D-BF0E-9E8D268E4750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2-4D0D-BF0E-9E8D268E4750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82-4D0D-BF0E-9E8D268E47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9">
                  <c:v>10747</c:v>
                </c:pt>
                <c:pt idx="10">
                  <c:v>8740</c:v>
                </c:pt>
                <c:pt idx="11">
                  <c:v>8925</c:v>
                </c:pt>
                <c:pt idx="12">
                  <c:v>110313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2-4D0D-BF0E-9E8D268E4750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82-4D0D-BF0E-9E8D268E47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82-4D0D-BF0E-9E8D268E47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8953</c:v>
                </c:pt>
                <c:pt idx="1">
                  <c:v>9724</c:v>
                </c:pt>
                <c:pt idx="2">
                  <c:v>9430</c:v>
                </c:pt>
                <c:pt idx="3">
                  <c:v>7558</c:v>
                </c:pt>
                <c:pt idx="12">
                  <c:v>35665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82-4D0D-BF0E-9E8D268E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82-4D0D-BF0E-9E8D268E47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7157</c:v>
                      </c:pt>
                      <c:pt idx="1">
                        <c:v>6693</c:v>
                      </c:pt>
                      <c:pt idx="2">
                        <c:v>2950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721</c:v>
                      </c:pt>
                      <c:pt idx="9">
                        <c:v>677</c:v>
                      </c:pt>
                      <c:pt idx="10">
                        <c:v>468</c:v>
                      </c:pt>
                      <c:pt idx="11">
                        <c:v>669</c:v>
                      </c:pt>
                      <c:pt idx="12">
                        <c:v>21332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82-4D0D-BF0E-9E8D268E47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82-4D0D-BF0E-9E8D268E47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82-4D0D-BF0E-9E8D268E47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82-4D0D-BF0E-9E8D268E47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82-4D0D-BF0E-9E8D268E47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82-4D0D-BF0E-9E8D268E47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82-4D0D-BF0E-9E8D268E47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82-4D0D-BF0E-9E8D268E47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82-4D0D-BF0E-9E8D268E47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82-4D0D-BF0E-9E8D268E47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82-4D0D-BF0E-9E8D268E47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82-4D0D-BF0E-9E8D268E47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82-4D0D-BF0E-9E8D268E47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82-4D0D-BF0E-9E8D268E4750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-2.4515144911745446E-2</c:v>
                </c:pt>
                <c:pt idx="1">
                  <c:v>3.8999893150977627E-2</c:v>
                </c:pt>
                <c:pt idx="2">
                  <c:v>-2.8335909325090114E-2</c:v>
                </c:pt>
                <c:pt idx="3">
                  <c:v>0.14497803363126804</c:v>
                </c:pt>
                <c:pt idx="12">
                  <c:v>2.3591539190081168E-2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82-4D0D-BF0E-9E8D268E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3-45A1-977B-12306F85E5B8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3-45A1-977B-12306F85E5B8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03-45A1-977B-12306F85E5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9">
                  <c:v>12680</c:v>
                </c:pt>
                <c:pt idx="10">
                  <c:v>15786</c:v>
                </c:pt>
                <c:pt idx="11">
                  <c:v>13943</c:v>
                </c:pt>
                <c:pt idx="12">
                  <c:v>141364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3-45A1-977B-12306F85E5B8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03-45A1-977B-12306F85E5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03-45A1-977B-12306F85E5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14162</c:v>
                </c:pt>
                <c:pt idx="1">
                  <c:v>13160</c:v>
                </c:pt>
                <c:pt idx="2">
                  <c:v>17078</c:v>
                </c:pt>
                <c:pt idx="3">
                  <c:v>17078</c:v>
                </c:pt>
                <c:pt idx="12">
                  <c:v>56082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03-45A1-977B-12306F85E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203-45A1-977B-12306F85E5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14156</c:v>
                      </c:pt>
                      <c:pt idx="1">
                        <c:v>12909</c:v>
                      </c:pt>
                      <c:pt idx="2">
                        <c:v>5816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2117</c:v>
                      </c:pt>
                      <c:pt idx="8">
                        <c:v>355</c:v>
                      </c:pt>
                      <c:pt idx="9">
                        <c:v>396</c:v>
                      </c:pt>
                      <c:pt idx="10">
                        <c:v>1144</c:v>
                      </c:pt>
                      <c:pt idx="11">
                        <c:v>1122</c:v>
                      </c:pt>
                      <c:pt idx="12">
                        <c:v>39522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203-45A1-977B-12306F85E5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03-45A1-977B-12306F85E5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03-45A1-977B-12306F85E5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03-45A1-977B-12306F85E5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03-45A1-977B-12306F85E5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03-45A1-977B-12306F85E5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3-45A1-977B-12306F85E5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3-45A1-977B-12306F85E5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3-45A1-977B-12306F85E5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3-45A1-977B-12306F85E5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03-45A1-977B-12306F85E5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03-45A1-977B-12306F85E5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3-45A1-977B-12306F85E5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3-45A1-977B-12306F85E5B8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-9.1710758377427926E-4</c:v>
                </c:pt>
                <c:pt idx="1">
                  <c:v>-8.6238022496875399E-2</c:v>
                </c:pt>
                <c:pt idx="2">
                  <c:v>2.9725655712993682E-2</c:v>
                </c:pt>
                <c:pt idx="3">
                  <c:v>0.58100351786706161</c:v>
                </c:pt>
                <c:pt idx="12">
                  <c:v>2.1084983203487617E-3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03-45A1-977B-12306F85E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6-4314-B778-809213527278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6-4314-B778-809213527278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6-4314-B778-80921352727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9">
                  <c:v>5925</c:v>
                </c:pt>
                <c:pt idx="10">
                  <c:v>3939</c:v>
                </c:pt>
                <c:pt idx="11">
                  <c:v>3854</c:v>
                </c:pt>
                <c:pt idx="12">
                  <c:v>57925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6-4314-B778-809213527278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6-4314-B778-8092135272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96-4314-B778-80921352727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3619</c:v>
                </c:pt>
                <c:pt idx="1">
                  <c:v>5225</c:v>
                </c:pt>
                <c:pt idx="2">
                  <c:v>5421</c:v>
                </c:pt>
                <c:pt idx="3">
                  <c:v>5677</c:v>
                </c:pt>
                <c:pt idx="12">
                  <c:v>19942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96-4314-B778-80921352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796-4314-B778-8092135272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2065</c:v>
                      </c:pt>
                      <c:pt idx="1">
                        <c:v>2993</c:v>
                      </c:pt>
                      <c:pt idx="2">
                        <c:v>794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599</c:v>
                      </c:pt>
                      <c:pt idx="8">
                        <c:v>234</c:v>
                      </c:pt>
                      <c:pt idx="9">
                        <c:v>872</c:v>
                      </c:pt>
                      <c:pt idx="10">
                        <c:v>86</c:v>
                      </c:pt>
                      <c:pt idx="11">
                        <c:v>484</c:v>
                      </c:pt>
                      <c:pt idx="12">
                        <c:v>8286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796-4314-B778-8092135272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96-4314-B778-8092135272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96-4314-B778-8092135272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96-4314-B778-8092135272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6-4314-B778-8092135272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6-4314-B778-8092135272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6-4314-B778-8092135272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6-4314-B778-8092135272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6-4314-B778-8092135272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6-4314-B778-8092135272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96-4314-B778-8092135272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96-4314-B778-8092135272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96-4314-B778-8092135272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96-4314-B778-809213527278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1.4862591138530501E-2</c:v>
                </c:pt>
                <c:pt idx="1">
                  <c:v>6.6108957355641706E-2</c:v>
                </c:pt>
                <c:pt idx="2">
                  <c:v>2.9434105582985204E-2</c:v>
                </c:pt>
                <c:pt idx="3">
                  <c:v>0.1234909954482486</c:v>
                </c:pt>
                <c:pt idx="12">
                  <c:v>6.1535185776642187E-2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96-4314-B778-80921352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E8-4234-890B-93100B406E9D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8-4234-890B-93100B406E9D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E8-4234-890B-93100B406E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E8-4234-890B-93100B406E9D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E8-4234-890B-93100B406E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E8-4234-890B-93100B406E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3">
                  <c:v>497</c:v>
                </c:pt>
                <c:pt idx="12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E8-4234-890B-93100B40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E8-4234-890B-93100B406E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E8-4234-890B-93100B406E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E8-4234-890B-93100B406E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E8-4234-890B-93100B406E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E8-4234-890B-93100B406E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E8-4234-890B-93100B406E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E8-4234-890B-93100B406E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E8-4234-890B-93100B406E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E8-4234-890B-93100B406E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E8-4234-890B-93100B406E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E8-4234-890B-93100B406E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E8-4234-890B-93100B406E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E8-4234-890B-93100B406E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E8-4234-890B-93100B406E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E8-4234-890B-93100B406E9D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3">
                  <c:v>-1.5841584158415856E-2</c:v>
                </c:pt>
                <c:pt idx="12">
                  <c:v>0.17694944301628102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E8-4234-890B-93100B40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7-4B10-B96B-A5F94B7272E1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7-4B10-B96B-A5F94B7272E1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7-4B10-B96B-A5F94B7272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9">
                  <c:v>2087</c:v>
                </c:pt>
                <c:pt idx="10">
                  <c:v>1222</c:v>
                </c:pt>
                <c:pt idx="11">
                  <c:v>1725</c:v>
                </c:pt>
                <c:pt idx="12">
                  <c:v>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7-4B10-B96B-A5F94B7272E1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7-4B10-B96B-A5F94B7272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7-4B10-B96B-A5F94B7272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1405</c:v>
                </c:pt>
                <c:pt idx="1">
                  <c:v>1676</c:v>
                </c:pt>
                <c:pt idx="2">
                  <c:v>1283</c:v>
                </c:pt>
                <c:pt idx="3">
                  <c:v>1026</c:v>
                </c:pt>
                <c:pt idx="12">
                  <c:v>5390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7-4B10-B96B-A5F94B72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C7-4B10-B96B-A5F94B7272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</c:v>
                      </c:pt>
                      <c:pt idx="1">
                        <c:v>665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200</c:v>
                      </c:pt>
                      <c:pt idx="8">
                        <c:v>57</c:v>
                      </c:pt>
                      <c:pt idx="9">
                        <c:v>48</c:v>
                      </c:pt>
                      <c:pt idx="10">
                        <c:v>55</c:v>
                      </c:pt>
                      <c:pt idx="11">
                        <c:v>69</c:v>
                      </c:pt>
                      <c:pt idx="12">
                        <c:v>2074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C7-4B10-B96B-A5F94B7272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C7-4B10-B96B-A5F94B7272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C7-4B10-B96B-A5F94B7272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C7-4B10-B96B-A5F94B7272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C7-4B10-B96B-A5F94B7272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C7-4B10-B96B-A5F94B7272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C7-4B10-B96B-A5F94B7272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C7-4B10-B96B-A5F94B7272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C7-4B10-B96B-A5F94B7272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C7-4B10-B96B-A5F94B7272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7-4B10-B96B-A5F94B7272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7-4B10-B96B-A5F94B7272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7-4B10-B96B-A5F94B7272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7-4B10-B96B-A5F94B7272E1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9.4236760124610575E-2</c:v>
                </c:pt>
                <c:pt idx="1">
                  <c:v>0.42395921835174177</c:v>
                </c:pt>
                <c:pt idx="2">
                  <c:v>0.22190476190476183</c:v>
                </c:pt>
                <c:pt idx="3">
                  <c:v>-0.12977099236641221</c:v>
                </c:pt>
                <c:pt idx="12">
                  <c:v>0.14925373134328357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C7-4B10-B96B-A5F94B72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E-4240-AD99-F34B7A91A3EB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E-4240-AD99-F34B7A91A3EB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E-4240-AD99-F34B7A91A3E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5E-4240-AD99-F34B7A91A3EB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E-4240-AD99-F34B7A91A3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E-4240-AD99-F34B7A91A3E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2">
                  <c:v>736</c:v>
                </c:pt>
                <c:pt idx="3">
                  <c:v>497</c:v>
                </c:pt>
                <c:pt idx="12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5E-4240-AD99-F34B7A91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5E-4240-AD99-F34B7A91A3E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5E-4240-AD99-F34B7A91A3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5E-4240-AD99-F34B7A91A3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5E-4240-AD99-F34B7A91A3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5E-4240-AD99-F34B7A91A3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5E-4240-AD99-F34B7A91A3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5E-4240-AD99-F34B7A91A3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5E-4240-AD99-F34B7A91A3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5E-4240-AD99-F34B7A91A3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5E-4240-AD99-F34B7A91A3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5E-4240-AD99-F34B7A91A3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5E-4240-AD99-F34B7A91A3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5E-4240-AD99-F34B7A91A3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5E-4240-AD99-F34B7A91A3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5E-4240-AD99-F34B7A91A3EB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2">
                  <c:v>0.17948717948717952</c:v>
                </c:pt>
                <c:pt idx="3">
                  <c:v>-1.5841584158415856E-2</c:v>
                </c:pt>
                <c:pt idx="12">
                  <c:v>0.17694944301628102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5E-4240-AD99-F34B7A91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D-4BF6-B9B6-CFB557C485F9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D-4BF6-B9B6-CFB557C485F9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D-4BF6-B9B6-CFB557C485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9">
                  <c:v>649</c:v>
                </c:pt>
                <c:pt idx="10">
                  <c:v>1072</c:v>
                </c:pt>
                <c:pt idx="11">
                  <c:v>805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D-4BF6-B9B6-CFB557C485F9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D-4BF6-B9B6-CFB557C485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D-4BF6-B9B6-CFB557C485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1213</c:v>
                </c:pt>
                <c:pt idx="1">
                  <c:v>1203</c:v>
                </c:pt>
                <c:pt idx="2">
                  <c:v>1384</c:v>
                </c:pt>
                <c:pt idx="3">
                  <c:v>441</c:v>
                </c:pt>
                <c:pt idx="12">
                  <c:v>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BD-4BF6-B9B6-CFB557C4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BD-4BF6-B9B6-CFB557C485F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1251</c:v>
                      </c:pt>
                      <c:pt idx="1">
                        <c:v>1180</c:v>
                      </c:pt>
                      <c:pt idx="2">
                        <c:v>571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20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12</c:v>
                      </c:pt>
                      <c:pt idx="12">
                        <c:v>3046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BD-4BF6-B9B6-CFB557C485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BD-4BF6-B9B6-CFB557C485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BD-4BF6-B9B6-CFB557C485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BD-4BF6-B9B6-CFB557C485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BD-4BF6-B9B6-CFB557C485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BD-4BF6-B9B6-CFB557C485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BD-4BF6-B9B6-CFB557C485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BD-4BF6-B9B6-CFB557C485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D-4BF6-B9B6-CFB557C485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BD-4BF6-B9B6-CFB557C485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BD-4BF6-B9B6-CFB557C485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BD-4BF6-B9B6-CFB557C485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BD-4BF6-B9B6-CFB557C485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BD-4BF6-B9B6-CFB557C485F9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-0.104135893648449</c:v>
                </c:pt>
                <c:pt idx="1">
                  <c:v>-4.4479745830023787E-2</c:v>
                </c:pt>
                <c:pt idx="2">
                  <c:v>0.18696397941680964</c:v>
                </c:pt>
                <c:pt idx="3">
                  <c:v>0.47</c:v>
                </c:pt>
                <c:pt idx="12">
                  <c:v>3.9715616572689294E-2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BD-4BF6-B9B6-CFB557C4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0-46F2-923B-E6787F58F6CA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0-46F2-923B-E6787F58F6CA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70-46F2-923B-E6787F58F6C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9">
                  <c:v>637</c:v>
                </c:pt>
                <c:pt idx="10">
                  <c:v>1183</c:v>
                </c:pt>
                <c:pt idx="11">
                  <c:v>1482</c:v>
                </c:pt>
                <c:pt idx="12">
                  <c:v>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70-46F2-923B-E6787F58F6CA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70-46F2-923B-E6787F58F6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70-46F2-923B-E6787F58F6C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1414</c:v>
                </c:pt>
                <c:pt idx="1">
                  <c:v>899</c:v>
                </c:pt>
                <c:pt idx="2">
                  <c:v>1235</c:v>
                </c:pt>
                <c:pt idx="3">
                  <c:v>354</c:v>
                </c:pt>
                <c:pt idx="12">
                  <c:v>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70-46F2-923B-E6787F58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670-46F2-923B-E6787F58F6C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2201</c:v>
                      </c:pt>
                      <c:pt idx="1">
                        <c:v>1727</c:v>
                      </c:pt>
                      <c:pt idx="2">
                        <c:v>708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54</c:v>
                      </c:pt>
                      <c:pt idx="12">
                        <c:v>4839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670-46F2-923B-E6787F58F6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70-46F2-923B-E6787F58F6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70-46F2-923B-E6787F58F6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70-46F2-923B-E6787F58F6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70-46F2-923B-E6787F58F6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70-46F2-923B-E6787F58F6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70-46F2-923B-E6787F58F6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70-46F2-923B-E6787F58F6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70-46F2-923B-E6787F58F6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70-46F2-923B-E6787F58F6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70-46F2-923B-E6787F58F6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70-46F2-923B-E6787F58F6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70-46F2-923B-E6787F58F6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70-46F2-923B-E6787F58F6CA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-0.19246145059965736</c:v>
                </c:pt>
                <c:pt idx="1">
                  <c:v>-0.44744929317762749</c:v>
                </c:pt>
                <c:pt idx="2">
                  <c:v>-0.27819988310929278</c:v>
                </c:pt>
                <c:pt idx="3">
                  <c:v>-0.46118721461187218</c:v>
                </c:pt>
                <c:pt idx="12">
                  <c:v>-0.32091890010442048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70-46F2-923B-E6787F58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C-42E2-9B37-A0775C3E41D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C-42E2-9B37-A0775C3E41D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C-42E2-9B37-A0775C3E41D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9C-42E2-9B37-A0775C3E41D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9C-42E2-9B37-A0775C3E41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9C-42E2-9B37-A0775C3E41D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2">
                  <c:v>79107</c:v>
                </c:pt>
                <c:pt idx="3">
                  <c:v>76454</c:v>
                </c:pt>
                <c:pt idx="12">
                  <c:v>289656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9C-42E2-9B37-A0775C3E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39C-42E2-9B37-A0775C3E41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39C-42E2-9B37-A0775C3E41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9C-42E2-9B37-A0775C3E41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9C-42E2-9B37-A0775C3E41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9C-42E2-9B37-A0775C3E41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9C-42E2-9B37-A0775C3E41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9C-42E2-9B37-A0775C3E41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9C-42E2-9B37-A0775C3E41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9C-42E2-9B37-A0775C3E41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9C-42E2-9B37-A0775C3E41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9C-42E2-9B37-A0775C3E41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9C-42E2-9B37-A0775C3E41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9C-42E2-9B37-A0775C3E41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9C-42E2-9B37-A0775C3E41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9C-42E2-9B37-A0775C3E41D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2">
                  <c:v>3.7088020136867739E-2</c:v>
                </c:pt>
                <c:pt idx="3">
                  <c:v>0.14890675482756022</c:v>
                </c:pt>
                <c:pt idx="12">
                  <c:v>5.647164381613079E-2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9C-42E2-9B37-A0775C3E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C-4DD8-97CE-B12DEE8BBB3C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C-4DD8-97CE-B12DEE8BBB3C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AC-4DD8-97CE-B12DEE8BBB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9">
                  <c:v>66534</c:v>
                </c:pt>
                <c:pt idx="10">
                  <c:v>60936</c:v>
                </c:pt>
                <c:pt idx="11">
                  <c:v>56389</c:v>
                </c:pt>
                <c:pt idx="12">
                  <c:v>741051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C-4DD8-97CE-B12DEE8BBB3C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AC-4DD8-97CE-B12DEE8BBB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AC-4DD8-97CE-B12DEE8BBB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54883</c:v>
                </c:pt>
                <c:pt idx="1">
                  <c:v>57448</c:v>
                </c:pt>
                <c:pt idx="2">
                  <c:v>63058</c:v>
                </c:pt>
                <c:pt idx="3">
                  <c:v>58240</c:v>
                </c:pt>
                <c:pt idx="12">
                  <c:v>233629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AC-4DD8-97CE-B12DEE8B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0AC-4DD8-97CE-B12DEE8BBB3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49163</c:v>
                      </c:pt>
                      <c:pt idx="1">
                        <c:v>47980</c:v>
                      </c:pt>
                      <c:pt idx="2">
                        <c:v>19076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17316</c:v>
                      </c:pt>
                      <c:pt idx="8">
                        <c:v>13941</c:v>
                      </c:pt>
                      <c:pt idx="9">
                        <c:v>10972</c:v>
                      </c:pt>
                      <c:pt idx="10">
                        <c:v>4036</c:v>
                      </c:pt>
                      <c:pt idx="11">
                        <c:v>5448</c:v>
                      </c:pt>
                      <c:pt idx="12">
                        <c:v>177177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0AC-4DD8-97CE-B12DEE8BBB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AC-4DD8-97CE-B12DEE8BBB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AC-4DD8-97CE-B12DEE8BBB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AC-4DD8-97CE-B12DEE8BBB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AC-4DD8-97CE-B12DEE8BBB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C-4DD8-97CE-B12DEE8BBB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C-4DD8-97CE-B12DEE8BBB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C-4DD8-97CE-B12DEE8BBB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C-4DD8-97CE-B12DEE8BBB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C-4DD8-97CE-B12DEE8BBB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C-4DD8-97CE-B12DEE8BBB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C-4DD8-97CE-B12DEE8BBB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AC-4DD8-97CE-B12DEE8BBB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AC-4DD8-97CE-B12DEE8BBB3C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8.9343162306745327E-3</c:v>
                </c:pt>
                <c:pt idx="1">
                  <c:v>1.3961205146760358E-2</c:v>
                </c:pt>
                <c:pt idx="2">
                  <c:v>5.3249155028378681E-3</c:v>
                </c:pt>
                <c:pt idx="3">
                  <c:v>0.12936066241346555</c:v>
                </c:pt>
                <c:pt idx="12">
                  <c:v>3.6752208815737486E-2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AC-4DD8-97CE-B12DEE8B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4-4B75-AF12-6F1AF64E5695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4-4B75-AF12-6F1AF64E5695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84-4B75-AF12-6F1AF64E569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9">
                  <c:v>55323</c:v>
                </c:pt>
                <c:pt idx="10">
                  <c:v>49692</c:v>
                </c:pt>
                <c:pt idx="11">
                  <c:v>47307</c:v>
                </c:pt>
                <c:pt idx="12">
                  <c:v>622363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84-4B75-AF12-6F1AF64E5695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4-4B75-AF12-6F1AF64E56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84-4B75-AF12-6F1AF64E569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46073</c:v>
                </c:pt>
                <c:pt idx="1">
                  <c:v>48494</c:v>
                </c:pt>
                <c:pt idx="2">
                  <c:v>52616</c:v>
                </c:pt>
                <c:pt idx="3">
                  <c:v>48720</c:v>
                </c:pt>
                <c:pt idx="12">
                  <c:v>195903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84-4B75-AF12-6F1AF64E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84-4B75-AF12-6F1AF64E569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39435</c:v>
                      </c:pt>
                      <c:pt idx="1">
                        <c:v>38553</c:v>
                      </c:pt>
                      <c:pt idx="2">
                        <c:v>15406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15102</c:v>
                      </c:pt>
                      <c:pt idx="8">
                        <c:v>11726</c:v>
                      </c:pt>
                      <c:pt idx="9">
                        <c:v>8592</c:v>
                      </c:pt>
                      <c:pt idx="10">
                        <c:v>2617</c:v>
                      </c:pt>
                      <c:pt idx="11">
                        <c:v>3713</c:v>
                      </c:pt>
                      <c:pt idx="12">
                        <c:v>143122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84-4B75-AF12-6F1AF64E56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84-4B75-AF12-6F1AF64E56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4-4B75-AF12-6F1AF64E56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4-4B75-AF12-6F1AF64E56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4-4B75-AF12-6F1AF64E56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4-4B75-AF12-6F1AF64E56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84-4B75-AF12-6F1AF64E56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84-4B75-AF12-6F1AF64E56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84-4B75-AF12-6F1AF64E56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84-4B75-AF12-6F1AF64E56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84-4B75-AF12-6F1AF64E56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84-4B75-AF12-6F1AF64E56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84-4B75-AF12-6F1AF64E56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84-4B75-AF12-6F1AF64E5695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-5.5042307028146942E-3</c:v>
                </c:pt>
                <c:pt idx="1">
                  <c:v>1.3008197229047447E-3</c:v>
                </c:pt>
                <c:pt idx="2">
                  <c:v>-7.3389302895953135E-3</c:v>
                </c:pt>
                <c:pt idx="3">
                  <c:v>0.14791951368927014</c:v>
                </c:pt>
                <c:pt idx="12">
                  <c:v>2.9951736538279539E-2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84-4B75-AF12-6F1AF64E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3-4D9E-953D-B17586B6F5D3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3-4D9E-953D-B17586B6F5D3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03-4D9E-953D-B17586B6F5D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9">
                  <c:v>11211</c:v>
                </c:pt>
                <c:pt idx="10">
                  <c:v>11244</c:v>
                </c:pt>
                <c:pt idx="11">
                  <c:v>9082</c:v>
                </c:pt>
                <c:pt idx="12">
                  <c:v>118688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03-4D9E-953D-B17586B6F5D3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3-4D9E-953D-B17586B6F5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03-4D9E-953D-B17586B6F5D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8810</c:v>
                </c:pt>
                <c:pt idx="1">
                  <c:v>8954</c:v>
                </c:pt>
                <c:pt idx="2">
                  <c:v>10442</c:v>
                </c:pt>
                <c:pt idx="3">
                  <c:v>9520</c:v>
                </c:pt>
                <c:pt idx="12">
                  <c:v>37726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03-4D9E-953D-B17586B6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03-4D9E-953D-B17586B6F5D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9728</c:v>
                      </c:pt>
                      <c:pt idx="1">
                        <c:v>9427</c:v>
                      </c:pt>
                      <c:pt idx="2">
                        <c:v>3670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2214</c:v>
                      </c:pt>
                      <c:pt idx="8">
                        <c:v>2215</c:v>
                      </c:pt>
                      <c:pt idx="9">
                        <c:v>2380</c:v>
                      </c:pt>
                      <c:pt idx="10">
                        <c:v>1419</c:v>
                      </c:pt>
                      <c:pt idx="11">
                        <c:v>1735</c:v>
                      </c:pt>
                      <c:pt idx="12">
                        <c:v>34055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03-4D9E-953D-B17586B6F5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03-4D9E-953D-B17586B6F5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03-4D9E-953D-B17586B6F5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03-4D9E-953D-B17586B6F5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03-4D9E-953D-B17586B6F5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03-4D9E-953D-B17586B6F5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03-4D9E-953D-B17586B6F5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03-4D9E-953D-B17586B6F5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03-4D9E-953D-B17586B6F5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03-4D9E-953D-B17586B6F5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03-4D9E-953D-B17586B6F5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03-4D9E-953D-B17586B6F5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03-4D9E-953D-B17586B6F5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03-4D9E-953D-B17586B6F5D3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9.1832940884867931E-2</c:v>
                </c:pt>
                <c:pt idx="1">
                  <c:v>8.8499878434233015E-2</c:v>
                </c:pt>
                <c:pt idx="2">
                  <c:v>7.4390369379565779E-2</c:v>
                </c:pt>
                <c:pt idx="3">
                  <c:v>4.3059055549468539E-2</c:v>
                </c:pt>
                <c:pt idx="12">
                  <c:v>7.3560797928345911E-2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03-4D9E-953D-B17586B6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15-45DF-9435-9A8C42265D5F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5-45DF-9435-9A8C42265D5F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15-45DF-9435-9A8C42265D5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9">
                  <c:v>15319</c:v>
                </c:pt>
                <c:pt idx="10">
                  <c:v>12349</c:v>
                </c:pt>
                <c:pt idx="11">
                  <c:v>11532</c:v>
                </c:pt>
                <c:pt idx="12">
                  <c:v>173305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15-45DF-9435-9A8C42265D5F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15-45DF-9435-9A8C42265D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15-45DF-9435-9A8C42265D5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10527</c:v>
                </c:pt>
                <c:pt idx="1">
                  <c:v>11237</c:v>
                </c:pt>
                <c:pt idx="2">
                  <c:v>16049</c:v>
                </c:pt>
                <c:pt idx="3">
                  <c:v>18214</c:v>
                </c:pt>
                <c:pt idx="12">
                  <c:v>56027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15-45DF-9435-9A8C4226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15-45DF-9435-9A8C42265D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12148</c:v>
                      </c:pt>
                      <c:pt idx="1">
                        <c:v>9663</c:v>
                      </c:pt>
                      <c:pt idx="2">
                        <c:v>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4389</c:v>
                      </c:pt>
                      <c:pt idx="8">
                        <c:v>3620</c:v>
                      </c:pt>
                      <c:pt idx="9">
                        <c:v>3889</c:v>
                      </c:pt>
                      <c:pt idx="10">
                        <c:v>2134</c:v>
                      </c:pt>
                      <c:pt idx="11">
                        <c:v>3464</c:v>
                      </c:pt>
                      <c:pt idx="12">
                        <c:v>48658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15-45DF-9435-9A8C42265D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15-45DF-9435-9A8C42265D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15-45DF-9435-9A8C42265D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15-45DF-9435-9A8C42265D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15-45DF-9435-9A8C42265D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15-45DF-9435-9A8C42265D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15-45DF-9435-9A8C42265D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15-45DF-9435-9A8C42265D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15-45DF-9435-9A8C42265D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15-45DF-9435-9A8C42265D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15-45DF-9435-9A8C42265D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15-45DF-9435-9A8C42265D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15-45DF-9435-9A8C42265D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15-45DF-9435-9A8C42265D5F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4.3930979769932543E-2</c:v>
                </c:pt>
                <c:pt idx="1">
                  <c:v>0.10037211124167644</c:v>
                </c:pt>
                <c:pt idx="2">
                  <c:v>0.18407850081156862</c:v>
                </c:pt>
                <c:pt idx="3">
                  <c:v>0.2162126068376069</c:v>
                </c:pt>
                <c:pt idx="12">
                  <c:v>0.14748289845574081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15-45DF-9435-9A8C4226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914356</c:v>
                </c:pt>
                <c:pt idx="1">
                  <c:v>797848</c:v>
                </c:pt>
                <c:pt idx="2">
                  <c:v>710225</c:v>
                </c:pt>
                <c:pt idx="3">
                  <c:v>354204</c:v>
                </c:pt>
                <c:pt idx="4">
                  <c:v>225835</c:v>
                </c:pt>
                <c:pt idx="5">
                  <c:v>791721</c:v>
                </c:pt>
                <c:pt idx="6">
                  <c:v>816835</c:v>
                </c:pt>
                <c:pt idx="7">
                  <c:v>816827</c:v>
                </c:pt>
                <c:pt idx="8">
                  <c:v>779287</c:v>
                </c:pt>
                <c:pt idx="9">
                  <c:v>691266</c:v>
                </c:pt>
                <c:pt idx="10">
                  <c:v>716342</c:v>
                </c:pt>
                <c:pt idx="11">
                  <c:v>710064</c:v>
                </c:pt>
                <c:pt idx="12">
                  <c:v>683727</c:v>
                </c:pt>
                <c:pt idx="13">
                  <c:v>697620</c:v>
                </c:pt>
                <c:pt idx="14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2-4E8F-A577-7BA7DB84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0.14602781482187077</c:v>
                </c:pt>
                <c:pt idx="1">
                  <c:v>0.12337357879545219</c:v>
                </c:pt>
                <c:pt idx="2">
                  <c:v>1.0051298121986201</c:v>
                </c:pt>
                <c:pt idx="3">
                  <c:v>0.56841942125888378</c:v>
                </c:pt>
                <c:pt idx="4">
                  <c:v>-0.71475431370394371</c:v>
                </c:pt>
                <c:pt idx="5">
                  <c:v>-3.0745499397063059E-2</c:v>
                </c:pt>
                <c:pt idx="6">
                  <c:v>9.7939955461257E-6</c:v>
                </c:pt>
                <c:pt idx="7">
                  <c:v>4.8172239495846814E-2</c:v>
                </c:pt>
                <c:pt idx="8">
                  <c:v>0.12733303822262343</c:v>
                </c:pt>
                <c:pt idx="9">
                  <c:v>-3.5005625804434226E-2</c:v>
                </c:pt>
                <c:pt idx="10">
                  <c:v>8.8414565447620941E-3</c:v>
                </c:pt>
                <c:pt idx="11">
                  <c:v>3.8519760079680943E-2</c:v>
                </c:pt>
                <c:pt idx="12">
                  <c:v>-1.9914853358561913E-2</c:v>
                </c:pt>
                <c:pt idx="13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2-4E8F-A577-7BA7DB84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741051</c:v>
                </c:pt>
                <c:pt idx="1">
                  <c:v>652648</c:v>
                </c:pt>
                <c:pt idx="2">
                  <c:v>574800</c:v>
                </c:pt>
                <c:pt idx="3">
                  <c:v>285256</c:v>
                </c:pt>
                <c:pt idx="4">
                  <c:v>177177</c:v>
                </c:pt>
                <c:pt idx="5">
                  <c:v>632559</c:v>
                </c:pt>
                <c:pt idx="6">
                  <c:v>643249</c:v>
                </c:pt>
                <c:pt idx="7">
                  <c:v>632543</c:v>
                </c:pt>
                <c:pt idx="8">
                  <c:v>588624</c:v>
                </c:pt>
                <c:pt idx="9">
                  <c:v>528310</c:v>
                </c:pt>
                <c:pt idx="10">
                  <c:v>558325</c:v>
                </c:pt>
                <c:pt idx="11">
                  <c:v>563361</c:v>
                </c:pt>
                <c:pt idx="12">
                  <c:v>544807</c:v>
                </c:pt>
                <c:pt idx="13">
                  <c:v>547396</c:v>
                </c:pt>
                <c:pt idx="14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17E-8585-0F73351E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0.13545280151015548</c:v>
                </c:pt>
                <c:pt idx="1">
                  <c:v>0.13543493389004868</c:v>
                </c:pt>
                <c:pt idx="2">
                  <c:v>1.0150321115068568</c:v>
                </c:pt>
                <c:pt idx="3">
                  <c:v>0.61000581339564386</c:v>
                </c:pt>
                <c:pt idx="4">
                  <c:v>-0.71990438836535409</c:v>
                </c:pt>
                <c:pt idx="5">
                  <c:v>-1.6618758832116387E-2</c:v>
                </c:pt>
                <c:pt idx="6">
                  <c:v>1.6925331558486967E-2</c:v>
                </c:pt>
                <c:pt idx="7">
                  <c:v>7.4612995732419973E-2</c:v>
                </c:pt>
                <c:pt idx="8">
                  <c:v>0.11416403248092966</c:v>
                </c:pt>
                <c:pt idx="9">
                  <c:v>-5.375901132852734E-2</c:v>
                </c:pt>
                <c:pt idx="10">
                  <c:v>-8.9392059443234029E-3</c:v>
                </c:pt>
                <c:pt idx="11">
                  <c:v>3.4056096929738322E-2</c:v>
                </c:pt>
                <c:pt idx="12">
                  <c:v>-4.7296655437745194E-3</c:v>
                </c:pt>
                <c:pt idx="13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17E-8585-0F73351E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622363</c:v>
                </c:pt>
                <c:pt idx="1">
                  <c:v>549349</c:v>
                </c:pt>
                <c:pt idx="2">
                  <c:v>476344</c:v>
                </c:pt>
                <c:pt idx="3">
                  <c:v>214429</c:v>
                </c:pt>
                <c:pt idx="4">
                  <c:v>143122</c:v>
                </c:pt>
                <c:pt idx="5">
                  <c:v>501207</c:v>
                </c:pt>
                <c:pt idx="6">
                  <c:v>508840</c:v>
                </c:pt>
                <c:pt idx="7">
                  <c:v>482207</c:v>
                </c:pt>
                <c:pt idx="8">
                  <c:v>443712</c:v>
                </c:pt>
                <c:pt idx="9">
                  <c:v>412346</c:v>
                </c:pt>
                <c:pt idx="10">
                  <c:v>439654</c:v>
                </c:pt>
                <c:pt idx="11">
                  <c:v>451246</c:v>
                </c:pt>
                <c:pt idx="12">
                  <c:v>435425</c:v>
                </c:pt>
                <c:pt idx="13">
                  <c:v>430908</c:v>
                </c:pt>
                <c:pt idx="14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198-B7C0-5364E8874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0.13291004443441246</c:v>
                </c:pt>
                <c:pt idx="1">
                  <c:v>0.15326108862502719</c:v>
                </c:pt>
                <c:pt idx="2">
                  <c:v>1.2214532549235413</c:v>
                </c:pt>
                <c:pt idx="3">
                  <c:v>0.4982252903117621</c:v>
                </c:pt>
                <c:pt idx="4">
                  <c:v>-0.71444532897585233</c:v>
                </c:pt>
                <c:pt idx="5">
                  <c:v>-1.5000786101721508E-2</c:v>
                </c:pt>
                <c:pt idx="6">
                  <c:v>5.5231466984096089E-2</c:v>
                </c:pt>
                <c:pt idx="7">
                  <c:v>8.6756725082936637E-2</c:v>
                </c:pt>
                <c:pt idx="8">
                  <c:v>7.6067186295004641E-2</c:v>
                </c:pt>
                <c:pt idx="9">
                  <c:v>-6.2112479358768513E-2</c:v>
                </c:pt>
                <c:pt idx="10">
                  <c:v>-2.5688870372258199E-2</c:v>
                </c:pt>
                <c:pt idx="11">
                  <c:v>3.6334615605442933E-2</c:v>
                </c:pt>
                <c:pt idx="12">
                  <c:v>1.0482515989491903E-2</c:v>
                </c:pt>
                <c:pt idx="13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198-B7C0-5364E8874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D-4407-9AC1-C5A6ADE1B0B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D-4407-9AC1-C5A6ADE1B0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BD-4407-9AC1-C5A6ADE1B0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D-4407-9AC1-C5A6ADE1B0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BD-4407-9AC1-C5A6ADE1B0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D-4407-9AC1-C5A6ADE1B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BD-4407-9AC1-C5A6ADE1B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D-4407-9AC1-C5A6ADE1B0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914356</c:v>
                </c:pt>
                <c:pt idx="1">
                  <c:v>382237</c:v>
                </c:pt>
                <c:pt idx="2">
                  <c:v>532119</c:v>
                </c:pt>
                <c:pt idx="3">
                  <c:v>110313</c:v>
                </c:pt>
                <c:pt idx="4">
                  <c:v>141364</c:v>
                </c:pt>
                <c:pt idx="5">
                  <c:v>57925</c:v>
                </c:pt>
                <c:pt idx="6">
                  <c:v>18498</c:v>
                </c:pt>
                <c:pt idx="7">
                  <c:v>8896</c:v>
                </c:pt>
                <c:pt idx="8">
                  <c:v>7383</c:v>
                </c:pt>
                <c:pt idx="9">
                  <c:v>9541</c:v>
                </c:pt>
                <c:pt idx="10">
                  <c:v>178199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BD-4407-9AC1-C5A6ADE1B0B4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0.14602781482187077</c:v>
                </c:pt>
                <c:pt idx="1">
                  <c:v>0.1179037385610211</c:v>
                </c:pt>
                <c:pt idx="2">
                  <c:v>0.16711959203816407</c:v>
                </c:pt>
                <c:pt idx="3">
                  <c:v>0.17529298955891748</c:v>
                </c:pt>
                <c:pt idx="4">
                  <c:v>0.11005190460859526</c:v>
                </c:pt>
                <c:pt idx="5">
                  <c:v>0.36169162415665634</c:v>
                </c:pt>
                <c:pt idx="6">
                  <c:v>0.43273177910309046</c:v>
                </c:pt>
                <c:pt idx="7">
                  <c:v>0.27669345579793347</c:v>
                </c:pt>
                <c:pt idx="8">
                  <c:v>-0.13385734396996718</c:v>
                </c:pt>
                <c:pt idx="9">
                  <c:v>-4.216444132115249E-2</c:v>
                </c:pt>
                <c:pt idx="10">
                  <c:v>0.15854316605228425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BD-4407-9AC1-C5A6ADE1B0B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BD-4407-9AC1-C5A6ADE1B0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BD-4407-9AC1-C5A6ADE1B0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BD-4407-9AC1-C5A6ADE1B0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BD-4407-9AC1-C5A6ADE1B0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BD-4407-9AC1-C5A6ADE1B0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BD-4407-9AC1-C5A6ADE1B0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BD-4407-9AC1-C5A6ADE1B0B4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0.41803958195713703</c:v>
                </c:pt>
                <c:pt idx="2">
                  <c:v>0.58196041804286291</c:v>
                </c:pt>
                <c:pt idx="3">
                  <c:v>0.12064556912187376</c:v>
                </c:pt>
                <c:pt idx="4">
                  <c:v>0.15460498974141362</c:v>
                </c:pt>
                <c:pt idx="5">
                  <c:v>6.3350598672727035E-2</c:v>
                </c:pt>
                <c:pt idx="6">
                  <c:v>2.0230632270144232E-2</c:v>
                </c:pt>
                <c:pt idx="7">
                  <c:v>9.7292520637475999E-3</c:v>
                </c:pt>
                <c:pt idx="8">
                  <c:v>8.0745355200818932E-3</c:v>
                </c:pt>
                <c:pt idx="9">
                  <c:v>1.0434666585006278E-2</c:v>
                </c:pt>
                <c:pt idx="10">
                  <c:v>0.19489017406786854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ABD-4407-9AC1-C5A6ADE1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04-4178-92A4-921DCC1E51C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04-4178-92A4-921DCC1E51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04-4178-92A4-921DCC1E51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04-4178-92A4-921DCC1E51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04-4178-92A4-921DCC1E51C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04-4178-92A4-921DCC1E51C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04-4178-92A4-921DCC1E51C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04-4178-92A4-921DCC1E51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66545</c:v>
                </c:pt>
                <c:pt idx="1">
                  <c:v>29692</c:v>
                </c:pt>
                <c:pt idx="2">
                  <c:v>7985</c:v>
                </c:pt>
                <c:pt idx="3">
                  <c:v>21707</c:v>
                </c:pt>
                <c:pt idx="4">
                  <c:v>36853</c:v>
                </c:pt>
                <c:pt idx="5">
                  <c:v>6601</c:v>
                </c:pt>
                <c:pt idx="6">
                  <c:v>10802</c:v>
                </c:pt>
                <c:pt idx="7">
                  <c:v>5053</c:v>
                </c:pt>
                <c:pt idx="8">
                  <c:v>1179</c:v>
                </c:pt>
                <c:pt idx="9">
                  <c:v>505</c:v>
                </c:pt>
                <c:pt idx="10">
                  <c:v>300</c:v>
                </c:pt>
                <c:pt idx="11">
                  <c:v>657</c:v>
                </c:pt>
                <c:pt idx="12">
                  <c:v>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04-4178-92A4-921DCC1E51C9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abril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2.1443482532080838E-2</c:v>
                </c:pt>
                <c:pt idx="1">
                  <c:v>-2.1905985439931497E-2</c:v>
                </c:pt>
                <c:pt idx="2">
                  <c:v>-0.12117543473475678</c:v>
                </c:pt>
                <c:pt idx="3">
                  <c:v>2.0497390813783989E-2</c:v>
                </c:pt>
                <c:pt idx="4">
                  <c:v>5.926820154637702E-2</c:v>
                </c:pt>
                <c:pt idx="5">
                  <c:v>4.6117274167987388E-2</c:v>
                </c:pt>
                <c:pt idx="6">
                  <c:v>-1.3245638074358301E-2</c:v>
                </c:pt>
                <c:pt idx="7">
                  <c:v>0.26578156312625256</c:v>
                </c:pt>
                <c:pt idx="8">
                  <c:v>0.66997167138810187</c:v>
                </c:pt>
                <c:pt idx="9">
                  <c:v>0.53963414634146334</c:v>
                </c:pt>
                <c:pt idx="10">
                  <c:v>-0.4208494208494209</c:v>
                </c:pt>
                <c:pt idx="11">
                  <c:v>-0.20170109356014576</c:v>
                </c:pt>
                <c:pt idx="12">
                  <c:v>5.2744694188233243E-2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04-4178-92A4-921DCC1E51C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04-4178-92A4-921DCC1E51C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04-4178-92A4-921DCC1E51C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04-4178-92A4-921DCC1E51C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F04-4178-92A4-921DCC1E51C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F04-4178-92A4-921DCC1E51C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F04-4178-92A4-921DCC1E51C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F04-4178-92A4-921DCC1E51C9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0.44619430460590576</c:v>
                </c:pt>
                <c:pt idx="2">
                  <c:v>0.11999398902997971</c:v>
                </c:pt>
                <c:pt idx="3">
                  <c:v>0.32620031557592605</c:v>
                </c:pt>
                <c:pt idx="4">
                  <c:v>0.55380569539409419</c:v>
                </c:pt>
                <c:pt idx="5">
                  <c:v>9.9196032759786612E-2</c:v>
                </c:pt>
                <c:pt idx="6">
                  <c:v>0.16232624539785107</c:v>
                </c:pt>
                <c:pt idx="7">
                  <c:v>7.5933578781275823E-2</c:v>
                </c:pt>
                <c:pt idx="8">
                  <c:v>1.7717334134796002E-2</c:v>
                </c:pt>
                <c:pt idx="9">
                  <c:v>7.5888496506123677E-3</c:v>
                </c:pt>
                <c:pt idx="10">
                  <c:v>4.5082275152152681E-3</c:v>
                </c:pt>
                <c:pt idx="11">
                  <c:v>9.8730182583214362E-3</c:v>
                </c:pt>
                <c:pt idx="12">
                  <c:v>0.17666240889623563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04-4178-92A4-921DCC1E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3-4D88-9C56-C9C80659CD9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3-4D88-9C56-C9C80659CD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73-4D88-9C56-C9C80659CD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73-4D88-9C56-C9C80659CD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73-4D88-9C56-C9C80659CD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73-4D88-9C56-C9C80659CD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73-4D88-9C56-C9C80659CD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D73-4D88-9C56-C9C80659CD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289656</c:v>
                </c:pt>
                <c:pt idx="1">
                  <c:v>98066</c:v>
                </c:pt>
                <c:pt idx="2">
                  <c:v>191590</c:v>
                </c:pt>
                <c:pt idx="3">
                  <c:v>35665</c:v>
                </c:pt>
                <c:pt idx="4">
                  <c:v>56082</c:v>
                </c:pt>
                <c:pt idx="5">
                  <c:v>19942</c:v>
                </c:pt>
                <c:pt idx="6">
                  <c:v>5390</c:v>
                </c:pt>
                <c:pt idx="7">
                  <c:v>2747</c:v>
                </c:pt>
                <c:pt idx="8">
                  <c:v>4241</c:v>
                </c:pt>
                <c:pt idx="9">
                  <c:v>3902</c:v>
                </c:pt>
                <c:pt idx="10">
                  <c:v>63621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73-4D88-9C56-C9C80659CD9D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5.647164381613079E-2</c:v>
                </c:pt>
                <c:pt idx="1">
                  <c:v>8.1725625158564741E-2</c:v>
                </c:pt>
                <c:pt idx="2">
                  <c:v>4.3996163822227929E-2</c:v>
                </c:pt>
                <c:pt idx="3">
                  <c:v>2.3591539190081168E-2</c:v>
                </c:pt>
                <c:pt idx="4">
                  <c:v>2.1084983203487617E-3</c:v>
                </c:pt>
                <c:pt idx="5">
                  <c:v>6.1535185776642187E-2</c:v>
                </c:pt>
                <c:pt idx="6">
                  <c:v>0.14925373134328357</c:v>
                </c:pt>
                <c:pt idx="7">
                  <c:v>0.17694944301628102</c:v>
                </c:pt>
                <c:pt idx="8">
                  <c:v>3.9715616572689294E-2</c:v>
                </c:pt>
                <c:pt idx="9">
                  <c:v>-0.32091890010442048</c:v>
                </c:pt>
                <c:pt idx="10">
                  <c:v>0.11471072642534264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73-4D88-9C56-C9C80659CD9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73-4D88-9C56-C9C80659CD9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73-4D88-9C56-C9C80659CD9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73-4D88-9C56-C9C80659CD9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73-4D88-9C56-C9C80659CD9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73-4D88-9C56-C9C80659CD9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73-4D88-9C56-C9C80659CD9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73-4D88-9C56-C9C80659CD9D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0.33856022316126716</c:v>
                </c:pt>
                <c:pt idx="2">
                  <c:v>0.6614397768387329</c:v>
                </c:pt>
                <c:pt idx="3">
                  <c:v>0.12312881487005276</c:v>
                </c:pt>
                <c:pt idx="4">
                  <c:v>0.1936158753832132</c:v>
                </c:pt>
                <c:pt idx="5">
                  <c:v>6.8847184246140253E-2</c:v>
                </c:pt>
                <c:pt idx="6">
                  <c:v>1.8608280166818571E-2</c:v>
                </c:pt>
                <c:pt idx="7">
                  <c:v>9.4836633800093901E-3</c:v>
                </c:pt>
                <c:pt idx="8">
                  <c:v>1.4641505786173944E-2</c:v>
                </c:pt>
                <c:pt idx="9">
                  <c:v>1.3471151987184798E-2</c:v>
                </c:pt>
                <c:pt idx="10">
                  <c:v>0.21964330101913995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73-4D88-9C56-C9C80659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B-4794-938E-8CB7B33220C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BB-4794-938E-8CB7B33220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BB-4794-938E-8CB7B33220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BB-4794-938E-8CB7B33220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BB-4794-938E-8CB7B33220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BB-4794-938E-8CB7B33220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BB-4794-938E-8CB7B33220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BB-4794-938E-8CB7B33220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233629</c:v>
                </c:pt>
                <c:pt idx="1">
                  <c:v>79607</c:v>
                </c:pt>
                <c:pt idx="2">
                  <c:v>154022</c:v>
                </c:pt>
                <c:pt idx="3">
                  <c:v>31454</c:v>
                </c:pt>
                <c:pt idx="4">
                  <c:v>47374</c:v>
                </c:pt>
                <c:pt idx="5">
                  <c:v>16092</c:v>
                </c:pt>
                <c:pt idx="6">
                  <c:v>4156</c:v>
                </c:pt>
                <c:pt idx="7">
                  <c:v>2426</c:v>
                </c:pt>
                <c:pt idx="8">
                  <c:v>2409</c:v>
                </c:pt>
                <c:pt idx="9">
                  <c:v>1997</c:v>
                </c:pt>
                <c:pt idx="10">
                  <c:v>48114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BB-4794-938E-8CB7B33220CC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3.6752208815737486E-2</c:v>
                </c:pt>
                <c:pt idx="1">
                  <c:v>6.3639035861258186E-2</c:v>
                </c:pt>
                <c:pt idx="2">
                  <c:v>2.3381593722384242E-2</c:v>
                </c:pt>
                <c:pt idx="3">
                  <c:v>3.8634262316734835E-2</c:v>
                </c:pt>
                <c:pt idx="4">
                  <c:v>-2.9579253554016915E-2</c:v>
                </c:pt>
                <c:pt idx="5">
                  <c:v>-6.2620143298188435E-2</c:v>
                </c:pt>
                <c:pt idx="6">
                  <c:v>0.32230353165765191</c:v>
                </c:pt>
                <c:pt idx="7">
                  <c:v>0.17028461167390252</c:v>
                </c:pt>
                <c:pt idx="8">
                  <c:v>2.9927319367250904E-2</c:v>
                </c:pt>
                <c:pt idx="9">
                  <c:v>-0.29309734513274333</c:v>
                </c:pt>
                <c:pt idx="10">
                  <c:v>9.7140511697906717E-2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BB-4794-938E-8CB7B33220C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BB-4794-938E-8CB7B33220C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FBB-4794-938E-8CB7B33220C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FBB-4794-938E-8CB7B33220C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FBB-4794-938E-8CB7B33220C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FBB-4794-938E-8CB7B33220C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FBB-4794-938E-8CB7B33220C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FBB-4794-938E-8CB7B33220CC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0.34074108950515564</c:v>
                </c:pt>
                <c:pt idx="2">
                  <c:v>0.65925891049484442</c:v>
                </c:pt>
                <c:pt idx="3">
                  <c:v>0.13463225883772992</c:v>
                </c:pt>
                <c:pt idx="4">
                  <c:v>0.20277448433199646</c:v>
                </c:pt>
                <c:pt idx="5">
                  <c:v>6.8878435468199578E-2</c:v>
                </c:pt>
                <c:pt idx="6">
                  <c:v>1.7788887509684156E-2</c:v>
                </c:pt>
                <c:pt idx="7">
                  <c:v>1.0383984864892629E-2</c:v>
                </c:pt>
                <c:pt idx="8">
                  <c:v>1.031121992560855E-2</c:v>
                </c:pt>
                <c:pt idx="9">
                  <c:v>8.5477402206061755E-3</c:v>
                </c:pt>
                <c:pt idx="10">
                  <c:v>0.20594189933612694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FBB-4794-938E-8CB7B332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1-46E7-A799-D40FFCD04C8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81-46E7-A799-D40FFCD04C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81-46E7-A799-D40FFCD04C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81-46E7-A799-D40FFCD04C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81-46E7-A799-D40FFCD04C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81-46E7-A799-D40FFCD04C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81-46E7-A799-D40FFCD04C8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81-46E7-A799-D40FFCD04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56027</c:v>
                </c:pt>
                <c:pt idx="1">
                  <c:v>18459</c:v>
                </c:pt>
                <c:pt idx="2">
                  <c:v>37568</c:v>
                </c:pt>
                <c:pt idx="3">
                  <c:v>4211</c:v>
                </c:pt>
                <c:pt idx="4">
                  <c:v>8708</c:v>
                </c:pt>
                <c:pt idx="5">
                  <c:v>3850</c:v>
                </c:pt>
                <c:pt idx="6">
                  <c:v>1234</c:v>
                </c:pt>
                <c:pt idx="7">
                  <c:v>321</c:v>
                </c:pt>
                <c:pt idx="8">
                  <c:v>1832</c:v>
                </c:pt>
                <c:pt idx="9">
                  <c:v>1905</c:v>
                </c:pt>
                <c:pt idx="10">
                  <c:v>15507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81-46E7-A799-D40FFCD04C89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0.14748289845574081</c:v>
                </c:pt>
                <c:pt idx="1">
                  <c:v>0.16733067729083673</c:v>
                </c:pt>
                <c:pt idx="2">
                  <c:v>0.13797594886862741</c:v>
                </c:pt>
                <c:pt idx="3">
                  <c:v>-7.6332529063391052E-2</c:v>
                </c:pt>
                <c:pt idx="4">
                  <c:v>0.21858382311782809</c:v>
                </c:pt>
                <c:pt idx="5">
                  <c:v>1.378011117974058</c:v>
                </c:pt>
                <c:pt idx="6">
                  <c:v>-0.2023270846800258</c:v>
                </c:pt>
                <c:pt idx="7">
                  <c:v>0.22988505747126431</c:v>
                </c:pt>
                <c:pt idx="8">
                  <c:v>5.2873563218390762E-2</c:v>
                </c:pt>
                <c:pt idx="9">
                  <c:v>-0.34782608695652173</c:v>
                </c:pt>
                <c:pt idx="10">
                  <c:v>0.17299546142208766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81-46E7-A799-D40FFCD04C8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81-46E7-A799-D40FFCD04C8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81-46E7-A799-D40FFCD04C8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81-46E7-A799-D40FFCD04C8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81-46E7-A799-D40FFCD04C8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81-46E7-A799-D40FFCD04C8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81-46E7-A799-D40FFCD04C8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81-46E7-A799-D40FFCD04C89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0.32946615024898712</c:v>
                </c:pt>
                <c:pt idx="2">
                  <c:v>0.67053384975101293</c:v>
                </c:pt>
                <c:pt idx="3">
                  <c:v>7.5160190622378498E-2</c:v>
                </c:pt>
                <c:pt idx="4">
                  <c:v>0.15542506291609404</c:v>
                </c:pt>
                <c:pt idx="5">
                  <c:v>6.8716868652613922E-2</c:v>
                </c:pt>
                <c:pt idx="6">
                  <c:v>2.2025095043461188E-2</c:v>
                </c:pt>
                <c:pt idx="7">
                  <c:v>5.7293804772698877E-3</c:v>
                </c:pt>
                <c:pt idx="8">
                  <c:v>3.2698520356256804E-2</c:v>
                </c:pt>
                <c:pt idx="9">
                  <c:v>3.4001463580059614E-2</c:v>
                </c:pt>
                <c:pt idx="10">
                  <c:v>0.27677726810287895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681-46E7-A799-D40FFCD0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93-4110-87C4-DD42D391A58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93-4110-87C4-DD42D391A5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93-4110-87C4-DD42D391A5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93-4110-87C4-DD42D391A5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93-4110-87C4-DD42D391A5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93-4110-87C4-DD42D391A5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93-4110-87C4-DD42D391A5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93-4110-87C4-DD42D391A5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86582</c:v>
                </c:pt>
                <c:pt idx="1">
                  <c:v>38025</c:v>
                </c:pt>
                <c:pt idx="2">
                  <c:v>48557</c:v>
                </c:pt>
                <c:pt idx="3">
                  <c:v>8697</c:v>
                </c:pt>
                <c:pt idx="4">
                  <c:v>14674</c:v>
                </c:pt>
                <c:pt idx="5">
                  <c:v>6588</c:v>
                </c:pt>
                <c:pt idx="6">
                  <c:v>1250</c:v>
                </c:pt>
                <c:pt idx="7">
                  <c:v>588</c:v>
                </c:pt>
                <c:pt idx="8">
                  <c:v>580</c:v>
                </c:pt>
                <c:pt idx="9">
                  <c:v>523</c:v>
                </c:pt>
                <c:pt idx="10">
                  <c:v>15657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93-4110-87C4-DD42D391A580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0.10851919186746217</c:v>
                </c:pt>
                <c:pt idx="1">
                  <c:v>0.18347338935574231</c:v>
                </c:pt>
                <c:pt idx="2">
                  <c:v>5.613798503567069E-2</c:v>
                </c:pt>
                <c:pt idx="3">
                  <c:v>7.662787818767014E-2</c:v>
                </c:pt>
                <c:pt idx="4">
                  <c:v>2.2435897435897356E-2</c:v>
                </c:pt>
                <c:pt idx="5">
                  <c:v>0.13079299691040158</c:v>
                </c:pt>
                <c:pt idx="6">
                  <c:v>-0.10394265232974909</c:v>
                </c:pt>
                <c:pt idx="7">
                  <c:v>-0.1236959761549925</c:v>
                </c:pt>
                <c:pt idx="8">
                  <c:v>0.25541125541125531</c:v>
                </c:pt>
                <c:pt idx="9">
                  <c:v>-0.47856430707876374</c:v>
                </c:pt>
                <c:pt idx="10">
                  <c:v>0.10346042709140879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93-4110-87C4-DD42D391A58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93-4110-87C4-DD42D391A58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293-4110-87C4-DD42D391A58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293-4110-87C4-DD42D391A58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293-4110-87C4-DD42D391A58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293-4110-87C4-DD42D391A58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293-4110-87C4-DD42D391A58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293-4110-87C4-DD42D391A580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0.43917904414312442</c:v>
                </c:pt>
                <c:pt idx="2">
                  <c:v>0.56082095585687552</c:v>
                </c:pt>
                <c:pt idx="3">
                  <c:v>0.10044813009632488</c:v>
                </c:pt>
                <c:pt idx="4">
                  <c:v>0.16948095447090619</c:v>
                </c:pt>
                <c:pt idx="5">
                  <c:v>7.6089718417222979E-2</c:v>
                </c:pt>
                <c:pt idx="6">
                  <c:v>1.4437180938301264E-2</c:v>
                </c:pt>
                <c:pt idx="7">
                  <c:v>6.7912499133769141E-3</c:v>
                </c:pt>
                <c:pt idx="8">
                  <c:v>6.6988519553717865E-3</c:v>
                </c:pt>
                <c:pt idx="9">
                  <c:v>6.0405165045852487E-3</c:v>
                </c:pt>
                <c:pt idx="10">
                  <c:v>0.18083435356078631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93-4110-87C4-DD42D391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9-4AA8-81AE-29BF2DDA990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9-4AA8-81AE-29BF2DDA99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9-4AA8-81AE-29BF2DDA99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59-4AA8-81AE-29BF2DDA99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59-4AA8-81AE-29BF2DDA990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59-4AA8-81AE-29BF2DDA990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59-4AA8-81AE-29BF2DDA990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959-4AA8-81AE-29BF2DDA99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343207</c:v>
                </c:pt>
                <c:pt idx="1">
                  <c:v>108214</c:v>
                </c:pt>
                <c:pt idx="2">
                  <c:v>21116</c:v>
                </c:pt>
                <c:pt idx="3">
                  <c:v>87098</c:v>
                </c:pt>
                <c:pt idx="4">
                  <c:v>234993</c:v>
                </c:pt>
                <c:pt idx="5">
                  <c:v>42405</c:v>
                </c:pt>
                <c:pt idx="6">
                  <c:v>72352</c:v>
                </c:pt>
                <c:pt idx="7">
                  <c:v>23090</c:v>
                </c:pt>
                <c:pt idx="8">
                  <c:v>6561</c:v>
                </c:pt>
                <c:pt idx="9">
                  <c:v>3382</c:v>
                </c:pt>
                <c:pt idx="10">
                  <c:v>5578</c:v>
                </c:pt>
                <c:pt idx="11">
                  <c:v>5162</c:v>
                </c:pt>
                <c:pt idx="12">
                  <c:v>76463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59-4AA8-81AE-29BF2DDA9909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4.7081076958279233E-2</c:v>
                </c:pt>
                <c:pt idx="1">
                  <c:v>8.3993629105770795E-2</c:v>
                </c:pt>
                <c:pt idx="2">
                  <c:v>-2.2814568004072333E-2</c:v>
                </c:pt>
                <c:pt idx="3">
                  <c:v>0.11350038353362302</c:v>
                </c:pt>
                <c:pt idx="4">
                  <c:v>3.0915216761864706E-2</c:v>
                </c:pt>
                <c:pt idx="5">
                  <c:v>1.1207821628711034E-2</c:v>
                </c:pt>
                <c:pt idx="6">
                  <c:v>-1.4640391136775288E-2</c:v>
                </c:pt>
                <c:pt idx="7">
                  <c:v>3.5008292617329406E-2</c:v>
                </c:pt>
                <c:pt idx="8">
                  <c:v>0.17749461593682692</c:v>
                </c:pt>
                <c:pt idx="9">
                  <c:v>0.16379903647625604</c:v>
                </c:pt>
                <c:pt idx="10">
                  <c:v>9.4100615273253752E-3</c:v>
                </c:pt>
                <c:pt idx="11">
                  <c:v>-0.30933904201230933</c:v>
                </c:pt>
                <c:pt idx="12">
                  <c:v>0.11142927743942321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59-4AA8-81AE-29BF2DDA990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59-4AA8-81AE-29BF2DDA99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59-4AA8-81AE-29BF2DDA99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59-4AA8-81AE-29BF2DDA99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9-4AA8-81AE-29BF2DDA99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59-4AA8-81AE-29BF2DDA99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59-4AA8-81AE-29BF2DDA99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959-4AA8-81AE-29BF2DDA9909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0.3153024268153039</c:v>
                </c:pt>
                <c:pt idx="2">
                  <c:v>6.1525551635019098E-2</c:v>
                </c:pt>
                <c:pt idx="3">
                  <c:v>0.2537768751802848</c:v>
                </c:pt>
                <c:pt idx="4">
                  <c:v>0.68469757318469615</c:v>
                </c:pt>
                <c:pt idx="5">
                  <c:v>0.12355517224299038</c:v>
                </c:pt>
                <c:pt idx="6">
                  <c:v>0.21081155104645302</c:v>
                </c:pt>
                <c:pt idx="7">
                  <c:v>6.7277182574947483E-2</c:v>
                </c:pt>
                <c:pt idx="8">
                  <c:v>1.9116742956874423E-2</c:v>
                </c:pt>
                <c:pt idx="9">
                  <c:v>9.8541113671923933E-3</c:v>
                </c:pt>
                <c:pt idx="10">
                  <c:v>1.6252582260851321E-2</c:v>
                </c:pt>
                <c:pt idx="11">
                  <c:v>1.5040485770977864E-2</c:v>
                </c:pt>
                <c:pt idx="12">
                  <c:v>0.22278974496440923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959-4AA8-81AE-29BF2DDA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E-4561-8927-A79CB3406227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E-4561-8927-A79CB3406227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2E-4561-8927-A79CB340622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2E-4561-8927-A79CB3406227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2E-4561-8927-A79CB34062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2E-4561-8927-A79CB340622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3">
                  <c:v>421131</c:v>
                </c:pt>
                <c:pt idx="12">
                  <c:v>1893996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2E-4561-8927-A79CB340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2E-4561-8927-A79CB340622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2E-4561-8927-A79CB34062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2E-4561-8927-A79CB34062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2E-4561-8927-A79CB34062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2E-4561-8927-A79CB34062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2E-4561-8927-A79CB34062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E-4561-8927-A79CB34062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E-4561-8927-A79CB34062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E-4561-8927-A79CB34062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E-4561-8927-A79CB34062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E-4561-8927-A79CB34062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E-4561-8927-A79CB34062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E-4561-8927-A79CB34062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E-4561-8927-A79CB34062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E-4561-8927-A79CB3406227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3">
                  <c:v>2.3449385392313671E-2</c:v>
                </c:pt>
                <c:pt idx="12">
                  <c:v>1.2975635584721923E-2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2E-4561-8927-A79CB340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4B-4E97-B82E-34CEFD7B448E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4B-4E97-B82E-34CEFD7B448E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4B-4E97-B82E-34CEFD7B44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9">
                  <c:v>131586</c:v>
                </c:pt>
                <c:pt idx="10">
                  <c:v>107403</c:v>
                </c:pt>
                <c:pt idx="11">
                  <c:v>89457</c:v>
                </c:pt>
                <c:pt idx="12">
                  <c:v>1680399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4B-4E97-B82E-34CEFD7B448E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4B-4E97-B82E-34CEFD7B44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4B-4E97-B82E-34CEFD7B44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87577</c:v>
                </c:pt>
                <c:pt idx="1">
                  <c:v>82514</c:v>
                </c:pt>
                <c:pt idx="2">
                  <c:v>105271</c:v>
                </c:pt>
                <c:pt idx="3">
                  <c:v>141536</c:v>
                </c:pt>
                <c:pt idx="12">
                  <c:v>416898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4B-4E97-B82E-34CEFD7B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B4B-4E97-B82E-34CEFD7B448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109435</c:v>
                      </c:pt>
                      <c:pt idx="1">
                        <c:v>98017</c:v>
                      </c:pt>
                      <c:pt idx="2">
                        <c:v>45193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66105</c:v>
                      </c:pt>
                      <c:pt idx="8">
                        <c:v>52265</c:v>
                      </c:pt>
                      <c:pt idx="9">
                        <c:v>36133</c:v>
                      </c:pt>
                      <c:pt idx="10">
                        <c:v>14426</c:v>
                      </c:pt>
                      <c:pt idx="11">
                        <c:v>14280</c:v>
                      </c:pt>
                      <c:pt idx="12">
                        <c:v>472177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B4B-4E97-B82E-34CEFD7B44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4B-4E97-B82E-34CEFD7B44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4B-4E97-B82E-34CEFD7B44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4B-4E97-B82E-34CEFD7B44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4B-4E97-B82E-34CEFD7B44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4B-4E97-B82E-34CEFD7B44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4B-4E97-B82E-34CEFD7B44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4B-4E97-B82E-34CEFD7B44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4B-4E97-B82E-34CEFD7B44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4B-4E97-B82E-34CEFD7B44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4B-4E97-B82E-34CEFD7B44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4B-4E97-B82E-34CEFD7B44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4B-4E97-B82E-34CEFD7B44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4B-4E97-B82E-34CEFD7B448E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4.0354003326205756E-2</c:v>
                </c:pt>
                <c:pt idx="1">
                  <c:v>2.1375306662780869E-3</c:v>
                </c:pt>
                <c:pt idx="2">
                  <c:v>-6.7374818384776214E-2</c:v>
                </c:pt>
                <c:pt idx="3">
                  <c:v>0.10721186566638763</c:v>
                </c:pt>
                <c:pt idx="12">
                  <c:v>2.3753453250660028E-2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4B-4E97-B82E-34CEFD7B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A-4632-BA70-7820B3C9AB6F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A-4632-BA70-7820B3C9AB6F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A-4632-BA70-7820B3C9AB6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9">
                  <c:v>109884</c:v>
                </c:pt>
                <c:pt idx="10">
                  <c:v>89993</c:v>
                </c:pt>
                <c:pt idx="11">
                  <c:v>73903</c:v>
                </c:pt>
                <c:pt idx="12">
                  <c:v>1393065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A-4632-BA70-7820B3C9AB6F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A-4632-BA70-7820B3C9AB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4A-4632-BA70-7820B3C9AB6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77024</c:v>
                </c:pt>
                <c:pt idx="1">
                  <c:v>75077</c:v>
                </c:pt>
                <c:pt idx="2">
                  <c:v>93539</c:v>
                </c:pt>
                <c:pt idx="3">
                  <c:v>123326</c:v>
                </c:pt>
                <c:pt idx="12">
                  <c:v>368966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4A-4632-BA70-7820B3C9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4A-4632-BA70-7820B3C9AB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100476</c:v>
                      </c:pt>
                      <c:pt idx="1">
                        <c:v>90119</c:v>
                      </c:pt>
                      <c:pt idx="2">
                        <c:v>40050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54073</c:v>
                      </c:pt>
                      <c:pt idx="8">
                        <c:v>44522</c:v>
                      </c:pt>
                      <c:pt idx="9">
                        <c:v>26446</c:v>
                      </c:pt>
                      <c:pt idx="10">
                        <c:v>9600</c:v>
                      </c:pt>
                      <c:pt idx="11">
                        <c:v>6993</c:v>
                      </c:pt>
                      <c:pt idx="12">
                        <c:v>400640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4A-4632-BA70-7820B3C9AB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4A-4632-BA70-7820B3C9AB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4A-4632-BA70-7820B3C9AB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4A-4632-BA70-7820B3C9AB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4A-4632-BA70-7820B3C9AB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4A-4632-BA70-7820B3C9AB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4A-4632-BA70-7820B3C9AB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4A-4632-BA70-7820B3C9AB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4A-4632-BA70-7820B3C9AB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4A-4632-BA70-7820B3C9AB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4A-4632-BA70-7820B3C9AB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4A-4632-BA70-7820B3C9AB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4A-4632-BA70-7820B3C9AB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4A-4632-BA70-7820B3C9AB6F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1.0349576965960505E-2</c:v>
                </c:pt>
                <c:pt idx="1">
                  <c:v>1.2979828644673841E-2</c:v>
                </c:pt>
                <c:pt idx="2">
                  <c:v>-4.9062166420983044E-2</c:v>
                </c:pt>
                <c:pt idx="3">
                  <c:v>0.13415733230333471</c:v>
                </c:pt>
                <c:pt idx="12">
                  <c:v>3.2208430199214932E-2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4A-4632-BA70-7820B3C9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2-4400-8E65-9795345878F2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2-4400-8E65-9795345878F2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A2-4400-8E65-9795345878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9">
                  <c:v>21702</c:v>
                </c:pt>
                <c:pt idx="10">
                  <c:v>17410</c:v>
                </c:pt>
                <c:pt idx="11">
                  <c:v>15554</c:v>
                </c:pt>
                <c:pt idx="12">
                  <c:v>287334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A2-4400-8E65-9795345878F2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2-4400-8E65-9795345878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2-4400-8E65-9795345878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10553</c:v>
                </c:pt>
                <c:pt idx="1">
                  <c:v>7437</c:v>
                </c:pt>
                <c:pt idx="2">
                  <c:v>11732</c:v>
                </c:pt>
                <c:pt idx="3">
                  <c:v>18210</c:v>
                </c:pt>
                <c:pt idx="12">
                  <c:v>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A2-4400-8E65-97953458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A2-4400-8E65-9795345878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8959</c:v>
                      </c:pt>
                      <c:pt idx="1">
                        <c:v>7898</c:v>
                      </c:pt>
                      <c:pt idx="2">
                        <c:v>5143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12032</c:v>
                      </c:pt>
                      <c:pt idx="8">
                        <c:v>7743</c:v>
                      </c:pt>
                      <c:pt idx="9">
                        <c:v>9687</c:v>
                      </c:pt>
                      <c:pt idx="10">
                        <c:v>4826</c:v>
                      </c:pt>
                      <c:pt idx="11">
                        <c:v>7287</c:v>
                      </c:pt>
                      <c:pt idx="12">
                        <c:v>71537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A2-4400-8E65-9795345878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A2-4400-8E65-9795345878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A2-4400-8E65-9795345878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A2-4400-8E65-9795345878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A2-4400-8E65-9795345878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A2-4400-8E65-9795345878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A2-4400-8E65-9795345878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A2-4400-8E65-9795345878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A2-4400-8E65-9795345878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A2-4400-8E65-9795345878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A2-4400-8E65-9795345878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A2-4400-8E65-9795345878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A2-4400-8E65-9795345878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A2-4400-8E65-9795345878F2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0.32825676526117054</c:v>
                </c:pt>
                <c:pt idx="1">
                  <c:v>-9.5585552717986189E-2</c:v>
                </c:pt>
                <c:pt idx="2">
                  <c:v>-0.19150988904968647</c:v>
                </c:pt>
                <c:pt idx="3">
                  <c:v>-4.6247315770177599E-2</c:v>
                </c:pt>
                <c:pt idx="12">
                  <c:v>-3.6968576709796697E-2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A2-4400-8E65-97953458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4-411B-AACC-E169C60A28C8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4-411B-AACC-E169C60A28C8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54-411B-AACC-E169C60A28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9">
                  <c:v>359401</c:v>
                </c:pt>
                <c:pt idx="10">
                  <c:v>375511</c:v>
                </c:pt>
                <c:pt idx="11">
                  <c:v>379417</c:v>
                </c:pt>
                <c:pt idx="12">
                  <c:v>4071400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54-411B-AACC-E169C60A28C8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54-411B-AACC-E169C60A28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54-411B-AACC-E169C60A28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407369</c:v>
                </c:pt>
                <c:pt idx="1">
                  <c:v>396032</c:v>
                </c:pt>
                <c:pt idx="2">
                  <c:v>394102</c:v>
                </c:pt>
                <c:pt idx="3">
                  <c:v>279595</c:v>
                </c:pt>
                <c:pt idx="12">
                  <c:v>1477098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54-411B-AACC-E169C60A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B54-411B-AACC-E169C60A28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384062</c:v>
                      </c:pt>
                      <c:pt idx="1">
                        <c:v>332827</c:v>
                      </c:pt>
                      <c:pt idx="2">
                        <c:v>172613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49703</c:v>
                      </c:pt>
                      <c:pt idx="8">
                        <c:v>28441</c:v>
                      </c:pt>
                      <c:pt idx="9">
                        <c:v>19967</c:v>
                      </c:pt>
                      <c:pt idx="10">
                        <c:v>22402</c:v>
                      </c:pt>
                      <c:pt idx="11">
                        <c:v>30566</c:v>
                      </c:pt>
                      <c:pt idx="12">
                        <c:v>1074464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B54-411B-AACC-E169C60A28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54-411B-AACC-E169C60A28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54-411B-AACC-E169C60A28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54-411B-AACC-E169C60A28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54-411B-AACC-E169C60A28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54-411B-AACC-E169C60A28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54-411B-AACC-E169C60A28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54-411B-AACC-E169C60A28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54-411B-AACC-E169C60A28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54-411B-AACC-E169C60A28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54-411B-AACC-E169C60A28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54-411B-AACC-E169C60A28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54-411B-AACC-E169C60A28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54-411B-AACC-E169C60A28C8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2.3187998101156237E-2</c:v>
                </c:pt>
                <c:pt idx="1">
                  <c:v>4.0157384496815052E-3</c:v>
                </c:pt>
                <c:pt idx="2">
                  <c:v>2.0265407456882878E-2</c:v>
                </c:pt>
                <c:pt idx="3">
                  <c:v>-1.429926212140975E-2</c:v>
                </c:pt>
                <c:pt idx="12">
                  <c:v>9.9746326520844253E-3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54-411B-AACC-E169C60A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3-4267-9148-602EA4C510A2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3-4267-9148-602EA4C510A2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33-4267-9148-602EA4C510A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9">
                  <c:v>74256</c:v>
                </c:pt>
                <c:pt idx="10">
                  <c:v>60088</c:v>
                </c:pt>
                <c:pt idx="11">
                  <c:v>67375</c:v>
                </c:pt>
                <c:pt idx="12">
                  <c:v>786563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33-4267-9148-602EA4C510A2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3-4267-9148-602EA4C510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3-4267-9148-602EA4C510A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69055</c:v>
                </c:pt>
                <c:pt idx="1">
                  <c:v>65244</c:v>
                </c:pt>
                <c:pt idx="2">
                  <c:v>59377</c:v>
                </c:pt>
                <c:pt idx="3">
                  <c:v>47302</c:v>
                </c:pt>
                <c:pt idx="12">
                  <c:v>240978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33-4267-9148-602EA4C5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33-4267-9148-602EA4C510A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56783</c:v>
                      </c:pt>
                      <c:pt idx="1">
                        <c:v>47712</c:v>
                      </c:pt>
                      <c:pt idx="2">
                        <c:v>27667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4094</c:v>
                      </c:pt>
                      <c:pt idx="8">
                        <c:v>4342</c:v>
                      </c:pt>
                      <c:pt idx="9">
                        <c:v>3047</c:v>
                      </c:pt>
                      <c:pt idx="10">
                        <c:v>4492</c:v>
                      </c:pt>
                      <c:pt idx="11">
                        <c:v>6245</c:v>
                      </c:pt>
                      <c:pt idx="12">
                        <c:v>163077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33-4267-9148-602EA4C510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33-4267-9148-602EA4C510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33-4267-9148-602EA4C510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33-4267-9148-602EA4C510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33-4267-9148-602EA4C510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33-4267-9148-602EA4C510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33-4267-9148-602EA4C510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33-4267-9148-602EA4C510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33-4267-9148-602EA4C510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33-4267-9148-602EA4C510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33-4267-9148-602EA4C510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33-4267-9148-602EA4C510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33-4267-9148-602EA4C510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33-4267-9148-602EA4C510A2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-2.2811213154654952E-2</c:v>
                </c:pt>
                <c:pt idx="1">
                  <c:v>-8.1936062508550789E-3</c:v>
                </c:pt>
                <c:pt idx="2">
                  <c:v>-0.12173295664650108</c:v>
                </c:pt>
                <c:pt idx="3">
                  <c:v>4.3100702775005217E-3</c:v>
                </c:pt>
                <c:pt idx="12">
                  <c:v>-4.0524614184013097E-2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33-4267-9148-602EA4C5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72-43BE-8EF6-B79715154A34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2-43BE-8EF6-B79715154A34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72-43BE-8EF6-B79715154A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9">
                  <c:v>109949</c:v>
                </c:pt>
                <c:pt idx="10">
                  <c:v>147372</c:v>
                </c:pt>
                <c:pt idx="11">
                  <c:v>141819</c:v>
                </c:pt>
                <c:pt idx="12">
                  <c:v>1374516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72-43BE-8EF6-B79715154A34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72-43BE-8EF6-B79715154A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72-43BE-8EF6-B79715154A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156499</c:v>
                </c:pt>
                <c:pt idx="1">
                  <c:v>139754</c:v>
                </c:pt>
                <c:pt idx="2">
                  <c:v>148722</c:v>
                </c:pt>
                <c:pt idx="3">
                  <c:v>98517</c:v>
                </c:pt>
                <c:pt idx="12">
                  <c:v>543492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72-43BE-8EF6-B7971515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72-43BE-8EF6-B79715154A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164737</c:v>
                      </c:pt>
                      <c:pt idx="1">
                        <c:v>143791</c:v>
                      </c:pt>
                      <c:pt idx="2">
                        <c:v>74925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18885</c:v>
                      </c:pt>
                      <c:pt idx="8">
                        <c:v>4527</c:v>
                      </c:pt>
                      <c:pt idx="9">
                        <c:v>2230</c:v>
                      </c:pt>
                      <c:pt idx="10">
                        <c:v>11037</c:v>
                      </c:pt>
                      <c:pt idx="11">
                        <c:v>12813</c:v>
                      </c:pt>
                      <c:pt idx="12">
                        <c:v>445011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72-43BE-8EF6-B79715154A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72-43BE-8EF6-B79715154A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72-43BE-8EF6-B79715154A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72-43BE-8EF6-B79715154A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72-43BE-8EF6-B79715154A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72-43BE-8EF6-B79715154A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72-43BE-8EF6-B79715154A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72-43BE-8EF6-B79715154A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72-43BE-8EF6-B79715154A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72-43BE-8EF6-B79715154A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72-43BE-8EF6-B79715154A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72-43BE-8EF6-B79715154A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72-43BE-8EF6-B79715154A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72-43BE-8EF6-B79715154A34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4.9703002087011505E-3</c:v>
                </c:pt>
                <c:pt idx="1">
                  <c:v>-8.4276877915814841E-2</c:v>
                </c:pt>
                <c:pt idx="2">
                  <c:v>-8.8173547935619379E-3</c:v>
                </c:pt>
                <c:pt idx="3">
                  <c:v>-7.7927426223524221E-2</c:v>
                </c:pt>
                <c:pt idx="12">
                  <c:v>-3.8456979383577283E-2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72-43BE-8EF6-B7971515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1-4C1C-8469-0A673C62DE8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1-4C1C-8469-0A673C62DE8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1-4C1C-8469-0A673C62DE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9">
                  <c:v>36840</c:v>
                </c:pt>
                <c:pt idx="10">
                  <c:v>24750</c:v>
                </c:pt>
                <c:pt idx="11">
                  <c:v>25480</c:v>
                </c:pt>
                <c:pt idx="12">
                  <c:v>384207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1-4C1C-8469-0A673C62DE8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1-4C1C-8469-0A673C62DE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1-4C1C-8469-0A673C62DE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28658</c:v>
                </c:pt>
                <c:pt idx="1">
                  <c:v>32786</c:v>
                </c:pt>
                <c:pt idx="2">
                  <c:v>32455</c:v>
                </c:pt>
                <c:pt idx="3">
                  <c:v>36564</c:v>
                </c:pt>
                <c:pt idx="12">
                  <c:v>130463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1-4C1C-8469-0A673C62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61-4C1C-8469-0A673C62DE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12838</c:v>
                      </c:pt>
                      <c:pt idx="1">
                        <c:v>16806</c:v>
                      </c:pt>
                      <c:pt idx="2">
                        <c:v>6098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4147</c:v>
                      </c:pt>
                      <c:pt idx="8">
                        <c:v>1472</c:v>
                      </c:pt>
                      <c:pt idx="9">
                        <c:v>4177</c:v>
                      </c:pt>
                      <c:pt idx="10">
                        <c:v>612</c:v>
                      </c:pt>
                      <c:pt idx="11">
                        <c:v>2033</c:v>
                      </c:pt>
                      <c:pt idx="12">
                        <c:v>48969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161-4C1C-8469-0A673C62DE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61-4C1C-8469-0A673C62DE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61-4C1C-8469-0A673C62DE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61-4C1C-8469-0A673C62DE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61-4C1C-8469-0A673C62DE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61-4C1C-8469-0A673C62DE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61-4C1C-8469-0A673C62DE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61-4C1C-8469-0A673C62DE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61-4C1C-8469-0A673C62DE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61-4C1C-8469-0A673C62DE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61-4C1C-8469-0A673C62DE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61-4C1C-8469-0A673C62DE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61-4C1C-8469-0A673C62DE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61-4C1C-8469-0A673C62DE8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0.13156440022111671</c:v>
                </c:pt>
                <c:pt idx="1">
                  <c:v>7.7246591095777806E-2</c:v>
                </c:pt>
                <c:pt idx="2">
                  <c:v>-2.1201519995174611E-2</c:v>
                </c:pt>
                <c:pt idx="3">
                  <c:v>0.12632843544958883</c:v>
                </c:pt>
                <c:pt idx="12">
                  <c:v>7.4813399021271598E-2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61-4C1C-8469-0A673C62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0-4C44-8B20-81FF40B8301D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0-4C44-8B20-81FF40B8301D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F0-4C44-8B20-81FF40B830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9">
                  <c:v>5700</c:v>
                </c:pt>
                <c:pt idx="10">
                  <c:v>4388</c:v>
                </c:pt>
                <c:pt idx="11">
                  <c:v>4832</c:v>
                </c:pt>
                <c:pt idx="12">
                  <c:v>58820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F0-4C44-8B20-81FF40B8301D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0-4C44-8B20-81FF40B830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F0-4C44-8B20-81FF40B830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5043</c:v>
                </c:pt>
                <c:pt idx="1">
                  <c:v>4733</c:v>
                </c:pt>
                <c:pt idx="2">
                  <c:v>5059</c:v>
                </c:pt>
                <c:pt idx="3">
                  <c:v>2760</c:v>
                </c:pt>
                <c:pt idx="12">
                  <c:v>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F0-4C44-8B20-81FF40B8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F0-4C44-8B20-81FF40B830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2894</c:v>
                      </c:pt>
                      <c:pt idx="1">
                        <c:v>2669</c:v>
                      </c:pt>
                      <c:pt idx="2">
                        <c:v>2054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1276</c:v>
                      </c:pt>
                      <c:pt idx="8">
                        <c:v>3461</c:v>
                      </c:pt>
                      <c:pt idx="9">
                        <c:v>1379</c:v>
                      </c:pt>
                      <c:pt idx="10">
                        <c:v>671</c:v>
                      </c:pt>
                      <c:pt idx="11">
                        <c:v>337</c:v>
                      </c:pt>
                      <c:pt idx="12">
                        <c:v>14962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F0-4C44-8B20-81FF40B830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F0-4C44-8B20-81FF40B830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F0-4C44-8B20-81FF40B830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F0-4C44-8B20-81FF40B830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F0-4C44-8B20-81FF40B830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F0-4C44-8B20-81FF40B830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F0-4C44-8B20-81FF40B830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F0-4C44-8B20-81FF40B830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F0-4C44-8B20-81FF40B830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F0-4C44-8B20-81FF40B830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F0-4C44-8B20-81FF40B830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F0-4C44-8B20-81FF40B830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F0-4C44-8B20-81FF40B830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F0-4C44-8B20-81FF40B8301D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0.40356248260506544</c:v>
                </c:pt>
                <c:pt idx="1">
                  <c:v>0.17356806347632037</c:v>
                </c:pt>
                <c:pt idx="2">
                  <c:v>0.33835978835978842</c:v>
                </c:pt>
                <c:pt idx="3">
                  <c:v>-0.25061091501493349</c:v>
                </c:pt>
                <c:pt idx="12">
                  <c:v>0.16608125124262707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F0-4C44-8B20-81FF40B8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C-4D53-9C38-8A0FB86893C6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C-4D53-9C38-8A0FB86893C6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0C-4D53-9C38-8A0FB86893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9">
                  <c:v>14761</c:v>
                </c:pt>
                <c:pt idx="10">
                  <c:v>8957</c:v>
                </c:pt>
                <c:pt idx="11">
                  <c:v>12303</c:v>
                </c:pt>
                <c:pt idx="12">
                  <c:v>134266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0C-4D53-9C38-8A0FB86893C6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0C-4D53-9C38-8A0FB86893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0C-4D53-9C38-8A0FB86893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10873</c:v>
                </c:pt>
                <c:pt idx="1">
                  <c:v>11952</c:v>
                </c:pt>
                <c:pt idx="2">
                  <c:v>9318</c:v>
                </c:pt>
                <c:pt idx="3">
                  <c:v>7482</c:v>
                </c:pt>
                <c:pt idx="12">
                  <c:v>39625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0C-4D53-9C38-8A0FB868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10C-4D53-9C38-8A0FB86893C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4444</c:v>
                      </c:pt>
                      <c:pt idx="1">
                        <c:v>3952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1443</c:v>
                      </c:pt>
                      <c:pt idx="8">
                        <c:v>396</c:v>
                      </c:pt>
                      <c:pt idx="9">
                        <c:v>218</c:v>
                      </c:pt>
                      <c:pt idx="10">
                        <c:v>367</c:v>
                      </c:pt>
                      <c:pt idx="11">
                        <c:v>553</c:v>
                      </c:pt>
                      <c:pt idx="12">
                        <c:v>15102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10C-4D53-9C38-8A0FB86893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0C-4D53-9C38-8A0FB86893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0C-4D53-9C38-8A0FB86893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0C-4D53-9C38-8A0FB86893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0C-4D53-9C38-8A0FB86893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0C-4D53-9C38-8A0FB86893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0C-4D53-9C38-8A0FB86893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0C-4D53-9C38-8A0FB86893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0C-4D53-9C38-8A0FB86893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0C-4D53-9C38-8A0FB86893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0C-4D53-9C38-8A0FB86893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0C-4D53-9C38-8A0FB86893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0C-4D53-9C38-8A0FB86893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0C-4D53-9C38-8A0FB86893C6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0.24291266575217185</c:v>
                </c:pt>
                <c:pt idx="1">
                  <c:v>0.53014978875944174</c:v>
                </c:pt>
                <c:pt idx="2">
                  <c:v>0.26106374340235483</c:v>
                </c:pt>
                <c:pt idx="3">
                  <c:v>-6.404803602702025E-2</c:v>
                </c:pt>
                <c:pt idx="12">
                  <c:v>0.24052971009955537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0C-4D53-9C38-8A0FB868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1F-4470-A7E5-229148378EAB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F-4470-A7E5-229148378EAB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1F-4470-A7E5-229148378E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9">
                  <c:v>4680</c:v>
                </c:pt>
                <c:pt idx="10">
                  <c:v>10590</c:v>
                </c:pt>
                <c:pt idx="11">
                  <c:v>6874</c:v>
                </c:pt>
                <c:pt idx="12">
                  <c:v>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1F-4470-A7E5-229148378EAB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1F-4470-A7E5-229148378E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1F-4470-A7E5-229148378E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11922</c:v>
                </c:pt>
                <c:pt idx="1">
                  <c:v>11574</c:v>
                </c:pt>
                <c:pt idx="2">
                  <c:v>13328</c:v>
                </c:pt>
                <c:pt idx="3">
                  <c:v>4116</c:v>
                </c:pt>
                <c:pt idx="12">
                  <c:v>40940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1F-4470-A7E5-22914837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1F-4470-A7E5-229148378E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12677</c:v>
                      </c:pt>
                      <c:pt idx="1">
                        <c:v>10552</c:v>
                      </c:pt>
                      <c:pt idx="2">
                        <c:v>6958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100</c:v>
                      </c:pt>
                      <c:pt idx="9">
                        <c:v>13</c:v>
                      </c:pt>
                      <c:pt idx="10">
                        <c:v>25</c:v>
                      </c:pt>
                      <c:pt idx="11">
                        <c:v>120</c:v>
                      </c:pt>
                      <c:pt idx="12">
                        <c:v>30460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1F-4470-A7E5-229148378E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1F-4470-A7E5-229148378E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1F-4470-A7E5-229148378E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1F-4470-A7E5-229148378E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1F-4470-A7E5-229148378E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1F-4470-A7E5-229148378E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1F-4470-A7E5-229148378E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1F-4470-A7E5-229148378E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1F-4470-A7E5-229148378E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1F-4470-A7E5-229148378E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1F-4470-A7E5-229148378E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1F-4470-A7E5-229148378E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1F-4470-A7E5-229148378E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1F-4470-A7E5-229148378EAB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1.427971440571163E-3</c:v>
                </c:pt>
                <c:pt idx="1">
                  <c:v>-0.12970900067674263</c:v>
                </c:pt>
                <c:pt idx="2">
                  <c:v>0.11252086811352258</c:v>
                </c:pt>
                <c:pt idx="3">
                  <c:v>0.47474023647438202</c:v>
                </c:pt>
                <c:pt idx="12">
                  <c:v>2.4140087554721745E-2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1F-4470-A7E5-22914837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2-4509-AA59-4B1C15200848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2-4509-AA59-4B1C15200848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82-4509-AA59-4B1C152008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9">
                  <c:v>3688</c:v>
                </c:pt>
                <c:pt idx="10">
                  <c:v>10546</c:v>
                </c:pt>
                <c:pt idx="11">
                  <c:v>12135</c:v>
                </c:pt>
                <c:pt idx="12">
                  <c:v>79675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82-4509-AA59-4B1C15200848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82-4509-AA59-4B1C152008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82-4509-AA59-4B1C152008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14766</c:v>
                </c:pt>
                <c:pt idx="1">
                  <c:v>8535</c:v>
                </c:pt>
                <c:pt idx="2">
                  <c:v>11605</c:v>
                </c:pt>
                <c:pt idx="3">
                  <c:v>3670</c:v>
                </c:pt>
                <c:pt idx="12">
                  <c:v>38576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82-4509-AA59-4B1C1520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C82-4509-AA59-4B1C152008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22962</c:v>
                      </c:pt>
                      <c:pt idx="1">
                        <c:v>16812</c:v>
                      </c:pt>
                      <c:pt idx="2">
                        <c:v>8864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</c:v>
                      </c:pt>
                      <c:pt idx="8">
                        <c:v>134</c:v>
                      </c:pt>
                      <c:pt idx="9">
                        <c:v>240</c:v>
                      </c:pt>
                      <c:pt idx="10">
                        <c:v>431</c:v>
                      </c:pt>
                      <c:pt idx="11">
                        <c:v>490</c:v>
                      </c:pt>
                      <c:pt idx="12">
                        <c:v>50030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C82-4509-AA59-4B1C152008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82-4509-AA59-4B1C152008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82-4509-AA59-4B1C152008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82-4509-AA59-4B1C152008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82-4509-AA59-4B1C152008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82-4509-AA59-4B1C152008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82-4509-AA59-4B1C152008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82-4509-AA59-4B1C152008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82-4509-AA59-4B1C152008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82-4509-AA59-4B1C152008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82-4509-AA59-4B1C152008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82-4509-AA59-4B1C152008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82-4509-AA59-4B1C152008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82-4509-AA59-4B1C15200848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-4.2598716203073317E-2</c:v>
                </c:pt>
                <c:pt idx="1">
                  <c:v>-0.39660657476139982</c:v>
                </c:pt>
                <c:pt idx="2">
                  <c:v>-0.13214178881244387</c:v>
                </c:pt>
                <c:pt idx="3">
                  <c:v>-0.43960910062604974</c:v>
                </c:pt>
                <c:pt idx="12">
                  <c:v>-0.22051364949786822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82-4509-AA59-4B1C1520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D-477C-BBE2-349A0130EA4A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D-477C-BBE2-349A0130EA4A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D-477C-BBE2-349A0130EA4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D-477C-BBE2-349A0130EA4A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D-477C-BBE2-349A0130EA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D-477C-BBE2-349A0130EA4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2">
                  <c:v>499373</c:v>
                </c:pt>
                <c:pt idx="3">
                  <c:v>421131</c:v>
                </c:pt>
                <c:pt idx="12">
                  <c:v>1893996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8D-477C-BBE2-349A0130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8D-477C-BBE2-349A0130EA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8D-477C-BBE2-349A0130EA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D-477C-BBE2-349A0130EA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D-477C-BBE2-349A0130EA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D-477C-BBE2-349A0130EA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D-477C-BBE2-349A0130EA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D-477C-BBE2-349A0130EA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D-477C-BBE2-349A0130EA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D-477C-BBE2-349A0130EA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D-477C-BBE2-349A0130EA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8D-477C-BBE2-349A0130EA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8D-477C-BBE2-349A0130EA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8D-477C-BBE2-349A0130EA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8D-477C-BBE2-349A0130EA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8D-477C-BBE2-349A0130EA4A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2">
                  <c:v>4.4675949113504032E-4</c:v>
                </c:pt>
                <c:pt idx="3">
                  <c:v>2.3449385392313671E-2</c:v>
                </c:pt>
                <c:pt idx="12">
                  <c:v>1.2975635584721923E-2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8D-477C-BBE2-349A0130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8-4122-9587-A84D3F8F0138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8-4122-9587-A84D3F8F0138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28-4122-9587-A84D3F8F013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9">
                  <c:v>401956</c:v>
                </c:pt>
                <c:pt idx="10">
                  <c:v>389586</c:v>
                </c:pt>
                <c:pt idx="11">
                  <c:v>374099</c:v>
                </c:pt>
                <c:pt idx="12">
                  <c:v>4639829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28-4122-9587-A84D3F8F0138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28-4122-9587-A84D3F8F01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28-4122-9587-A84D3F8F013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397887</c:v>
                </c:pt>
                <c:pt idx="1">
                  <c:v>385040</c:v>
                </c:pt>
                <c:pt idx="2">
                  <c:v>390528</c:v>
                </c:pt>
                <c:pt idx="3">
                  <c:v>318649</c:v>
                </c:pt>
                <c:pt idx="12">
                  <c:v>1492104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28-4122-9587-A84D3F8F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28-4122-9587-A84D3F8F01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373415</c:v>
                      </c:pt>
                      <c:pt idx="1">
                        <c:v>332081</c:v>
                      </c:pt>
                      <c:pt idx="2">
                        <c:v>163870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87947</c:v>
                      </c:pt>
                      <c:pt idx="8">
                        <c:v>61722</c:v>
                      </c:pt>
                      <c:pt idx="9">
                        <c:v>42156</c:v>
                      </c:pt>
                      <c:pt idx="10">
                        <c:v>24880</c:v>
                      </c:pt>
                      <c:pt idx="11">
                        <c:v>27572</c:v>
                      </c:pt>
                      <c:pt idx="12">
                        <c:v>1157521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28-4122-9587-A84D3F8F01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28-4122-9587-A84D3F8F01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28-4122-9587-A84D3F8F01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28-4122-9587-A84D3F8F01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28-4122-9587-A84D3F8F01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28-4122-9587-A84D3F8F01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28-4122-9587-A84D3F8F01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28-4122-9587-A84D3F8F01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28-4122-9587-A84D3F8F01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28-4122-9587-A84D3F8F01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28-4122-9587-A84D3F8F01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28-4122-9587-A84D3F8F01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28-4122-9587-A84D3F8F01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28-4122-9587-A84D3F8F0138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2.3890705938965917E-2</c:v>
                </c:pt>
                <c:pt idx="1">
                  <c:v>-1.9699326075687251E-3</c:v>
                </c:pt>
                <c:pt idx="2">
                  <c:v>-2.5195820499123833E-2</c:v>
                </c:pt>
                <c:pt idx="3">
                  <c:v>-2.1411395456681248E-2</c:v>
                </c:pt>
                <c:pt idx="12">
                  <c:v>-5.69221521931218E-3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28-4122-9587-A84D3F8F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E-4BF8-858A-6C3DD58773F2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E-4BF8-858A-6C3DD58773F2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2E-4BF8-858A-6C3DD58773F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9">
                  <c:v>353936</c:v>
                </c:pt>
                <c:pt idx="10">
                  <c:v>338127</c:v>
                </c:pt>
                <c:pt idx="11">
                  <c:v>322699</c:v>
                </c:pt>
                <c:pt idx="12">
                  <c:v>4052908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2E-4BF8-858A-6C3DD58773F2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2E-4BF8-858A-6C3DD58773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2E-4BF8-858A-6C3DD58773F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342802</c:v>
                </c:pt>
                <c:pt idx="1">
                  <c:v>339573</c:v>
                </c:pt>
                <c:pt idx="2">
                  <c:v>338881</c:v>
                </c:pt>
                <c:pt idx="3">
                  <c:v>278326</c:v>
                </c:pt>
                <c:pt idx="12">
                  <c:v>1299582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2E-4BF8-858A-6C3DD587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2E-4BF8-858A-6C3DD58773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309862</c:v>
                      </c:pt>
                      <c:pt idx="1">
                        <c:v>274949</c:v>
                      </c:pt>
                      <c:pt idx="2">
                        <c:v>137765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79968</c:v>
                      </c:pt>
                      <c:pt idx="8">
                        <c:v>55034</c:v>
                      </c:pt>
                      <c:pt idx="9">
                        <c:v>34395</c:v>
                      </c:pt>
                      <c:pt idx="10">
                        <c:v>19839</c:v>
                      </c:pt>
                      <c:pt idx="11">
                        <c:v>19258</c:v>
                      </c:pt>
                      <c:pt idx="12">
                        <c:v>970776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2E-4BF8-858A-6C3DD58773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2E-4BF8-858A-6C3DD58773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2E-4BF8-858A-6C3DD58773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2E-4BF8-858A-6C3DD58773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2E-4BF8-858A-6C3DD58773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2E-4BF8-858A-6C3DD58773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2E-4BF8-858A-6C3DD58773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2E-4BF8-858A-6C3DD58773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2E-4BF8-858A-6C3DD58773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2E-4BF8-858A-6C3DD58773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2E-4BF8-858A-6C3DD58773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2E-4BF8-858A-6C3DD58773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2E-4BF8-858A-6C3DD58773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2E-4BF8-858A-6C3DD58773F2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2.6823664732646968E-2</c:v>
                </c:pt>
                <c:pt idx="1">
                  <c:v>1.436231386196285E-2</c:v>
                </c:pt>
                <c:pt idx="2">
                  <c:v>-2.6038897399271677E-2</c:v>
                </c:pt>
                <c:pt idx="3">
                  <c:v>-1.7546956021419202E-2</c:v>
                </c:pt>
                <c:pt idx="12">
                  <c:v>-2.061776358810441E-4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2E-4BF8-858A-6C3DD587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3-4624-B97D-E9F90E9EB661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3-4624-B97D-E9F90E9EB661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3-4624-B97D-E9F90E9EB66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9">
                  <c:v>48020</c:v>
                </c:pt>
                <c:pt idx="10">
                  <c:v>51459</c:v>
                </c:pt>
                <c:pt idx="11">
                  <c:v>51400</c:v>
                </c:pt>
                <c:pt idx="12">
                  <c:v>586921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63-4624-B97D-E9F90E9EB661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3-4624-B97D-E9F90E9EB6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63-4624-B97D-E9F90E9EB66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55085</c:v>
                </c:pt>
                <c:pt idx="1">
                  <c:v>45467</c:v>
                </c:pt>
                <c:pt idx="2">
                  <c:v>51647</c:v>
                </c:pt>
                <c:pt idx="3">
                  <c:v>40323</c:v>
                </c:pt>
                <c:pt idx="12">
                  <c:v>192522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63-4624-B97D-E9F90E9E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863-4624-B97D-E9F90E9EB6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63553</c:v>
                      </c:pt>
                      <c:pt idx="1">
                        <c:v>57132</c:v>
                      </c:pt>
                      <c:pt idx="2">
                        <c:v>26105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7979</c:v>
                      </c:pt>
                      <c:pt idx="8">
                        <c:v>6688</c:v>
                      </c:pt>
                      <c:pt idx="9">
                        <c:v>7761</c:v>
                      </c:pt>
                      <c:pt idx="10">
                        <c:v>5041</c:v>
                      </c:pt>
                      <c:pt idx="11">
                        <c:v>8314</c:v>
                      </c:pt>
                      <c:pt idx="12">
                        <c:v>186745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863-4624-B97D-E9F90E9EB6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63-4624-B97D-E9F90E9EB6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63-4624-B97D-E9F90E9EB6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63-4624-B97D-E9F90E9EB6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63-4624-B97D-E9F90E9EB6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63-4624-B97D-E9F90E9EB6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3-4624-B97D-E9F90E9EB6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3-4624-B97D-E9F90E9EB6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3-4624-B97D-E9F90E9EB6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3-4624-B97D-E9F90E9EB6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3-4624-B97D-E9F90E9EB6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3-4624-B97D-E9F90E9EB6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3-4624-B97D-E9F90E9EB6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3-4624-B97D-E9F90E9EB661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6.008473957191951E-3</c:v>
                </c:pt>
                <c:pt idx="1">
                  <c:v>-0.10910159694327426</c:v>
                </c:pt>
                <c:pt idx="2">
                  <c:v>-1.9627569712040382E-2</c:v>
                </c:pt>
                <c:pt idx="3">
                  <c:v>-4.7278140062375962E-2</c:v>
                </c:pt>
                <c:pt idx="12">
                  <c:v>-4.1206000119524244E-2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63-4624-B97D-E9F90E9E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0-4DB3-9738-5B7BB6DEC140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0-4DB3-9738-5B7BB6DEC140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C0-4DB3-9738-5B7BB6DEC14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9">
                  <c:v>89031</c:v>
                </c:pt>
                <c:pt idx="10">
                  <c:v>93328</c:v>
                </c:pt>
                <c:pt idx="11">
                  <c:v>94775</c:v>
                </c:pt>
                <c:pt idx="12">
                  <c:v>1111970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0-4DB3-9738-5B7BB6DEC140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0-4DB3-9738-5B7BB6DEC1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C0-4DB3-9738-5B7BB6DEC14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97059</c:v>
                </c:pt>
                <c:pt idx="1">
                  <c:v>93506</c:v>
                </c:pt>
                <c:pt idx="2">
                  <c:v>108845</c:v>
                </c:pt>
                <c:pt idx="3">
                  <c:v>102482</c:v>
                </c:pt>
                <c:pt idx="12">
                  <c:v>401892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C0-4DB3-9738-5B7BB6DE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C0-4DB3-9738-5B7BB6DEC1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120082</c:v>
                      </c:pt>
                      <c:pt idx="1">
                        <c:v>98763</c:v>
                      </c:pt>
                      <c:pt idx="2">
                        <c:v>53936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27861</c:v>
                      </c:pt>
                      <c:pt idx="8">
                        <c:v>18984</c:v>
                      </c:pt>
                      <c:pt idx="9">
                        <c:v>13944</c:v>
                      </c:pt>
                      <c:pt idx="10">
                        <c:v>11948</c:v>
                      </c:pt>
                      <c:pt idx="11">
                        <c:v>17274</c:v>
                      </c:pt>
                      <c:pt idx="12">
                        <c:v>389120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C0-4DB3-9738-5B7BB6DEC1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C0-4DB3-9738-5B7BB6DEC1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C0-4DB3-9738-5B7BB6DEC1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C0-4DB3-9738-5B7BB6DEC1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0-4DB3-9738-5B7BB6DEC1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0-4DB3-9738-5B7BB6DEC1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0-4DB3-9738-5B7BB6DEC1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0-4DB3-9738-5B7BB6DEC1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0-4DB3-9738-5B7BB6DEC1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0-4DB3-9738-5B7BB6DEC1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0-4DB3-9738-5B7BB6DEC1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0-4DB3-9738-5B7BB6DEC1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0-4DB3-9738-5B7BB6DEC1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0-4DB3-9738-5B7BB6DEC140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3.56937063832512E-2</c:v>
                </c:pt>
                <c:pt idx="1">
                  <c:v>2.76965687028774E-2</c:v>
                </c:pt>
                <c:pt idx="2">
                  <c:v>0.10471135108801555</c:v>
                </c:pt>
                <c:pt idx="3">
                  <c:v>0.19358032168271966</c:v>
                </c:pt>
                <c:pt idx="12">
                  <c:v>8.887558285399999E-2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C0-4DB3-9738-5B7BB6DE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0-499C-B9AC-FFFCB2D9CC93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0-499C-B9AC-FFFCB2D9CC93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10-499C-B9AC-FFFCB2D9CC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10-499C-B9AC-FFFCB2D9CC93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0-499C-B9AC-FFFCB2D9CC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10-499C-B9AC-FFFCB2D9CC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3">
                  <c:v>5.5082925680801527</c:v>
                </c:pt>
                <c:pt idx="12">
                  <c:v>6.5387770320656227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10-499C-B9AC-FFFCB2D9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10-499C-B9AC-FFFCB2D9CC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10-499C-B9AC-FFFCB2D9CC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10-499C-B9AC-FFFCB2D9CC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10-499C-B9AC-FFFCB2D9CC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10-499C-B9AC-FFFCB2D9CC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10-499C-B9AC-FFFCB2D9CC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10-499C-B9AC-FFFCB2D9CC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10-499C-B9AC-FFFCB2D9CC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10-499C-B9AC-FFFCB2D9CC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0-499C-B9AC-FFFCB2D9CC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0-499C-B9AC-FFFCB2D9CC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0-499C-B9AC-FFFCB2D9CC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0-499C-B9AC-FFFCB2D9CC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0-499C-B9AC-FFFCB2D9CC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10-499C-B9AC-FFFCB2D9CC93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3">
                  <c:v>-0.67522234663921044</c:v>
                </c:pt>
                <c:pt idx="12">
                  <c:v>-0.28076756204101816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10-499C-B9AC-FFFCB2D9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50-49BA-A1A2-2059A4DB16AB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0-49BA-A1A2-2059A4DB16AB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50-49BA-A1A2-2059A4DB16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9">
                  <c:v>4.2488214401033257</c:v>
                </c:pt>
                <c:pt idx="10">
                  <c:v>4.2966355962715523</c:v>
                </c:pt>
                <c:pt idx="11">
                  <c:v>4.3754952311078501</c:v>
                </c:pt>
                <c:pt idx="12">
                  <c:v>4.3962227623176195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0-49BA-A1A2-2059A4DB16AB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50-49BA-A1A2-2059A4DB16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50-49BA-A1A2-2059A4DB16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4.7021208053691277</c:v>
                </c:pt>
                <c:pt idx="1">
                  <c:v>4.334629123765497</c:v>
                </c:pt>
                <c:pt idx="2">
                  <c:v>4.2489102357119792</c:v>
                </c:pt>
                <c:pt idx="3">
                  <c:v>3.9724943164276292</c:v>
                </c:pt>
                <c:pt idx="12">
                  <c:v>4.2511981726592296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0-49BA-A1A2-2059A4DB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D50-49BA-A1A2-2059A4DB16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5.4739395758303324</c:v>
                      </c:pt>
                      <c:pt idx="1">
                        <c:v>5.024451507074021</c:v>
                      </c:pt>
                      <c:pt idx="2">
                        <c:v>5.9779100529100528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4.5545680033071516</c:v>
                      </c:pt>
                      <c:pt idx="8">
                        <c:v>3.8732029049948125</c:v>
                      </c:pt>
                      <c:pt idx="9">
                        <c:v>3.3712446351931331</c:v>
                      </c:pt>
                      <c:pt idx="10">
                        <c:v>4.3412578994884141</c:v>
                      </c:pt>
                      <c:pt idx="11">
                        <c:v>2.8936170212765959</c:v>
                      </c:pt>
                      <c:pt idx="12">
                        <c:v>4.5783308931185944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D50-49BA-A1A2-2059A4DB16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50-49BA-A1A2-2059A4DB16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50-49BA-A1A2-2059A4DB16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50-49BA-A1A2-2059A4DB16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50-49BA-A1A2-2059A4DB16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50-49BA-A1A2-2059A4DB16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50-49BA-A1A2-2059A4DB16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50-49BA-A1A2-2059A4DB16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50-49BA-A1A2-2059A4DB16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50-49BA-A1A2-2059A4DB16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50-49BA-A1A2-2059A4DB16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50-49BA-A1A2-2059A4DB16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50-49BA-A1A2-2059A4DB16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50-49BA-A1A2-2059A4DB16AB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-0.19519724687358586</c:v>
                </c:pt>
                <c:pt idx="1">
                  <c:v>-7.2950770244459839E-2</c:v>
                </c:pt>
                <c:pt idx="2">
                  <c:v>-0.24903756265422938</c:v>
                </c:pt>
                <c:pt idx="3">
                  <c:v>-0.33273941656442219</c:v>
                </c:pt>
                <c:pt idx="12">
                  <c:v>-0.24073295235042202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50-49BA-A1A2-2059A4DB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B-4991-9F41-E14F12F4995D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B-4991-9F41-E14F12F4995D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BB-4991-9F41-E14F12F499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9">
                  <c:v>4.7908964073944889</c:v>
                </c:pt>
                <c:pt idx="10">
                  <c:v>4.8597580732260504</c:v>
                </c:pt>
                <c:pt idx="11">
                  <c:v>4.9085414452709886</c:v>
                </c:pt>
                <c:pt idx="12">
                  <c:v>5.0481966131913767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BB-4991-9F41-E14F12F4995D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B-4991-9F41-E14F12F499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BB-4991-9F41-E14F12F4995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5.2001080205238992</c:v>
                </c:pt>
                <c:pt idx="1">
                  <c:v>4.8194248298883045</c:v>
                </c:pt>
                <c:pt idx="2">
                  <c:v>4.7134794658604182</c:v>
                </c:pt>
                <c:pt idx="3">
                  <c:v>4.4740068927988395</c:v>
                </c:pt>
                <c:pt idx="12">
                  <c:v>4.742493573264781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BB-4991-9F41-E14F12F4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BB-4991-9F41-E14F12F4995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6.1083348531825639</c:v>
                      </c:pt>
                      <c:pt idx="1">
                        <c:v>5.8070107610026422</c:v>
                      </c:pt>
                      <c:pt idx="2">
                        <c:v>6.3170347003154577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5.2078397380333241</c:v>
                      </c:pt>
                      <c:pt idx="8">
                        <c:v>4.3924625098658252</c:v>
                      </c:pt>
                      <c:pt idx="9">
                        <c:v>4.20913576317046</c:v>
                      </c:pt>
                      <c:pt idx="10">
                        <c:v>6.0644346178142765</c:v>
                      </c:pt>
                      <c:pt idx="11">
                        <c:v>3.5715015321756893</c:v>
                      </c:pt>
                      <c:pt idx="12">
                        <c:v>5.355219012738428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BB-4991-9F41-E14F12F499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BB-4991-9F41-E14F12F499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BB-4991-9F41-E14F12F499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BB-4991-9F41-E14F12F499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BB-4991-9F41-E14F12F499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BB-4991-9F41-E14F12F499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B-4991-9F41-E14F12F499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B-4991-9F41-E14F12F499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B-4991-9F41-E14F12F499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B-4991-9F41-E14F12F499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BB-4991-9F41-E14F12F499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BB-4991-9F41-E14F12F499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BB-4991-9F41-E14F12F499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BB-4991-9F41-E14F12F4995D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-0.28797779043283533</c:v>
                </c:pt>
                <c:pt idx="1">
                  <c:v>-7.4915789539813815E-2</c:v>
                </c:pt>
                <c:pt idx="2">
                  <c:v>-0.42925070614773819</c:v>
                </c:pt>
                <c:pt idx="3">
                  <c:v>-0.53534492919406595</c:v>
                </c:pt>
                <c:pt idx="12">
                  <c:v>-0.3736253939305012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BB-4991-9F41-E14F12F4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9-4A2F-AC3D-FB91356E7666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9-4A2F-AC3D-FB91356E7666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F9-4A2F-AC3D-FB91356E766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9">
                  <c:v>2.7012696041822255</c:v>
                </c:pt>
                <c:pt idx="10">
                  <c:v>2.6871430776354375</c:v>
                </c:pt>
                <c:pt idx="11">
                  <c:v>2.8862497680460195</c:v>
                </c:pt>
                <c:pt idx="12">
                  <c:v>2.7034548944337811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9-4A2F-AC3D-FB91356E7666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9-4A2F-AC3D-FB91356E76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9-4A2F-AC3D-FB91356E766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2.7676370312090217</c:v>
                </c:pt>
                <c:pt idx="1">
                  <c:v>2.1506651243493349</c:v>
                </c:pt>
                <c:pt idx="2">
                  <c:v>2.379233421212736</c:v>
                </c:pt>
                <c:pt idx="3">
                  <c:v>2.2581845238095237</c:v>
                </c:pt>
                <c:pt idx="12">
                  <c:v>2.3651435902496791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F9-4A2F-AC3D-FB91356E7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4F9-4A2F-AC3D-FB91356E76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2.528648038385549</c:v>
                      </c:pt>
                      <c:pt idx="1">
                        <c:v>1.9799448483329156</c:v>
                      </c:pt>
                      <c:pt idx="2">
                        <c:v>4.2155737704918037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2.9126119583635925</c:v>
                      </c:pt>
                      <c:pt idx="8">
                        <c:v>2.3058368076235856</c:v>
                      </c:pt>
                      <c:pt idx="9">
                        <c:v>2.1842164599774523</c:v>
                      </c:pt>
                      <c:pt idx="10">
                        <c:v>2.7735632183908048</c:v>
                      </c:pt>
                      <c:pt idx="11">
                        <c:v>2.4477662075915352</c:v>
                      </c:pt>
                      <c:pt idx="12">
                        <c:v>2.5260240112994352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4F9-4A2F-AC3D-FB91356E76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F9-4A2F-AC3D-FB91356E76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F9-4A2F-AC3D-FB91356E76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F9-4A2F-AC3D-FB91356E76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F9-4A2F-AC3D-FB91356E76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F9-4A2F-AC3D-FB91356E76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F9-4A2F-AC3D-FB91356E76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F9-4A2F-AC3D-FB91356E76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F9-4A2F-AC3D-FB91356E76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F9-4A2F-AC3D-FB91356E76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F9-4A2F-AC3D-FB91356E76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F9-4A2F-AC3D-FB91356E76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F9-4A2F-AC3D-FB91356E76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F9-4A2F-AC3D-FB91356E7666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0.35860125194886416</c:v>
                </c:pt>
                <c:pt idx="1">
                  <c:v>-0.17352933579764063</c:v>
                </c:pt>
                <c:pt idx="2">
                  <c:v>-5.2234407205494549E-2</c:v>
                </c:pt>
                <c:pt idx="3">
                  <c:v>-0.13292380430569217</c:v>
                </c:pt>
                <c:pt idx="12">
                  <c:v>-2.9007162552283638E-2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F9-4A2F-AC3D-FB91356E7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2-4724-8521-DC8EE6E786CD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2-4724-8521-DC8EE6E786CD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2-4724-8521-DC8EE6E786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9">
                  <c:v>7.0632824322465266</c:v>
                </c:pt>
                <c:pt idx="10">
                  <c:v>7.7764869118621602</c:v>
                </c:pt>
                <c:pt idx="11">
                  <c:v>7.9917642598365486</c:v>
                </c:pt>
                <c:pt idx="12">
                  <c:v>7.6512960446817351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52-4724-8521-DC8EE6E786CD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52-4724-8521-DC8EE6E786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52-4724-8521-DC8EE6E786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8.7072565993373949</c:v>
                </c:pt>
                <c:pt idx="1">
                  <c:v>7.9766359846119759</c:v>
                </c:pt>
                <c:pt idx="2">
                  <c:v>7.2537225525022544</c:v>
                </c:pt>
                <c:pt idx="3">
                  <c:v>6.8486221677893449</c:v>
                </c:pt>
                <c:pt idx="12">
                  <c:v>7.7096821337230548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52-4724-8521-DC8EE6E78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C52-4724-8521-DC8EE6E786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9.2950458626781867</c:v>
                      </c:pt>
                      <c:pt idx="1">
                        <c:v>8.7275993182116167</c:v>
                      </c:pt>
                      <c:pt idx="2">
                        <c:v>10.97488555442523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6.9118342372409955</c:v>
                      </c:pt>
                      <c:pt idx="8">
                        <c:v>6.9931153184165229</c:v>
                      </c:pt>
                      <c:pt idx="9">
                        <c:v>4.8194545015689112</c:v>
                      </c:pt>
                      <c:pt idx="10">
                        <c:v>7.8686336494555675</c:v>
                      </c:pt>
                      <c:pt idx="11">
                        <c:v>7.6856927332159923</c:v>
                      </c:pt>
                      <c:pt idx="12">
                        <c:v>8.7566950823947458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C52-4724-8521-DC8EE6E786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52-4724-8521-DC8EE6E786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52-4724-8521-DC8EE6E786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52-4724-8521-DC8EE6E786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52-4724-8521-DC8EE6E786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52-4724-8521-DC8EE6E786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52-4724-8521-DC8EE6E786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52-4724-8521-DC8EE6E786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52-4724-8521-DC8EE6E786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52-4724-8521-DC8EE6E786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52-4724-8521-DC8EE6E786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52-4724-8521-DC8EE6E786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52-4724-8521-DC8EE6E786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52-4724-8521-DC8EE6E786CD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0.28855999103155128</c:v>
                </c:pt>
                <c:pt idx="1">
                  <c:v>-0.208970390419152</c:v>
                </c:pt>
                <c:pt idx="2">
                  <c:v>-0.29319732323773717</c:v>
                </c:pt>
                <c:pt idx="3">
                  <c:v>-0.84820034326809957</c:v>
                </c:pt>
                <c:pt idx="12">
                  <c:v>-0.25970473172736952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52-4724-8521-DC8EE6E78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F-473C-8563-A5F08E201D24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F-473C-8563-A5F08E201D24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4F-473C-8563-A5F08E201D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9">
                  <c:v>6.9094631059830647</c:v>
                </c:pt>
                <c:pt idx="10">
                  <c:v>6.8750572082379859</c:v>
                </c:pt>
                <c:pt idx="11">
                  <c:v>7.5490196078431371</c:v>
                </c:pt>
                <c:pt idx="12">
                  <c:v>7.1302838287418524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4F-473C-8563-A5F08E201D24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4F-473C-8563-A5F08E201D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4F-473C-8563-A5F08E201D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7.7130570758405002</c:v>
                </c:pt>
                <c:pt idx="1">
                  <c:v>6.7095845331139445</c:v>
                </c:pt>
                <c:pt idx="2">
                  <c:v>6.2966065747614</c:v>
                </c:pt>
                <c:pt idx="3">
                  <c:v>6.2585340037046837</c:v>
                </c:pt>
                <c:pt idx="12">
                  <c:v>6.7567082573952053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4F-473C-8563-A5F08E20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4F-473C-8563-A5F08E201D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7.9339108565041219</c:v>
                      </c:pt>
                      <c:pt idx="1">
                        <c:v>7.1286418646346927</c:v>
                      </c:pt>
                      <c:pt idx="2">
                        <c:v>9.3786440677966105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6.3769470404984423</c:v>
                      </c:pt>
                      <c:pt idx="8">
                        <c:v>6.0221914008321775</c:v>
                      </c:pt>
                      <c:pt idx="9">
                        <c:v>4.5007385524372232</c:v>
                      </c:pt>
                      <c:pt idx="10">
                        <c:v>9.5982905982905979</c:v>
                      </c:pt>
                      <c:pt idx="11">
                        <c:v>9.3348281016442449</c:v>
                      </c:pt>
                      <c:pt idx="12">
                        <c:v>7.6447121695105942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4F-473C-8563-A5F08E201D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4F-473C-8563-A5F08E201D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4F-473C-8563-A5F08E201D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4F-473C-8563-A5F08E201D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4F-473C-8563-A5F08E201D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4F-473C-8563-A5F08E201D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4F-473C-8563-A5F08E201D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4F-473C-8563-A5F08E201D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4F-473C-8563-A5F08E201D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4F-473C-8563-A5F08E201D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4F-473C-8563-A5F08E201D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4F-473C-8563-A5F08E201D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4F-473C-8563-A5F08E201D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4F-473C-8563-A5F08E201D24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1.3449318159088008E-2</c:v>
                </c:pt>
                <c:pt idx="1">
                  <c:v>-0.31926470291554576</c:v>
                </c:pt>
                <c:pt idx="2">
                  <c:v>-0.66959641338903797</c:v>
                </c:pt>
                <c:pt idx="3">
                  <c:v>-0.87659703704671799</c:v>
                </c:pt>
                <c:pt idx="12">
                  <c:v>-0.45151147110119272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4F-473C-8563-A5F08E20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1-4E6D-83C8-7669C5241B40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1-4E6D-83C8-7669C5241B40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1-4E6D-83C8-7669C5241B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9">
                  <c:v>8.671056782334384</c:v>
                </c:pt>
                <c:pt idx="10">
                  <c:v>9.3356138350437092</c:v>
                </c:pt>
                <c:pt idx="11">
                  <c:v>10.171340457577278</c:v>
                </c:pt>
                <c:pt idx="12">
                  <c:v>9.7232392971336417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1-4E6D-83C8-7669C5241B40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81-4E6D-83C8-7669C5241B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1-4E6D-83C8-7669C5241B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11.050628442310408</c:v>
                </c:pt>
                <c:pt idx="1">
                  <c:v>10.619604863221884</c:v>
                </c:pt>
                <c:pt idx="2">
                  <c:v>8.7083967677714025</c:v>
                </c:pt>
                <c:pt idx="3">
                  <c:v>8.4332306111967128</c:v>
                </c:pt>
                <c:pt idx="12">
                  <c:v>9.6910238579223282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81-4E6D-83C8-7669C524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381-4E6D-83C8-7669C5241B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11.637256287086748</c:v>
                      </c:pt>
                      <c:pt idx="1">
                        <c:v>11.138817878999149</c:v>
                      </c:pt>
                      <c:pt idx="2">
                        <c:v>12.882565337001376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8.9206424185167688</c:v>
                      </c:pt>
                      <c:pt idx="8">
                        <c:v>12.752112676056338</c:v>
                      </c:pt>
                      <c:pt idx="9">
                        <c:v>5.6313131313131315</c:v>
                      </c:pt>
                      <c:pt idx="10">
                        <c:v>9.6477272727272734</c:v>
                      </c:pt>
                      <c:pt idx="11">
                        <c:v>11.419786096256685</c:v>
                      </c:pt>
                      <c:pt idx="12">
                        <c:v>11.259829968119023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381-4E6D-83C8-7669C5241B40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381-4E6D-83C8-7669C5241B40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12.129041326960921</c:v>
                      </c:pt>
                      <c:pt idx="1">
                        <c:v>9.2217261904761898</c:v>
                      </c:pt>
                      <c:pt idx="2">
                        <c:v>8.391152403682236</c:v>
                      </c:pt>
                      <c:pt idx="3">
                        <c:v>7.9562760261748959</c:v>
                      </c:pt>
                      <c:pt idx="4">
                        <c:v>8.2949205932537087</c:v>
                      </c:pt>
                      <c:pt idx="5">
                        <c:v>8.5031024439660623</c:v>
                      </c:pt>
                      <c:pt idx="6">
                        <c:v>8.7805634182504377</c:v>
                      </c:pt>
                      <c:pt idx="7">
                        <c:v>9.1730716063035658</c:v>
                      </c:pt>
                      <c:pt idx="8">
                        <c:v>8.7724685922903465</c:v>
                      </c:pt>
                      <c:pt idx="9">
                        <c:v>8.7037592374424335</c:v>
                      </c:pt>
                      <c:pt idx="10">
                        <c:v>8.7484428086070221</c:v>
                      </c:pt>
                      <c:pt idx="11">
                        <c:v>9.601999200319872</c:v>
                      </c:pt>
                      <c:pt idx="12">
                        <c:v>8.9641442715700137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381-4E6D-83C8-7669C5241B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81-4E6D-83C8-7669C5241B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81-4E6D-83C8-7669C5241B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81-4E6D-83C8-7669C5241B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81-4E6D-83C8-7669C5241B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81-4E6D-83C8-7669C5241B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81-4E6D-83C8-7669C5241B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81-4E6D-83C8-7669C5241B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81-4E6D-83C8-7669C5241B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81-4E6D-83C8-7669C5241B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81-4E6D-83C8-7669C5241B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81-4E6D-83C8-7669C5241B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81-4E6D-83C8-7669C5241B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81-4E6D-83C8-7669C5241B40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6.4737789753088748E-2</c:v>
                </c:pt>
                <c:pt idx="1">
                  <c:v>2.274331621452319E-2</c:v>
                </c:pt>
                <c:pt idx="2">
                  <c:v>-0.3386336814296822</c:v>
                </c:pt>
                <c:pt idx="3">
                  <c:v>-1.4578080853409663</c:v>
                </c:pt>
                <c:pt idx="12">
                  <c:v>-0.40884391421690403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81-4E6D-83C8-7669C524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8-4CCA-91E5-A35E19181084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8-4CCA-91E5-A35E19181084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D8-4CCA-91E5-A35E191810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9">
                  <c:v>6.217721518987342</c:v>
                </c:pt>
                <c:pt idx="10">
                  <c:v>6.2833206397562833</c:v>
                </c:pt>
                <c:pt idx="11">
                  <c:v>6.611312921639855</c:v>
                </c:pt>
                <c:pt idx="12">
                  <c:v>6.6328355632283129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D8-4CCA-91E5-A35E19181084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D8-4CCA-91E5-A35E191810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D8-4CCA-91E5-A35E191810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7.9187620889748551</c:v>
                </c:pt>
                <c:pt idx="1">
                  <c:v>6.2748325358851673</c:v>
                </c:pt>
                <c:pt idx="2">
                  <c:v>5.9869027854639363</c:v>
                </c:pt>
                <c:pt idx="3">
                  <c:v>6.4407257354236389</c:v>
                </c:pt>
                <c:pt idx="12">
                  <c:v>6.5421221542473171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D8-4CCA-91E5-A35E19181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D8-4CCA-91E5-A35E191810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6.216949152542373</c:v>
                      </c:pt>
                      <c:pt idx="1">
                        <c:v>5.6151019044437023</c:v>
                      </c:pt>
                      <c:pt idx="2">
                        <c:v>7.6801007556675067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6.9232053422370621</c:v>
                      </c:pt>
                      <c:pt idx="8">
                        <c:v>6.2905982905982905</c:v>
                      </c:pt>
                      <c:pt idx="9">
                        <c:v>4.7901376146788994</c:v>
                      </c:pt>
                      <c:pt idx="10">
                        <c:v>7.1162790697674421</c:v>
                      </c:pt>
                      <c:pt idx="11">
                        <c:v>4.2004132231404956</c:v>
                      </c:pt>
                      <c:pt idx="12">
                        <c:v>5.9098479362780596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D8-4CCA-91E5-A35E191810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D8-4CCA-91E5-A35E191810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D8-4CCA-91E5-A35E191810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D8-4CCA-91E5-A35E191810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D8-4CCA-91E5-A35E191810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D8-4CCA-91E5-A35E191810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D8-4CCA-91E5-A35E191810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D8-4CCA-91E5-A35E191810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D8-4CCA-91E5-A35E191810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D8-4CCA-91E5-A35E191810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D8-4CCA-91E5-A35E191810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D8-4CCA-91E5-A35E191810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D8-4CCA-91E5-A35E191810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D8-4CCA-91E5-A35E19181084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0.81668693474041909</c:v>
                </c:pt>
                <c:pt idx="1">
                  <c:v>6.4875384283453741E-2</c:v>
                </c:pt>
                <c:pt idx="2">
                  <c:v>-0.30971703983040477</c:v>
                </c:pt>
                <c:pt idx="3">
                  <c:v>1.6225438570284467E-2</c:v>
                </c:pt>
                <c:pt idx="12">
                  <c:v>8.0821185440759002E-2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D8-4CCA-91E5-A35E19181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D4-4DA1-9967-3D4463460ECF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4-4DA1-9967-3D4463460ECF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D4-4DA1-9967-3D4463460E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4-4DA1-9967-3D4463460ECF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D4-4DA1-9967-3D4463460E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D4-4DA1-9967-3D4463460E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3">
                  <c:v>5.5533199195171026</c:v>
                </c:pt>
                <c:pt idx="12">
                  <c:v>6.4051692755733525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D4-4DA1-9967-3D446346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D4-4DA1-9967-3D4463460E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D4-4DA1-9967-3D4463460E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D4-4DA1-9967-3D4463460E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D4-4DA1-9967-3D4463460E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D4-4DA1-9967-3D4463460E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D4-4DA1-9967-3D4463460E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D4-4DA1-9967-3D4463460E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D4-4DA1-9967-3D4463460E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D4-4DA1-9967-3D4463460E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D4-4DA1-9967-3D4463460E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D4-4DA1-9967-3D4463460E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D4-4DA1-9967-3D4463460E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D4-4DA1-9967-3D4463460E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D4-4DA1-9967-3D4463460E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D4-4DA1-9967-3D4463460ECF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3">
                  <c:v>-1.7397493874135908</c:v>
                </c:pt>
                <c:pt idx="12">
                  <c:v>-5.9697905232131809E-2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D4-4DA1-9967-3D446346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8-4201-A9B5-EE2B95FC9C1E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8-4201-A9B5-EE2B95FC9C1E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38-4201-A9B5-EE2B95FC9C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9">
                  <c:v>7.0728318160038333</c:v>
                </c:pt>
                <c:pt idx="10">
                  <c:v>7.3297872340425529</c:v>
                </c:pt>
                <c:pt idx="11">
                  <c:v>7.132173913043478</c:v>
                </c:pt>
                <c:pt idx="12">
                  <c:v>7.2584063141961295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38-4201-A9B5-EE2B95FC9C1E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38-4201-A9B5-EE2B95FC9C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38-4201-A9B5-EE2B95FC9C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7.738790035587189</c:v>
                </c:pt>
                <c:pt idx="1">
                  <c:v>7.1312649164677806</c:v>
                </c:pt>
                <c:pt idx="2">
                  <c:v>7.2626656274356973</c:v>
                </c:pt>
                <c:pt idx="3">
                  <c:v>7.2923976608187138</c:v>
                </c:pt>
                <c:pt idx="12">
                  <c:v>7.3515769944341374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38-4201-A9B5-EE2B95FC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38-4201-A9B5-EE2B95FC9C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8.1841620626151013</c:v>
                      </c:pt>
                      <c:pt idx="1">
                        <c:v>5.9428571428571431</c:v>
                      </c:pt>
                      <c:pt idx="2">
                        <c:v>9.87109375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7.2149999999999999</c:v>
                      </c:pt>
                      <c:pt idx="8">
                        <c:v>6.9473684210526319</c:v>
                      </c:pt>
                      <c:pt idx="9">
                        <c:v>4.541666666666667</c:v>
                      </c:pt>
                      <c:pt idx="10">
                        <c:v>6.6727272727272728</c:v>
                      </c:pt>
                      <c:pt idx="11">
                        <c:v>8.0144927536231876</c:v>
                      </c:pt>
                      <c:pt idx="12">
                        <c:v>7.2815814850530378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38-4201-A9B5-EE2B95FC9C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38-4201-A9B5-EE2B95FC9C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38-4201-A9B5-EE2B95FC9C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38-4201-A9B5-EE2B95FC9C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38-4201-A9B5-EE2B95FC9C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38-4201-A9B5-EE2B95FC9C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38-4201-A9B5-EE2B95FC9C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38-4201-A9B5-EE2B95FC9C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38-4201-A9B5-EE2B95FC9C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38-4201-A9B5-EE2B95FC9C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38-4201-A9B5-EE2B95FC9C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38-4201-A9B5-EE2B95FC9C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38-4201-A9B5-EE2B95FC9C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38-4201-A9B5-EE2B95FC9C1E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0.9257059234376559</c:v>
                </c:pt>
                <c:pt idx="1">
                  <c:v>0.49490128010414391</c:v>
                </c:pt>
                <c:pt idx="2">
                  <c:v>0.22552277029283996</c:v>
                </c:pt>
                <c:pt idx="3">
                  <c:v>0.51207535377884916</c:v>
                </c:pt>
                <c:pt idx="12">
                  <c:v>0.54091601362390307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38-4201-A9B5-EE2B95FC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9-4954-8A7F-7731BF9328DB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9-4954-8A7F-7731BF9328DB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49-4954-8A7F-7731BF9328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9-4954-8A7F-7731BF9328DB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49-4954-8A7F-7731BF9328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49-4954-8A7F-7731BF9328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2">
                  <c:v>6.8736413043478262</c:v>
                </c:pt>
                <c:pt idx="3">
                  <c:v>5.5533199195171026</c:v>
                </c:pt>
                <c:pt idx="12">
                  <c:v>6.4051692755733525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49-4954-8A7F-7731BF93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149-4954-8A7F-7731BF9328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149-4954-8A7F-7731BF9328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49-4954-8A7F-7731BF9328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49-4954-8A7F-7731BF9328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49-4954-8A7F-7731BF9328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49-4954-8A7F-7731BF9328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49-4954-8A7F-7731BF9328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49-4954-8A7F-7731BF9328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49-4954-8A7F-7731BF9328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49-4954-8A7F-7731BF9328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49-4954-8A7F-7731BF9328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49-4954-8A7F-7731BF9328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49-4954-8A7F-7731BF9328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49-4954-8A7F-7731BF9328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49-4954-8A7F-7731BF9328DB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2">
                  <c:v>0.81594899665551868</c:v>
                </c:pt>
                <c:pt idx="3">
                  <c:v>-1.7397493874135908</c:v>
                </c:pt>
                <c:pt idx="12">
                  <c:v>-5.9697905232131809E-2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49-4954-8A7F-7731BF93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A-4A21-B0CC-833A4DACDFFB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A-4A21-B0CC-833A4DACDFFB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A-4A21-B0CC-833A4DACDFF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9">
                  <c:v>7.2110939907550078</c:v>
                </c:pt>
                <c:pt idx="10">
                  <c:v>9.8787313432835813</c:v>
                </c:pt>
                <c:pt idx="11">
                  <c:v>8.5391304347826082</c:v>
                </c:pt>
                <c:pt idx="12">
                  <c:v>9.29595015576324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A-4A21-B0CC-833A4DACDFFB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A-4A21-B0CC-833A4DACDF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A-4A21-B0CC-833A4DACDFF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9.8285243198680963</c:v>
                </c:pt>
                <c:pt idx="1">
                  <c:v>9.6209476309226929</c:v>
                </c:pt>
                <c:pt idx="2">
                  <c:v>9.6300578034682083</c:v>
                </c:pt>
                <c:pt idx="3">
                  <c:v>9.3333333333333339</c:v>
                </c:pt>
                <c:pt idx="12">
                  <c:v>9.6533836359349205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AA-4A21-B0CC-833A4DAC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AA-4A21-B0CC-833A4DACDFF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10.133493205435652</c:v>
                      </c:pt>
                      <c:pt idx="1">
                        <c:v>8.9423728813559329</c:v>
                      </c:pt>
                      <c:pt idx="2">
                        <c:v>12.185639229422067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</c:v>
                      </c:pt>
                      <c:pt idx="8">
                        <c:v>5</c:v>
                      </c:pt>
                      <c:pt idx="9">
                        <c:v>2.6</c:v>
                      </c:pt>
                      <c:pt idx="10">
                        <c:v>8.3333333333333339</c:v>
                      </c:pt>
                      <c:pt idx="11">
                        <c:v>10</c:v>
                      </c:pt>
                      <c:pt idx="12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AA-4A21-B0CC-833A4DACDF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A-4A21-B0CC-833A4DACDF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A-4A21-B0CC-833A4DACDF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A-4A21-B0CC-833A4DACDF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A-4A21-B0CC-833A4DACDF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A-4A21-B0CC-833A4DACDF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A-4A21-B0CC-833A4DACDF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A-4A21-B0CC-833A4DACDF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A-4A21-B0CC-833A4DACDF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A-4A21-B0CC-833A4DACDF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A-4A21-B0CC-833A4DACDF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A-4A21-B0CC-833A4DACDF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AA-4A21-B0CC-833A4DACDF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A-4A21-B0CC-833A4DACDFFB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1.0360575547277708</c:v>
                </c:pt>
                <c:pt idx="1">
                  <c:v>-0.9421977225324305</c:v>
                </c:pt>
                <c:pt idx="2">
                  <c:v>-0.64438473512527317</c:v>
                </c:pt>
                <c:pt idx="3">
                  <c:v>3.0000000000001137E-2</c:v>
                </c:pt>
                <c:pt idx="12">
                  <c:v>-0.14681249056667234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AA-4A21-B0CC-833A4DAC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8-4410-A6F5-439D18014BDC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8-4410-A6F5-439D18014BDC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C8-4410-A6F5-439D18014B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9">
                  <c:v>5.7896389324960751</c:v>
                </c:pt>
                <c:pt idx="10">
                  <c:v>8.9146238377007609</c:v>
                </c:pt>
                <c:pt idx="11">
                  <c:v>8.1882591093117405</c:v>
                </c:pt>
                <c:pt idx="12">
                  <c:v>8.3508018027460427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8-4410-A6F5-439D18014BDC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8-4410-A6F5-439D18014B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C8-4410-A6F5-439D18014B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10.442715700141443</c:v>
                </c:pt>
                <c:pt idx="1">
                  <c:v>9.4938820912124591</c:v>
                </c:pt>
                <c:pt idx="2">
                  <c:v>9.3967611336032384</c:v>
                </c:pt>
                <c:pt idx="3">
                  <c:v>10.36723163841808</c:v>
                </c:pt>
                <c:pt idx="12">
                  <c:v>9.8862121988723732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C8-4410-A6F5-439D1801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BC8-4410-A6F5-439D18014B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10.432530667878238</c:v>
                      </c:pt>
                      <c:pt idx="1">
                        <c:v>9.7348002316155178</c:v>
                      </c:pt>
                      <c:pt idx="2">
                        <c:v>12.519774011299434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2.9130434782608696</c:v>
                      </c:pt>
                      <c:pt idx="8">
                        <c:v>5.583333333333333</c:v>
                      </c:pt>
                      <c:pt idx="9">
                        <c:v>5.2173913043478262</c:v>
                      </c:pt>
                      <c:pt idx="10">
                        <c:v>9.1702127659574462</c:v>
                      </c:pt>
                      <c:pt idx="11">
                        <c:v>9.0740740740740744</c:v>
                      </c:pt>
                      <c:pt idx="12">
                        <c:v>10.33891299855342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BC8-4410-A6F5-439D18014B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C8-4410-A6F5-439D18014B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C8-4410-A6F5-439D18014B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C8-4410-A6F5-439D18014B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C8-4410-A6F5-439D18014B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C8-4410-A6F5-439D18014B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C8-4410-A6F5-439D18014B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C8-4410-A6F5-439D18014B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C8-4410-A6F5-439D18014B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C8-4410-A6F5-439D18014B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C8-4410-A6F5-439D18014B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C8-4410-A6F5-439D18014B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C8-4410-A6F5-439D18014B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C8-4410-A6F5-439D18014BDC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1.6346060485138025</c:v>
                </c:pt>
                <c:pt idx="1">
                  <c:v>0.79996690989715447</c:v>
                </c:pt>
                <c:pt idx="2">
                  <c:v>1.5814484509615081</c:v>
                </c:pt>
                <c:pt idx="3">
                  <c:v>0.39919510873771458</c:v>
                </c:pt>
                <c:pt idx="12">
                  <c:v>1.2734380951480428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C8-4410-A6F5-439D1801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F-4C47-BEE8-458D5B046B09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F-4C47-BEE8-458D5B046B09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4F-4C47-BEE8-458D5B046B0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F-4C47-BEE8-458D5B046B09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4F-4C47-BEE8-458D5B046B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4F-4C47-BEE8-458D5B046B0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2">
                  <c:v>6.312627201132643</c:v>
                </c:pt>
                <c:pt idx="3">
                  <c:v>5.5082925680801527</c:v>
                </c:pt>
                <c:pt idx="12">
                  <c:v>6.5387770320656227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4F-4C47-BEE8-458D5B04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D4F-4C47-BEE8-458D5B046B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D4F-4C47-BEE8-458D5B046B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4F-4C47-BEE8-458D5B046B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4F-4C47-BEE8-458D5B046B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4F-4C47-BEE8-458D5B046B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4F-4C47-BEE8-458D5B046B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4F-4C47-BEE8-458D5B046B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F-4C47-BEE8-458D5B046B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F-4C47-BEE8-458D5B046B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F-4C47-BEE8-458D5B046B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F-4C47-BEE8-458D5B046B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F-4C47-BEE8-458D5B046B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F-4C47-BEE8-458D5B046B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F-4C47-BEE8-458D5B046B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4F-4C47-BEE8-458D5B046B09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2">
                  <c:v>-0.23119932814185251</c:v>
                </c:pt>
                <c:pt idx="3">
                  <c:v>-0.67522234663921044</c:v>
                </c:pt>
                <c:pt idx="12">
                  <c:v>-0.28076756204101816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4F-4C47-BEE8-458D5B04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8-4DA6-BF60-D6B54F26B154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8-4DA6-BF60-D6B54F26B154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8-4DA6-BF60-D6B54F26B15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9">
                  <c:v>6.0413623109988874</c:v>
                </c:pt>
                <c:pt idx="10">
                  <c:v>6.393363528948405</c:v>
                </c:pt>
                <c:pt idx="11">
                  <c:v>6.6342549078721031</c:v>
                </c:pt>
                <c:pt idx="12">
                  <c:v>6.2611466687178075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8-4DA6-BF60-D6B54F26B154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8-4DA6-BF60-D6B54F26B1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88-4DA6-BF60-D6B54F26B15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7.2497312464697625</c:v>
                </c:pt>
                <c:pt idx="1">
                  <c:v>6.7024091352179358</c:v>
                </c:pt>
                <c:pt idx="2">
                  <c:v>6.1931555076278979</c:v>
                </c:pt>
                <c:pt idx="3">
                  <c:v>5.4713083791208792</c:v>
                </c:pt>
                <c:pt idx="12">
                  <c:v>6.3866386450312245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8-4DA6-BF60-D6B54F26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88-4DA6-BF60-D6B54F26B15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7.5954477961068285</c:v>
                      </c:pt>
                      <c:pt idx="1">
                        <c:v>6.9212380158399336</c:v>
                      </c:pt>
                      <c:pt idx="2">
                        <c:v>8.5903753407422947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5.0789443289443286</c:v>
                      </c:pt>
                      <c:pt idx="8">
                        <c:v>4.4273724983860552</c:v>
                      </c:pt>
                      <c:pt idx="9">
                        <c:v>3.842143638352169</c:v>
                      </c:pt>
                      <c:pt idx="10">
                        <c:v>6.1645193260654114</c:v>
                      </c:pt>
                      <c:pt idx="11">
                        <c:v>5.060939794419971</c:v>
                      </c:pt>
                      <c:pt idx="12">
                        <c:v>6.5331335331335332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88-4DA6-BF60-D6B54F26B1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88-4DA6-BF60-D6B54F26B1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88-4DA6-BF60-D6B54F26B1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88-4DA6-BF60-D6B54F26B1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88-4DA6-BF60-D6B54F26B1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88-4DA6-BF60-D6B54F26B1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88-4DA6-BF60-D6B54F26B1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88-4DA6-BF60-D6B54F26B1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88-4DA6-BF60-D6B54F26B1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88-4DA6-BF60-D6B54F26B1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88-4DA6-BF60-D6B54F26B1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88-4DA6-BF60-D6B54F26B1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88-4DA6-BF60-D6B54F26B1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88-4DA6-BF60-D6B54F26B154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0.10589978517594112</c:v>
                </c:pt>
                <c:pt idx="1">
                  <c:v>-0.10698776189980741</c:v>
                </c:pt>
                <c:pt idx="2">
                  <c:v>-0.19390526655742235</c:v>
                </c:pt>
                <c:pt idx="3">
                  <c:v>-0.84296957856687893</c:v>
                </c:pt>
                <c:pt idx="12">
                  <c:v>-0.27262906210488147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88-4DA6-BF60-D6B54F26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2F-42AF-9689-507AAAA2496E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F-42AF-9689-507AAAA2496E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2F-42AF-9689-507AAAA2496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9">
                  <c:v>6.3976284727870869</c:v>
                </c:pt>
                <c:pt idx="10">
                  <c:v>6.8044554455445541</c:v>
                </c:pt>
                <c:pt idx="11">
                  <c:v>6.8213794998625996</c:v>
                </c:pt>
                <c:pt idx="12">
                  <c:v>6.5121287737220879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F-42AF-9689-507AAAA2496E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2F-42AF-9689-507AAAA249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2F-42AF-9689-507AAAA2496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7.4404097844724673</c:v>
                </c:pt>
                <c:pt idx="1">
                  <c:v>7.0023714273930793</c:v>
                </c:pt>
                <c:pt idx="2">
                  <c:v>6.4406454310475905</c:v>
                </c:pt>
                <c:pt idx="3">
                  <c:v>5.7127668308702795</c:v>
                </c:pt>
                <c:pt idx="12">
                  <c:v>6.6338034639592047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2F-42AF-9689-507AAAA2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32F-42AF-9689-507AAAA2496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7.8575377202992263</c:v>
                      </c:pt>
                      <c:pt idx="1">
                        <c:v>7.1317147822478146</c:v>
                      </c:pt>
                      <c:pt idx="2">
                        <c:v>8.9422952096585746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5.2951926897099719</c:v>
                      </c:pt>
                      <c:pt idx="8">
                        <c:v>4.6933310591847182</c:v>
                      </c:pt>
                      <c:pt idx="9">
                        <c:v>4.0031424581005588</c:v>
                      </c:pt>
                      <c:pt idx="10">
                        <c:v>7.5808177302254487</c:v>
                      </c:pt>
                      <c:pt idx="11">
                        <c:v>5.1866415297603012</c:v>
                      </c:pt>
                      <c:pt idx="12">
                        <c:v>6.7828565838934614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32F-42AF-9689-507AAAA249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2F-42AF-9689-507AAAA249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2F-42AF-9689-507AAAA249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2F-42AF-9689-507AAAA249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2F-42AF-9689-507AAAA249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2F-42AF-9689-507AAAA249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2F-42AF-9689-507AAAA249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2F-42AF-9689-507AAAA249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2F-42AF-9689-507AAAA249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2F-42AF-9689-507AAAA249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2F-42AF-9689-507AAAA249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2F-42AF-9689-507AAAA249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2F-42AF-9689-507AAAA249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2F-42AF-9689-507AAAA2496E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0.23424936312900346</c:v>
                </c:pt>
                <c:pt idx="1">
                  <c:v>9.0166434723094824E-2</c:v>
                </c:pt>
                <c:pt idx="2">
                  <c:v>-0.1236598231737096</c:v>
                </c:pt>
                <c:pt idx="3">
                  <c:v>-0.96215423788237153</c:v>
                </c:pt>
                <c:pt idx="12">
                  <c:v>-0.20010293226383791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2F-42AF-9689-507AAAA2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A7-46A4-AA36-242C273247AA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7-46A4-AA36-242C273247AA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6A4-AA36-242C273247A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9">
                  <c:v>4.2832931941842833</c:v>
                </c:pt>
                <c:pt idx="10">
                  <c:v>4.5765741728922089</c:v>
                </c:pt>
                <c:pt idx="11">
                  <c:v>5.6595463554283194</c:v>
                </c:pt>
                <c:pt idx="12">
                  <c:v>4.9450744809921812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7-46A4-AA36-242C273247AA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6A4-AA36-242C273247A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A7-46A4-AA36-242C273247A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6.2525539160045405</c:v>
                </c:pt>
                <c:pt idx="1">
                  <c:v>5.0778423051150323</c:v>
                </c:pt>
                <c:pt idx="2">
                  <c:v>4.9460831258379621</c:v>
                </c:pt>
                <c:pt idx="3">
                  <c:v>4.2356092436974793</c:v>
                </c:pt>
                <c:pt idx="12">
                  <c:v>5.1031649260456975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A7-46A4-AA36-242C2732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3A7-46A4-AA36-242C273247A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6.5329975328947372</c:v>
                      </c:pt>
                      <c:pt idx="1">
                        <c:v>6.0604646228916943</c:v>
                      </c:pt>
                      <c:pt idx="2">
                        <c:v>7.1130790190735693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3.6038843721770553</c:v>
                      </c:pt>
                      <c:pt idx="8">
                        <c:v>3.0194130925507903</c:v>
                      </c:pt>
                      <c:pt idx="9">
                        <c:v>3.2609243697478991</c:v>
                      </c:pt>
                      <c:pt idx="10">
                        <c:v>3.5525017618040873</c:v>
                      </c:pt>
                      <c:pt idx="11">
                        <c:v>4.7919308357348704</c:v>
                      </c:pt>
                      <c:pt idx="12">
                        <c:v>5.4836294229922187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3A7-46A4-AA36-242C273247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A7-46A4-AA36-242C273247A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A7-46A4-AA36-242C273247A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A7-46A4-AA36-242C273247A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A7-46A4-AA36-242C273247A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A7-46A4-AA36-242C273247A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A7-46A4-AA36-242C273247A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A7-46A4-AA36-242C273247A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A7-46A4-AA36-242C273247A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A7-46A4-AA36-242C273247A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A7-46A4-AA36-242C273247A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A7-46A4-AA36-242C273247A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A7-46A4-AA36-242C273247A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A7-46A4-AA36-242C273247AA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-0.53341708411939059</c:v>
                </c:pt>
                <c:pt idx="1">
                  <c:v>-1.1262666178122718</c:v>
                </c:pt>
                <c:pt idx="2">
                  <c:v>-0.47433049696273777</c:v>
                </c:pt>
                <c:pt idx="3">
                  <c:v>-0.40162095242391871</c:v>
                </c:pt>
                <c:pt idx="12">
                  <c:v>-0.61084435086731048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A7-46A4-AA36-242C2732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4-47CE-BD06-C55F827F677E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4-47CE-BD06-C55F827F677E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24-47CE-BD06-C55F827F677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9">
                  <c:v>5.8118023369671645</c:v>
                </c:pt>
                <c:pt idx="10">
                  <c:v>7.5575350230787919</c:v>
                </c:pt>
                <c:pt idx="11">
                  <c:v>8.2184356573014217</c:v>
                </c:pt>
                <c:pt idx="12">
                  <c:v>6.4162603502495603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4-47CE-BD06-C55F827F677E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24-47CE-BD06-C55F827F67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24-47CE-BD06-C55F827F677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9.2200056996295245</c:v>
                </c:pt>
                <c:pt idx="1">
                  <c:v>8.3212601228085781</c:v>
                </c:pt>
                <c:pt idx="2">
                  <c:v>6.7820424948594926</c:v>
                </c:pt>
                <c:pt idx="3">
                  <c:v>5.6265510047216427</c:v>
                </c:pt>
                <c:pt idx="12">
                  <c:v>7.1731843575418992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24-47CE-BD06-C55F827F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24-47CE-BD06-C55F827F67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9.8849193282844912</c:v>
                      </c:pt>
                      <c:pt idx="1">
                        <c:v>10.220738900962434</c:v>
                      </c:pt>
                      <c:pt idx="2">
                        <c:v>12.805318138651472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6.3479152426520846</c:v>
                      </c:pt>
                      <c:pt idx="8">
                        <c:v>5.2441988950276244</c:v>
                      </c:pt>
                      <c:pt idx="9">
                        <c:v>3.5854975572126513</c:v>
                      </c:pt>
                      <c:pt idx="10">
                        <c:v>5.598875351452671</c:v>
                      </c:pt>
                      <c:pt idx="11">
                        <c:v>4.9867205542725177</c:v>
                      </c:pt>
                      <c:pt idx="12">
                        <c:v>7.997040568868429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24-47CE-BD06-C55F827F67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24-47CE-BD06-C55F827F67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24-47CE-BD06-C55F827F67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24-47CE-BD06-C55F827F67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24-47CE-BD06-C55F827F67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24-47CE-BD06-C55F827F67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24-47CE-BD06-C55F827F67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24-47CE-BD06-C55F827F67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24-47CE-BD06-C55F827F67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24-47CE-BD06-C55F827F67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24-47CE-BD06-C55F827F67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24-47CE-BD06-C55F827F67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24-47CE-BD06-C55F827F67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24-47CE-BD06-C55F827F677E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-7.3330278157067497E-2</c:v>
                </c:pt>
                <c:pt idx="1">
                  <c:v>-0.5884539390793968</c:v>
                </c:pt>
                <c:pt idx="2">
                  <c:v>-0.4872507027205577</c:v>
                </c:pt>
                <c:pt idx="3">
                  <c:v>-0.10668884570570736</c:v>
                </c:pt>
                <c:pt idx="12">
                  <c:v>-0.38608734196246353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24-47CE-BD06-C55F827F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9-40AF-AE1A-1FD8FB92CF7E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9-40AF-AE1A-1FD8FB92CF7E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B9-40AF-AE1A-1FD8FB92CF7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  <c:pt idx="9">
                  <c:v>0.78510000000000002</c:v>
                </c:pt>
                <c:pt idx="10">
                  <c:v>0.81129999999999991</c:v>
                </c:pt>
                <c:pt idx="11">
                  <c:v>0.76200000000000001</c:v>
                </c:pt>
                <c:pt idx="12">
                  <c:v>0.78531451498170857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9-40AF-AE1A-1FD8FB92CF7E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B9-40AF-AE1A-1FD8FB92CF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B9-40AF-AE1A-1FD8FB92CF7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0.83530000000000004</c:v>
                </c:pt>
                <c:pt idx="2">
                  <c:v>0.7802</c:v>
                </c:pt>
                <c:pt idx="3">
                  <c:v>0.71819999999999995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B9-40AF-AE1A-1FD8FB92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3B9-40AF-AE1A-1FD8FB92CF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0.74319999999999997</c:v>
                      </c:pt>
                      <c:pt idx="1">
                        <c:v>0.69359999999999999</c:v>
                      </c:pt>
                      <c:pt idx="2">
                        <c:v>0.33079999999999998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0.43159999999999998</c:v>
                      </c:pt>
                      <c:pt idx="8">
                        <c:v>0.29139999999999999</c:v>
                      </c:pt>
                      <c:pt idx="9">
                        <c:v>0.22320000000000001</c:v>
                      </c:pt>
                      <c:pt idx="10">
                        <c:v>0.18469999999999998</c:v>
                      </c:pt>
                      <c:pt idx="11">
                        <c:v>0.2039</c:v>
                      </c:pt>
                      <c:pt idx="12">
                        <c:v>0.48948502261743165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3B9-40AF-AE1A-1FD8FB92CF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9-40AF-AE1A-1FD8FB92CF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9-40AF-AE1A-1FD8FB92CF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9-40AF-AE1A-1FD8FB92CF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9-40AF-AE1A-1FD8FB92CF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9-40AF-AE1A-1FD8FB92CF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9-40AF-AE1A-1FD8FB92CF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9-40AF-AE1A-1FD8FB92CF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9-40AF-AE1A-1FD8FB92CF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9-40AF-AE1A-1FD8FB92CF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B9-40AF-AE1A-1FD8FB92CF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B9-40AF-AE1A-1FD8FB92CF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B9-40AF-AE1A-1FD8FB92CF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B9-40AF-AE1A-1FD8FB92CF7E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2.1598272138229069E-2</c:v>
                </c:pt>
                <c:pt idx="1">
                  <c:v>4.328483828303531E-3</c:v>
                </c:pt>
                <c:pt idx="2">
                  <c:v>-4.1405578080845218E-2</c:v>
                </c:pt>
                <c:pt idx="3">
                  <c:v>5.4625550660792888E-2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B9-40AF-AE1A-1FD8FB92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D-41E9-AC81-822601F3F9C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D-41E9-AC81-822601F3F9CC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D-41E9-AC81-822601F3F9C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9">
                  <c:v>0.64790000000000003</c:v>
                </c:pt>
                <c:pt idx="10">
                  <c:v>0.70180000000000009</c:v>
                </c:pt>
                <c:pt idx="11">
                  <c:v>0.68840000000000001</c:v>
                </c:pt>
                <c:pt idx="12">
                  <c:v>0.69409166666666666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D-41E9-AC81-822601F3F9CC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D-41E9-AC81-822601F3F9C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0.70499999999999996</c:v>
                </c:pt>
                <c:pt idx="1">
                  <c:v>0.752</c:v>
                </c:pt>
                <c:pt idx="2">
                  <c:v>0.78849999999999998</c:v>
                </c:pt>
                <c:pt idx="3">
                  <c:v>0.76709999999999989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D-41E9-AC81-822601F3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ED-41E9-AC81-822601F3F9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ED-41E9-AC81-822601F3F9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ED-41E9-AC81-822601F3F9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ED-41E9-AC81-822601F3F9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ED-41E9-AC81-822601F3F9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ED-41E9-AC81-822601F3F9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ED-41E9-AC81-822601F3F9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D-41E9-AC81-822601F3F9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D-41E9-AC81-822601F3F9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D-41E9-AC81-822601F3F9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D-41E9-AC81-822601F3F9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D-41E9-AC81-822601F3F9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D-41E9-AC81-822601F3F9CC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1.380500431406384E-2</c:v>
                </c:pt>
                <c:pt idx="1">
                  <c:v>6.0200668896319698E-3</c:v>
                </c:pt>
                <c:pt idx="2">
                  <c:v>8.2361015785861413E-2</c:v>
                </c:pt>
                <c:pt idx="3">
                  <c:v>0.16935975609756104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ED-41E9-AC81-822601F3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F-4858-AAA1-3E990BBE1B9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F-4858-AAA1-3E990BBE1B9A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F-4858-AAA1-3E990BBE1B9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9">
                  <c:v>0.73659999999999992</c:v>
                </c:pt>
                <c:pt idx="10">
                  <c:v>0.81559999999999999</c:v>
                </c:pt>
                <c:pt idx="11">
                  <c:v>0.78839999999999999</c:v>
                </c:pt>
                <c:pt idx="12">
                  <c:v>0.7651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F-4858-AAA1-3E990BBE1B9A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F-4858-AAA1-3E990BBE1B9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0.84250000000000003</c:v>
                </c:pt>
                <c:pt idx="1">
                  <c:v>0.76989999999999992</c:v>
                </c:pt>
                <c:pt idx="2">
                  <c:v>0.79</c:v>
                </c:pt>
                <c:pt idx="3">
                  <c:v>0.63729999999999998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F-4858-AAA1-3E990BBE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9F-4858-AAA1-3E990BBE1B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9F-4858-AAA1-3E990BBE1B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9F-4858-AAA1-3E990BBE1B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9F-4858-AAA1-3E990BBE1B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9F-4858-AAA1-3E990BBE1B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9F-4858-AAA1-3E990BBE1B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9F-4858-AAA1-3E990BBE1B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9F-4858-AAA1-3E990BBE1B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9F-4858-AAA1-3E990BBE1B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9F-4858-AAA1-3E990BBE1B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9F-4858-AAA1-3E990BBE1B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9F-4858-AAA1-3E990BBE1B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9F-4858-AAA1-3E990BBE1B9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3.0956066198357668E-3</c:v>
                </c:pt>
                <c:pt idx="1">
                  <c:v>-0.11168801199953859</c:v>
                </c:pt>
                <c:pt idx="2">
                  <c:v>-2.2398218042321449E-2</c:v>
                </c:pt>
                <c:pt idx="3">
                  <c:v>-5.0081979430615653E-2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F-4858-AAA1-3E990BBE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C-4EE6-9072-BB4A22A56C36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EE6-9072-BB4A22A56C36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C-4EE6-9072-BB4A22A56C3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  <c:pt idx="9">
                  <c:v>0.8237000000000001</c:v>
                </c:pt>
                <c:pt idx="10">
                  <c:v>0.84279999999999999</c:v>
                </c:pt>
                <c:pt idx="11">
                  <c:v>0.7831999999999999</c:v>
                </c:pt>
                <c:pt idx="12">
                  <c:v>0.81153602495705168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C-4EE6-9072-BB4A22A56C36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6C-4EE6-9072-BB4A22A56C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6C-4EE6-9072-BB4A22A56C3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0.83260000000000001</c:v>
                </c:pt>
                <c:pt idx="1">
                  <c:v>0.85829999999999995</c:v>
                </c:pt>
                <c:pt idx="2">
                  <c:v>0.77800000000000002</c:v>
                </c:pt>
                <c:pt idx="3">
                  <c:v>0.70379999999999998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6C-4EE6-9072-BB4A22A5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66C-4EE6-9072-BB4A22A56C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0.74199999999999999</c:v>
                      </c:pt>
                      <c:pt idx="1">
                        <c:v>0.70540000000000003</c:v>
                      </c:pt>
                      <c:pt idx="2">
                        <c:v>0.32929999999999998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0.49719999999999998</c:v>
                      </c:pt>
                      <c:pt idx="8">
                        <c:v>0.32750000000000001</c:v>
                      </c:pt>
                      <c:pt idx="9">
                        <c:v>0.25489999999999996</c:v>
                      </c:pt>
                      <c:pt idx="10">
                        <c:v>0.19</c:v>
                      </c:pt>
                      <c:pt idx="11">
                        <c:v>0.20379999999999998</c:v>
                      </c:pt>
                      <c:pt idx="12">
                        <c:v>0.51022458290172568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66C-4EE6-9072-BB4A22A56C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6C-4EE6-9072-BB4A22A56C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6C-4EE6-9072-BB4A22A56C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6C-4EE6-9072-BB4A22A56C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6C-4EE6-9072-BB4A22A56C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6C-4EE6-9072-BB4A22A56C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6C-4EE6-9072-BB4A22A56C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6C-4EE6-9072-BB4A22A56C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C-4EE6-9072-BB4A22A56C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C-4EE6-9072-BB4A22A56C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6C-4EE6-9072-BB4A22A56C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6C-4EE6-9072-BB4A22A56C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6C-4EE6-9072-BB4A22A56C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6C-4EE6-9072-BB4A22A56C36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2.4234223151679002E-2</c:v>
                </c:pt>
                <c:pt idx="1">
                  <c:v>-3.9395635142697283E-2</c:v>
                </c:pt>
                <c:pt idx="2">
                  <c:v>-7.1599045346061985E-2</c:v>
                </c:pt>
                <c:pt idx="3">
                  <c:v>2.296511627906983E-2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6C-4EE6-9072-BB4A22A56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3A-4B56-AE2E-FF8F946F60BB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A-4B56-AE2E-FF8F946F60BB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3A-4B56-AE2E-FF8F946F60B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  <c:pt idx="9">
                  <c:v>0.83719999999999994</c:v>
                </c:pt>
                <c:pt idx="10">
                  <c:v>0.84709999999999996</c:v>
                </c:pt>
                <c:pt idx="11">
                  <c:v>0.7823</c:v>
                </c:pt>
                <c:pt idx="12">
                  <c:v>0.81915917960144258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3A-4B56-AE2E-FF8F946F60BB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3A-4B56-AE2E-FF8F946F60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3A-4B56-AE2E-FF8F946F60B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0.83109999999999995</c:v>
                </c:pt>
                <c:pt idx="1">
                  <c:v>0.87170000000000003</c:v>
                </c:pt>
                <c:pt idx="2">
                  <c:v>0.7762</c:v>
                </c:pt>
                <c:pt idx="3">
                  <c:v>0.7145999999999999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3A-4B56-AE2E-FF8F946F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43A-4B56-AE2E-FF8F946F60B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0.51812467109371418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43A-4B56-AE2E-FF8F946F60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3A-4B56-AE2E-FF8F946F60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3A-4B56-AE2E-FF8F946F60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3A-4B56-AE2E-FF8F946F60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3A-4B56-AE2E-FF8F946F60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3A-4B56-AE2E-FF8F946F60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3A-4B56-AE2E-FF8F946F60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3A-4B56-AE2E-FF8F946F60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3A-4B56-AE2E-FF8F946F60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3A-4B56-AE2E-FF8F946F60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3A-4B56-AE2E-FF8F946F60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3A-4B56-AE2E-FF8F946F60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3A-4B56-AE2E-FF8F946F60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3A-4B56-AE2E-FF8F946F60BB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2.7825871877318775E-2</c:v>
                </c:pt>
                <c:pt idx="1">
                  <c:v>-2.8962905202183253E-2</c:v>
                </c:pt>
                <c:pt idx="2">
                  <c:v>-7.9022306597057446E-2</c:v>
                </c:pt>
                <c:pt idx="3">
                  <c:v>3.4752389226759162E-2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3A-4B56-AE2E-FF8F946F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69868</c:v>
                </c:pt>
                <c:pt idx="1">
                  <c:v>10897</c:v>
                </c:pt>
                <c:pt idx="2">
                  <c:v>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5A1-9718-4C2D37BCFAF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77800</c:v>
                </c:pt>
                <c:pt idx="1">
                  <c:v>8514</c:v>
                </c:pt>
                <c:pt idx="2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8-45A1-9718-4C2D37BC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C8-45A1-9718-4C2D37BCFAF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C8-45A1-9718-4C2D37BCFAF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C8-45A1-9718-4C2D37BCFAF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8-45A1-9718-4C2D37BCFAF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8-45A1-9718-4C2D37BCFAF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8-45A1-9718-4C2D37BCFAF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8-45A1-9718-4C2D37BCFAF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8-45A1-9718-4C2D37BCFAF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8-45A1-9718-4C2D37BCFAF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0.79334325862174448</c:v>
                </c:pt>
                <c:pt idx="1">
                  <c:v>8.6819081027063399E-2</c:v>
                </c:pt>
                <c:pt idx="2">
                  <c:v>0.11983766035119206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C8-45A1-9718-4C2D37BC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C8-45A1-9718-4C2D37BCFAF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C8-45A1-9718-4C2D37BCFAF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C8-45A1-9718-4C2D37BCFAF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C8-45A1-9718-4C2D37BCFAF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8-45A1-9718-4C2D37BCFAF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8-45A1-9718-4C2D37BCFAF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8-45A1-9718-4C2D37BCFAF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8-45A1-9718-4C2D37BCFAF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8-45A1-9718-4C2D37BCFAF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8-45A1-9718-4C2D37BCFAF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8-45A1-9718-4C2D37BCFAF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8-45A1-9718-4C2D37BCFAF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0.11352836777924091</c:v>
                </c:pt>
                <c:pt idx="1">
                  <c:v>-0.2186840414793062</c:v>
                </c:pt>
                <c:pt idx="2">
                  <c:v>0.18803073190456931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C8-45A1-9718-4C2D37BCF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DF-40FC-9804-5CEDA11C3B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DF-40FC-9804-5CEDA11C3B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DF-40FC-9804-5CEDA11C3B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DF-40FC-9804-5CEDA11C3B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DF-40FC-9804-5CEDA11C3B08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F-40FC-9804-5CEDA11C3B08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F-40FC-9804-5CEDA11C3B08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F-40FC-9804-5CEDA11C3B0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F-40FC-9804-5CEDA11C3B0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F-40FC-9804-5CEDA11C3B08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F-40FC-9804-5CEDA11C3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77800</c:v>
                </c:pt>
                <c:pt idx="1">
                  <c:v>8514</c:v>
                </c:pt>
                <c:pt idx="2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DF-40FC-9804-5CEDA11C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2F-41A1-9AB9-2F220E7F9A0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F-41A1-9AB9-2F220E7F9A0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F-41A1-9AB9-2F220E7F9A0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F-41A1-9AB9-2F220E7F9A0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F-41A1-9AB9-2F220E7F9A0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F-41A1-9AB9-2F220E7F9A0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2F-41A1-9AB9-2F220E7F9A0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F-41A1-9AB9-2F220E7F9A0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2F-41A1-9AB9-2F220E7F9A0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F-41A1-9AB9-2F220E7F9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F2F-41A1-9AB9-2F220E7F9A0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2F-41A1-9AB9-2F220E7F9A0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2F-41A1-9AB9-2F220E7F9A0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2F-41A1-9AB9-2F220E7F9A0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2F-41A1-9AB9-2F220E7F9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F2F-41A1-9AB9-2F220E7F9A0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F2F-41A1-9AB9-2F220E7F9A0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F-41A1-9AB9-2F220E7F9A0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F-41A1-9AB9-2F220E7F9A0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F-41A1-9AB9-2F220E7F9A0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2F-41A1-9AB9-2F220E7F9A0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2F-41A1-9AB9-2F220E7F9A0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2F-41A1-9AB9-2F220E7F9A0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2F-41A1-9AB9-2F220E7F9A0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2F-41A1-9AB9-2F220E7F9A0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2F-41A1-9AB9-2F220E7F9A0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2F-41A1-9AB9-2F220E7F9A0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2F-41A1-9AB9-2F220E7F9A0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2F-41A1-9AB9-2F220E7F9A0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2F-41A1-9AB9-2F220E7F9A0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2F-41A1-9AB9-2F220E7F9A0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2F-41A1-9AB9-2F220E7F9A0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2F-41A1-9AB9-2F220E7F9A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F2F-41A1-9AB9-2F220E7F9A0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2F-41A1-9AB9-2F220E7F9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2F-41A1-9AB9-2F220E7F9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F2F-41A1-9AB9-2F220E7F9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F2F-41A1-9AB9-2F220E7F9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F2F-41A1-9AB9-2F220E7F9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F2F-41A1-9AB9-2F220E7F9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F2F-41A1-9AB9-2F220E7F9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F2F-41A1-9AB9-2F220E7F9A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F2F-41A1-9AB9-2F220E7F9A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F2F-41A1-9AB9-2F220E7F9A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F2F-41A1-9AB9-2F220E7F9A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F2F-41A1-9AB9-2F220E7F9A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F2F-41A1-9AB9-2F220E7F9A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F2F-41A1-9AB9-2F220E7F9A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F2F-41A1-9AB9-2F220E7F9A0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F2F-41A1-9AB9-2F220E7F9A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2F-41A1-9AB9-2F220E7F9A0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2F-41A1-9AB9-2F220E7F9A0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2F-41A1-9AB9-2F220E7F9A0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2F-41A1-9AB9-2F220E7F9A0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2F-41A1-9AB9-2F220E7F9A0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2F-41A1-9AB9-2F220E7F9A0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2F-41A1-9AB9-2F220E7F9A0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2F-41A1-9AB9-2F220E7F9A0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2F-41A1-9AB9-2F220E7F9A0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2F-41A1-9AB9-2F220E7F9A0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F2F-41A1-9AB9-2F220E7F9A0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F2F-41A1-9AB9-2F220E7F9A0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F2F-41A1-9AB9-2F220E7F9A0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F2F-41A1-9AB9-2F220E7F9A0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F2F-41A1-9AB9-2F220E7F9A0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F2F-41A1-9AB9-2F220E7F9A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F2F-41A1-9AB9-2F220E7F9A0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F2F-41A1-9AB9-2F220E7F9A0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F2F-41A1-9AB9-2F220E7F9A0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F2F-41A1-9AB9-2F220E7F9A0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F2F-41A1-9AB9-2F220E7F9A0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F2F-41A1-9AB9-2F220E7F9A0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F2F-41A1-9AB9-2F220E7F9A0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F2F-41A1-9AB9-2F220E7F9A0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F2F-41A1-9AB9-2F220E7F9A0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F2F-41A1-9AB9-2F220E7F9A0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F2F-41A1-9AB9-2F220E7F9A0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F2F-41A1-9AB9-2F220E7F9A0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F2F-41A1-9AB9-2F220E7F9A0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F2F-41A1-9AB9-2F220E7F9A0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F2F-41A1-9AB9-2F220E7F9A0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F2F-41A1-9AB9-2F220E7F9A0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F2F-41A1-9AB9-2F220E7F9A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F2F-41A1-9AB9-2F220E7F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9-4F8C-8C74-4C42E9BB1D3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29-4F8C-8C74-4C42E9BB1D3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9-4F8C-8C74-4C42E9BB1D3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9-4F8C-8C74-4C42E9BB1D3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14779</c:v>
                </c:pt>
                <c:pt idx="1">
                  <c:v>64828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29-4F8C-8C74-4C42E9BB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77704</c:v>
                </c:pt>
                <c:pt idx="1">
                  <c:v>12879</c:v>
                </c:pt>
                <c:pt idx="2">
                  <c:v>64825</c:v>
                </c:pt>
                <c:pt idx="3">
                  <c:v>14699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3-41EF-97D6-61D2C4DB3CCE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74844</c:v>
                </c:pt>
                <c:pt idx="1">
                  <c:v>12654</c:v>
                </c:pt>
                <c:pt idx="2">
                  <c:v>62190</c:v>
                </c:pt>
                <c:pt idx="3">
                  <c:v>15813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3-41EF-97D6-61D2C4DB3CCE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79607</c:v>
                </c:pt>
                <c:pt idx="1">
                  <c:v>14779</c:v>
                </c:pt>
                <c:pt idx="2">
                  <c:v>64828</c:v>
                </c:pt>
                <c:pt idx="3">
                  <c:v>18459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3-41EF-97D6-61D2C4DB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6.3639035861258186E-2</c:v>
                </c:pt>
                <c:pt idx="1">
                  <c:v>0.16793108898372067</c:v>
                </c:pt>
                <c:pt idx="2">
                  <c:v>4.2418395240392259E-2</c:v>
                </c:pt>
                <c:pt idx="3">
                  <c:v>0.16733067729083673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3-41EF-97D6-61D2C4DB3CCE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0.81176962453857604</c:v>
                </c:pt>
                <c:pt idx="1">
                  <c:v>0.15070462749576816</c:v>
                </c:pt>
                <c:pt idx="2">
                  <c:v>0.66106499704280786</c:v>
                </c:pt>
                <c:pt idx="3">
                  <c:v>0.18823037546142393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3-41EF-97D6-61D2C4DB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A6-4373-B118-53FE04FCB5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A6-4373-B118-53FE04FCB56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6-4373-B118-53FE04FCB56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6-4373-B118-53FE04FCB56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8181</c:v>
                </c:pt>
                <c:pt idx="1">
                  <c:v>57007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6-4373-B118-53FE04FC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64406</c:v>
                </c:pt>
                <c:pt idx="1">
                  <c:v>5471</c:v>
                </c:pt>
                <c:pt idx="2">
                  <c:v>58935</c:v>
                </c:pt>
                <c:pt idx="3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E-4799-B7C7-78F73B96F42A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59565</c:v>
                </c:pt>
                <c:pt idx="1">
                  <c:v>7042</c:v>
                </c:pt>
                <c:pt idx="2">
                  <c:v>52523</c:v>
                </c:pt>
                <c:pt idx="3">
                  <c:v>10303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E-4799-B7C7-78F73B96F42A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65188</c:v>
                </c:pt>
                <c:pt idx="1">
                  <c:v>8181</c:v>
                </c:pt>
                <c:pt idx="2">
                  <c:v>57007</c:v>
                </c:pt>
                <c:pt idx="3">
                  <c:v>12612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E-4799-B7C7-78F73B96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9.4401074456476053E-2</c:v>
                </c:pt>
                <c:pt idx="1">
                  <c:v>0.16174382277762001</c:v>
                </c:pt>
                <c:pt idx="2">
                  <c:v>8.5372122689107544E-2</c:v>
                </c:pt>
                <c:pt idx="3">
                  <c:v>0.22410948267494901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E-4799-B7C7-78F73B96F42A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0.83789203084832908</c:v>
                </c:pt>
                <c:pt idx="1">
                  <c:v>0.10515424164524421</c:v>
                </c:pt>
                <c:pt idx="2">
                  <c:v>0.73273778920308485</c:v>
                </c:pt>
                <c:pt idx="3">
                  <c:v>0.16210796915167094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E-4799-B7C7-78F73B96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56-461B-AF67-3CF4D82C18F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6-461B-AF67-3CF4D82C18F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6-461B-AF67-3CF4D82C18F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6-461B-AF67-3CF4D82C18F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6598</c:v>
                </c:pt>
                <c:pt idx="1">
                  <c:v>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6-461B-AF67-3CF4D82C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13298</c:v>
                </c:pt>
                <c:pt idx="1">
                  <c:v>7408</c:v>
                </c:pt>
                <c:pt idx="2">
                  <c:v>5890</c:v>
                </c:pt>
                <c:pt idx="3">
                  <c:v>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2-447D-9357-D6F423D16DC3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15279</c:v>
                </c:pt>
                <c:pt idx="1">
                  <c:v>5612</c:v>
                </c:pt>
                <c:pt idx="2">
                  <c:v>9667</c:v>
                </c:pt>
                <c:pt idx="3">
                  <c:v>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2-447D-9357-D6F423D16DC3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14419</c:v>
                </c:pt>
                <c:pt idx="1">
                  <c:v>6598</c:v>
                </c:pt>
                <c:pt idx="2">
                  <c:v>7821</c:v>
                </c:pt>
                <c:pt idx="3">
                  <c:v>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2-447D-9357-D6F423D1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-5.6286406178414849E-2</c:v>
                </c:pt>
                <c:pt idx="1">
                  <c:v>0.17569493941553804</c:v>
                </c:pt>
                <c:pt idx="2">
                  <c:v>-0.19095893245060513</c:v>
                </c:pt>
                <c:pt idx="3">
                  <c:v>6.1161524500907394E-2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2-447D-9357-D6F423D16DC3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0.71148721997434128</c:v>
                </c:pt>
                <c:pt idx="1">
                  <c:v>0.32556992006315999</c:v>
                </c:pt>
                <c:pt idx="2">
                  <c:v>0.38591729991118129</c:v>
                </c:pt>
                <c:pt idx="3">
                  <c:v>0.28851278002565872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2-447D-9357-D6F423D1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D3-4BF4-98F4-7794DE342D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D3-4BF4-98F4-7794DE342D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D3-4BF4-98F4-7794DE342D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D3-4BF4-98F4-7794DE342DA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D3-4BF4-98F4-7794DE342D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D3-4BF4-98F4-7794DE342D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D3-4BF4-98F4-7794DE342D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D3-4BF4-98F4-7794DE342D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D3-4BF4-98F4-7794DE342D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D3-4BF4-98F4-7794DE342DA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3-4BF4-98F4-7794DE342DA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3-4BF4-98F4-7794DE342DA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3-4BF4-98F4-7794DE342DA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3-4BF4-98F4-7794DE342DA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3-4BF4-98F4-7794DE342DA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3-4BF4-98F4-7794DE342DA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3-4BF4-98F4-7794DE342DA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3-4BF4-98F4-7794DE342DA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3-4BF4-98F4-7794DE342DA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6D3-4BF4-98F4-7794DE342DA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D3-4BF4-98F4-7794DE34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A-483D-9484-E8C0D258692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A-483D-9484-E8C0D258692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A-483D-9484-E8C0D258692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A-483D-9484-E8C0D258692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A-483D-9484-E8C0D258692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A-483D-9484-E8C0D258692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A-483D-9484-E8C0D258692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A-483D-9484-E8C0D258692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A-483D-9484-E8C0D258692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A-483D-9484-E8C0D2586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03A-483D-9484-E8C0D258692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A-483D-9484-E8C0D258692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A-483D-9484-E8C0D258692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A-483D-9484-E8C0D258692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A-483D-9484-E8C0D2586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03A-483D-9484-E8C0D258692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03A-483D-9484-E8C0D258692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A-483D-9484-E8C0D258692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A-483D-9484-E8C0D258692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A-483D-9484-E8C0D258692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3A-483D-9484-E8C0D258692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3A-483D-9484-E8C0D258692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3A-483D-9484-E8C0D258692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3A-483D-9484-E8C0D258692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3A-483D-9484-E8C0D258692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3A-483D-9484-E8C0D258692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3A-483D-9484-E8C0D258692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3A-483D-9484-E8C0D258692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3A-483D-9484-E8C0D258692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3A-483D-9484-E8C0D258692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3A-483D-9484-E8C0D258692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3A-483D-9484-E8C0D258692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3A-483D-9484-E8C0D25869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03A-483D-9484-E8C0D258692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3A-483D-9484-E8C0D25869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03A-483D-9484-E8C0D25869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03A-483D-9484-E8C0D25869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03A-483D-9484-E8C0D25869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03A-483D-9484-E8C0D25869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03A-483D-9484-E8C0D25869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03A-483D-9484-E8C0D25869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03A-483D-9484-E8C0D25869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03A-483D-9484-E8C0D25869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03A-483D-9484-E8C0D25869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03A-483D-9484-E8C0D25869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03A-483D-9484-E8C0D25869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03A-483D-9484-E8C0D25869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03A-483D-9484-E8C0D25869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03A-483D-9484-E8C0D258692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03A-483D-9484-E8C0D25869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3A-483D-9484-E8C0D258692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3A-483D-9484-E8C0D258692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3A-483D-9484-E8C0D258692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3A-483D-9484-E8C0D258692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3A-483D-9484-E8C0D258692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3A-483D-9484-E8C0D258692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3A-483D-9484-E8C0D258692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3A-483D-9484-E8C0D258692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3A-483D-9484-E8C0D258692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3A-483D-9484-E8C0D258692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03A-483D-9484-E8C0D258692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03A-483D-9484-E8C0D258692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03A-483D-9484-E8C0D258692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03A-483D-9484-E8C0D258692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03A-483D-9484-E8C0D258692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03A-483D-9484-E8C0D25869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03A-483D-9484-E8C0D258692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03A-483D-9484-E8C0D258692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03A-483D-9484-E8C0D258692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03A-483D-9484-E8C0D258692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03A-483D-9484-E8C0D258692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03A-483D-9484-E8C0D258692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03A-483D-9484-E8C0D258692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03A-483D-9484-E8C0D258692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03A-483D-9484-E8C0D258692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03A-483D-9484-E8C0D258692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03A-483D-9484-E8C0D258692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03A-483D-9484-E8C0D258692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03A-483D-9484-E8C0D258692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03A-483D-9484-E8C0D258692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03A-483D-9484-E8C0D258692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03A-483D-9484-E8C0D258692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03A-483D-9484-E8C0D25869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03A-483D-9484-E8C0D258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42026</c:v>
                </c:pt>
                <c:pt idx="1">
                  <c:v>28866</c:v>
                </c:pt>
                <c:pt idx="2">
                  <c:v>8564</c:v>
                </c:pt>
                <c:pt idx="3">
                  <c:v>92403</c:v>
                </c:pt>
                <c:pt idx="4">
                  <c:v>15306</c:v>
                </c:pt>
                <c:pt idx="5">
                  <c:v>50185</c:v>
                </c:pt>
                <c:pt idx="6">
                  <c:v>13085</c:v>
                </c:pt>
                <c:pt idx="7">
                  <c:v>8562</c:v>
                </c:pt>
                <c:pt idx="8">
                  <c:v>6094</c:v>
                </c:pt>
                <c:pt idx="9">
                  <c:v>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7-4B38-9D54-123973F5ACAE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34651</c:v>
                </c:pt>
                <c:pt idx="1">
                  <c:v>26309</c:v>
                </c:pt>
                <c:pt idx="2">
                  <c:v>5029</c:v>
                </c:pt>
                <c:pt idx="3">
                  <c:v>90657</c:v>
                </c:pt>
                <c:pt idx="4">
                  <c:v>11583</c:v>
                </c:pt>
                <c:pt idx="5">
                  <c:v>48415</c:v>
                </c:pt>
                <c:pt idx="6">
                  <c:v>10252</c:v>
                </c:pt>
                <c:pt idx="7">
                  <c:v>6098</c:v>
                </c:pt>
                <c:pt idx="8">
                  <c:v>12035</c:v>
                </c:pt>
                <c:pt idx="9">
                  <c:v>16664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7-4B38-9D54-123973F5ACAE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7-4B38-9D54-123973F5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-6.6607024328302233E-2</c:v>
                </c:pt>
                <c:pt idx="1">
                  <c:v>0.1239879889011366</c:v>
                </c:pt>
                <c:pt idx="2">
                  <c:v>-0.42115728773115924</c:v>
                </c:pt>
                <c:pt idx="3">
                  <c:v>8.1725625158564741E-2</c:v>
                </c:pt>
                <c:pt idx="4">
                  <c:v>0.16688250021583362</c:v>
                </c:pt>
                <c:pt idx="5">
                  <c:v>0.1135805019105649</c:v>
                </c:pt>
                <c:pt idx="6">
                  <c:v>-2.3605150214592308E-2</c:v>
                </c:pt>
                <c:pt idx="7">
                  <c:v>-0.22925549360446051</c:v>
                </c:pt>
                <c:pt idx="8">
                  <c:v>-0.32679684254258412</c:v>
                </c:pt>
                <c:pt idx="9">
                  <c:v>-0.14894383101296205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7-4B38-9D54-123973F5ACAE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0.12099208798608384</c:v>
                </c:pt>
                <c:pt idx="1">
                  <c:v>0.11062229953425734</c:v>
                </c:pt>
                <c:pt idx="2">
                  <c:v>1.0889774236387782E-2</c:v>
                </c:pt>
                <c:pt idx="3">
                  <c:v>0.36685558236537419</c:v>
                </c:pt>
                <c:pt idx="4">
                  <c:v>5.0562070964966427E-2</c:v>
                </c:pt>
                <c:pt idx="5">
                  <c:v>0.20168714812113051</c:v>
                </c:pt>
                <c:pt idx="6">
                  <c:v>3.7446458298262347E-2</c:v>
                </c:pt>
                <c:pt idx="7">
                  <c:v>1.7582253147036268E-2</c:v>
                </c:pt>
                <c:pt idx="8">
                  <c:v>3.0308811701550604E-2</c:v>
                </c:pt>
                <c:pt idx="9">
                  <c:v>5.3053513644950714E-2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7-4B38-9D54-123973F5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7-4AE3-8B74-2C18D8FCC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7-4AE3-8B74-2C18D8FCC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A7-4AE3-8B74-2C18D8FCC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A7-4AE3-8B74-2C18D8FCC6D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A7-4AE3-8B74-2C18D8FCC6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A7-4AE3-8B74-2C18D8FCC6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A7-4AE3-8B74-2C18D8FCC6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A7-4AE3-8B74-2C18D8FCC6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A7-4AE3-8B74-2C18D8FCC6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A7-4AE3-8B74-2C18D8FCC6D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7-4AE3-8B74-2C18D8FCC6D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7-4AE3-8B74-2C18D8FCC6D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7-4AE3-8B74-2C18D8FCC6D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7-4AE3-8B74-2C18D8FCC6D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A7-4AE3-8B74-2C18D8FCC6D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7-4AE3-8B74-2C18D8FCC6D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A7-4AE3-8B74-2C18D8FCC6D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7-4AE3-8B74-2C18D8FCC6D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A7-4AE3-8B74-2C18D8FCC6D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6A7-4AE3-8B74-2C18D8FCC6D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A7-4AE3-8B74-2C18D8FC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C-4322-981F-5CF857E05D9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C-4322-981F-5CF857E05D9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C-4322-981F-5CF857E05D9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C-4322-981F-5CF857E05D9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C-4322-981F-5CF857E05D9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C-4322-981F-5CF857E05D9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C-4322-981F-5CF857E05D9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C-4322-981F-5CF857E05D9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C-4322-981F-5CF857E05D9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C-4322-981F-5CF857E05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BAC-4322-981F-5CF857E05D9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C-4322-981F-5CF857E05D9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AC-4322-981F-5CF857E05D9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C-4322-981F-5CF857E05D9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C-4322-981F-5CF857E05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AC-4322-981F-5CF857E05D9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BAC-4322-981F-5CF857E05D9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C-4322-981F-5CF857E05D9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C-4322-981F-5CF857E05D9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C-4322-981F-5CF857E05D9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C-4322-981F-5CF857E05D9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AC-4322-981F-5CF857E05D9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C-4322-981F-5CF857E05D9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C-4322-981F-5CF857E05D9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C-4322-981F-5CF857E05D9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AC-4322-981F-5CF857E05D9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AC-4322-981F-5CF857E05D9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AC-4322-981F-5CF857E05D9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AC-4322-981F-5CF857E05D9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AC-4322-981F-5CF857E05D9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AC-4322-981F-5CF857E05D9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AC-4322-981F-5CF857E05D9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AC-4322-981F-5CF857E05D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BAC-4322-981F-5CF857E05D9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AC-4322-981F-5CF857E05D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BAC-4322-981F-5CF857E05D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AC-4322-981F-5CF857E05D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AC-4322-981F-5CF857E05D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AC-4322-981F-5CF857E05D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BAC-4322-981F-5CF857E05D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BAC-4322-981F-5CF857E05D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BAC-4322-981F-5CF857E05D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BAC-4322-981F-5CF857E05D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BAC-4322-981F-5CF857E05D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BAC-4322-981F-5CF857E05D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BAC-4322-981F-5CF857E05D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BAC-4322-981F-5CF857E05D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BAC-4322-981F-5CF857E05D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BAC-4322-981F-5CF857E05D9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BAC-4322-981F-5CF857E05D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AC-4322-981F-5CF857E05D9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AC-4322-981F-5CF857E05D9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AC-4322-981F-5CF857E05D9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AC-4322-981F-5CF857E05D9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AC-4322-981F-5CF857E05D9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AC-4322-981F-5CF857E05D9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AC-4322-981F-5CF857E05D9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AC-4322-981F-5CF857E05D9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AC-4322-981F-5CF857E05D9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AC-4322-981F-5CF857E05D9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AC-4322-981F-5CF857E05D9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AC-4322-981F-5CF857E05D9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AC-4322-981F-5CF857E05D9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AC-4322-981F-5CF857E05D9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AC-4322-981F-5CF857E05D9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AC-4322-981F-5CF857E05D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BAC-4322-981F-5CF857E05D9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AC-4322-981F-5CF857E05D9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AC-4322-981F-5CF857E05D9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AC-4322-981F-5CF857E05D9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AC-4322-981F-5CF857E05D9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AC-4322-981F-5CF857E05D9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AC-4322-981F-5CF857E05D9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AC-4322-981F-5CF857E05D9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AC-4322-981F-5CF857E05D9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AC-4322-981F-5CF857E05D9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AC-4322-981F-5CF857E05D9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AC-4322-981F-5CF857E05D9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AC-4322-981F-5CF857E05D9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AC-4322-981F-5CF857E05D9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BAC-4322-981F-5CF857E05D9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AC-4322-981F-5CF857E05D9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BAC-4322-981F-5CF857E05D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BAC-4322-981F-5CF857E0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24359</c:v>
                </c:pt>
                <c:pt idx="1">
                  <c:v>18307</c:v>
                </c:pt>
                <c:pt idx="2">
                  <c:v>2287</c:v>
                </c:pt>
                <c:pt idx="3">
                  <c:v>71525</c:v>
                </c:pt>
                <c:pt idx="4">
                  <c:v>8471</c:v>
                </c:pt>
                <c:pt idx="5">
                  <c:v>27288</c:v>
                </c:pt>
                <c:pt idx="6">
                  <c:v>9305</c:v>
                </c:pt>
                <c:pt idx="7">
                  <c:v>2816</c:v>
                </c:pt>
                <c:pt idx="8">
                  <c:v>1676</c:v>
                </c:pt>
                <c:pt idx="9">
                  <c:v>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1B3-A877-AA9AF617E6E2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22047</c:v>
                </c:pt>
                <c:pt idx="1">
                  <c:v>15516</c:v>
                </c:pt>
                <c:pt idx="2">
                  <c:v>1687</c:v>
                </c:pt>
                <c:pt idx="3">
                  <c:v>69868</c:v>
                </c:pt>
                <c:pt idx="4">
                  <c:v>8394</c:v>
                </c:pt>
                <c:pt idx="5">
                  <c:v>27305</c:v>
                </c:pt>
                <c:pt idx="6">
                  <c:v>7737</c:v>
                </c:pt>
                <c:pt idx="7">
                  <c:v>2310</c:v>
                </c:pt>
                <c:pt idx="8">
                  <c:v>7410</c:v>
                </c:pt>
                <c:pt idx="9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1B3-A877-AA9AF617E6E2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F-41B3-A877-AA9AF617E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-9.9423957908105431E-2</c:v>
                </c:pt>
                <c:pt idx="1">
                  <c:v>0.13295952565094105</c:v>
                </c:pt>
                <c:pt idx="2">
                  <c:v>-0.37048014226437465</c:v>
                </c:pt>
                <c:pt idx="3">
                  <c:v>0.11352836777924091</c:v>
                </c:pt>
                <c:pt idx="4">
                  <c:v>0.113056945437217</c:v>
                </c:pt>
                <c:pt idx="5">
                  <c:v>3.2631386193004985E-2</c:v>
                </c:pt>
                <c:pt idx="6">
                  <c:v>-8.8147860928008304E-2</c:v>
                </c:pt>
                <c:pt idx="7">
                  <c:v>0.18181818181818188</c:v>
                </c:pt>
                <c:pt idx="8">
                  <c:v>-0.21174089068825908</c:v>
                </c:pt>
                <c:pt idx="9">
                  <c:v>4.7732696897374804E-2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F-41B3-A877-AA9AF617E6E2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0.1139193298525446</c:v>
                </c:pt>
                <c:pt idx="1">
                  <c:v>0.10086063457455964</c:v>
                </c:pt>
                <c:pt idx="2">
                  <c:v>6.0932927878822648E-3</c:v>
                </c:pt>
                <c:pt idx="3">
                  <c:v>0.44638246600493431</c:v>
                </c:pt>
                <c:pt idx="4">
                  <c:v>5.3606058867404903E-2</c:v>
                </c:pt>
                <c:pt idx="5">
                  <c:v>0.16177634976189109</c:v>
                </c:pt>
                <c:pt idx="6">
                  <c:v>4.0478512823455159E-2</c:v>
                </c:pt>
                <c:pt idx="7">
                  <c:v>1.5663549256985484E-2</c:v>
                </c:pt>
                <c:pt idx="8">
                  <c:v>3.3513110333352455E-2</c:v>
                </c:pt>
                <c:pt idx="9">
                  <c:v>2.7706695736990073E-2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F-41B3-A877-AA9AF617E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3-430D-9B34-886307210C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3-430D-9B34-886307210C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73-430D-9B34-886307210C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73-430D-9B34-886307210CC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73-430D-9B34-886307210C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73-430D-9B34-886307210C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73-430D-9B34-886307210C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73-430D-9B34-886307210C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73-430D-9B34-886307210CC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73-430D-9B34-886307210CC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3-430D-9B34-886307210CC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3-430D-9B34-886307210CC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3-430D-9B34-886307210CC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3-430D-9B34-886307210CC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3-430D-9B34-886307210CC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3-430D-9B34-886307210CC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3-430D-9B34-886307210CC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3-430D-9B34-886307210CC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3-430D-9B34-886307210CC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673-430D-9B34-886307210CC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673-430D-9B34-88630721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A-4CDF-95CA-6DE18BED37C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A-4CDF-95CA-6DE18BED37C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A-4CDF-95CA-6DE18BED37C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A-4CDF-95CA-6DE18BED37C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A-4CDF-95CA-6DE18BED37C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A-4CDF-95CA-6DE18BED37C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A-4CDF-95CA-6DE18BED37C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A-4CDF-95CA-6DE18BED37C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A-4CDF-95CA-6DE18BED37C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A-4CDF-95CA-6DE18BED3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A3A-4CDF-95CA-6DE18BED37C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3A-4CDF-95CA-6DE18BED37C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A-4CDF-95CA-6DE18BED37C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A-4CDF-95CA-6DE18BED37C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A-4CDF-95CA-6DE18BED3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A3A-4CDF-95CA-6DE18BED37C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A3A-4CDF-95CA-6DE18BED37C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3A-4CDF-95CA-6DE18BED37C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3A-4CDF-95CA-6DE18BED37C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3A-4CDF-95CA-6DE18BED37C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3A-4CDF-95CA-6DE18BED37C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3A-4CDF-95CA-6DE18BED37C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3A-4CDF-95CA-6DE18BED37C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3A-4CDF-95CA-6DE18BED37C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3A-4CDF-95CA-6DE18BED37C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3A-4CDF-95CA-6DE18BED37C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3A-4CDF-95CA-6DE18BED37C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3A-4CDF-95CA-6DE18BED37C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3A-4CDF-95CA-6DE18BED37C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3A-4CDF-95CA-6DE18BED37C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3A-4CDF-95CA-6DE18BED37C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3A-4CDF-95CA-6DE18BED37C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3A-4CDF-95CA-6DE18BED37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A3A-4CDF-95CA-6DE18BED37C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3A-4CDF-95CA-6DE18BED37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A3A-4CDF-95CA-6DE18BED37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A3A-4CDF-95CA-6DE18BED37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A3A-4CDF-95CA-6DE18BED37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A3A-4CDF-95CA-6DE18BED37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A3A-4CDF-95CA-6DE18BED37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A3A-4CDF-95CA-6DE18BED37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A3A-4CDF-95CA-6DE18BED37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A3A-4CDF-95CA-6DE18BED37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A3A-4CDF-95CA-6DE18BED37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A3A-4CDF-95CA-6DE18BED37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A3A-4CDF-95CA-6DE18BED37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A3A-4CDF-95CA-6DE18BED37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A3A-4CDF-95CA-6DE18BED37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A3A-4CDF-95CA-6DE18BED37C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A3A-4CDF-95CA-6DE18BED37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3A-4CDF-95CA-6DE18BED37C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3A-4CDF-95CA-6DE18BED37C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A3A-4CDF-95CA-6DE18BED37C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A3A-4CDF-95CA-6DE18BED37C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A3A-4CDF-95CA-6DE18BED37C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A3A-4CDF-95CA-6DE18BED37C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A3A-4CDF-95CA-6DE18BED37C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A3A-4CDF-95CA-6DE18BED37C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A3A-4CDF-95CA-6DE18BED37C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A3A-4CDF-95CA-6DE18BED37C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A3A-4CDF-95CA-6DE18BED37C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A3A-4CDF-95CA-6DE18BED37C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A3A-4CDF-95CA-6DE18BED37C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A3A-4CDF-95CA-6DE18BED37C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A3A-4CDF-95CA-6DE18BED37C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A3A-4CDF-95CA-6DE18BED37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A3A-4CDF-95CA-6DE18BED37C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A3A-4CDF-95CA-6DE18BED37C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A3A-4CDF-95CA-6DE18BED37C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A3A-4CDF-95CA-6DE18BED37C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A3A-4CDF-95CA-6DE18BED37C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A3A-4CDF-95CA-6DE18BED37C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A3A-4CDF-95CA-6DE18BED37C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A3A-4CDF-95CA-6DE18BED37C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A3A-4CDF-95CA-6DE18BED37C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A3A-4CDF-95CA-6DE18BED37C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A3A-4CDF-95CA-6DE18BED37C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A3A-4CDF-95CA-6DE18BED37C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A3A-4CDF-95CA-6DE18BED37C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A3A-4CDF-95CA-6DE18BED37C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A3A-4CDF-95CA-6DE18BED37C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A3A-4CDF-95CA-6DE18BED37C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A3A-4CDF-95CA-6DE18BED37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A3A-4CDF-95CA-6DE18BED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17667</c:v>
                </c:pt>
                <c:pt idx="1">
                  <c:v>10559</c:v>
                </c:pt>
                <c:pt idx="2">
                  <c:v>6277</c:v>
                </c:pt>
                <c:pt idx="3">
                  <c:v>20878</c:v>
                </c:pt>
                <c:pt idx="4">
                  <c:v>6835</c:v>
                </c:pt>
                <c:pt idx="5">
                  <c:v>22897</c:v>
                </c:pt>
                <c:pt idx="6">
                  <c:v>3780</c:v>
                </c:pt>
                <c:pt idx="7">
                  <c:v>5746</c:v>
                </c:pt>
                <c:pt idx="8">
                  <c:v>4418</c:v>
                </c:pt>
                <c:pt idx="9">
                  <c:v>12082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E-49FE-8C38-CCC1142DF89C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12604</c:v>
                </c:pt>
                <c:pt idx="1">
                  <c:v>10793</c:v>
                </c:pt>
                <c:pt idx="2">
                  <c:v>3342</c:v>
                </c:pt>
                <c:pt idx="3">
                  <c:v>20789</c:v>
                </c:pt>
                <c:pt idx="4">
                  <c:v>3189</c:v>
                </c:pt>
                <c:pt idx="5">
                  <c:v>21110</c:v>
                </c:pt>
                <c:pt idx="6">
                  <c:v>2515</c:v>
                </c:pt>
                <c:pt idx="7">
                  <c:v>3788</c:v>
                </c:pt>
                <c:pt idx="8">
                  <c:v>4625</c:v>
                </c:pt>
                <c:pt idx="9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E-49FE-8C38-CCC1142DF89C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E-49FE-8C38-CCC1142D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-9.2034274833385776E-3</c:v>
                </c:pt>
                <c:pt idx="1">
                  <c:v>0.1110905216343927</c:v>
                </c:pt>
                <c:pt idx="2">
                  <c:v>-0.44673847995212446</c:v>
                </c:pt>
                <c:pt idx="3">
                  <c:v>-2.5157535234979989E-2</c:v>
                </c:pt>
                <c:pt idx="4">
                  <c:v>0.30856067732831605</c:v>
                </c:pt>
                <c:pt idx="5">
                  <c:v>0.21828517290383709</c:v>
                </c:pt>
                <c:pt idx="6">
                  <c:v>0.1749502982107356</c:v>
                </c:pt>
                <c:pt idx="7">
                  <c:v>-0.47993664202745512</c:v>
                </c:pt>
                <c:pt idx="8">
                  <c:v>-0.5111351351351352</c:v>
                </c:pt>
                <c:pt idx="9">
                  <c:v>-0.22413936126088763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E-49FE-8C38-CCC1142DF89C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0.13424348293469499</c:v>
                </c:pt>
                <c:pt idx="1">
                  <c:v>0.12891158290782048</c:v>
                </c:pt>
                <c:pt idx="2">
                  <c:v>1.9876377317925287E-2</c:v>
                </c:pt>
                <c:pt idx="3">
                  <c:v>0.2178554152109648</c:v>
                </c:pt>
                <c:pt idx="4">
                  <c:v>4.485890889545821E-2</c:v>
                </c:pt>
                <c:pt idx="5">
                  <c:v>0.27646331631281912</c:v>
                </c:pt>
                <c:pt idx="6">
                  <c:v>3.176565439398011E-2</c:v>
                </c:pt>
                <c:pt idx="7">
                  <c:v>2.1177102929320075E-2</c:v>
                </c:pt>
                <c:pt idx="8">
                  <c:v>2.4305294275732331E-2</c:v>
                </c:pt>
                <c:pt idx="9">
                  <c:v>0.10054286482128461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E-49FE-8C38-CCC1142D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382237</c:v>
                </c:pt>
                <c:pt idx="1">
                  <c:v>341923</c:v>
                </c:pt>
                <c:pt idx="2">
                  <c:v>342343</c:v>
                </c:pt>
                <c:pt idx="3">
                  <c:v>181693</c:v>
                </c:pt>
                <c:pt idx="4">
                  <c:v>103133</c:v>
                </c:pt>
                <c:pt idx="5">
                  <c:v>356283</c:v>
                </c:pt>
                <c:pt idx="6">
                  <c:v>356304</c:v>
                </c:pt>
                <c:pt idx="7">
                  <c:v>329344</c:v>
                </c:pt>
                <c:pt idx="8">
                  <c:v>319165</c:v>
                </c:pt>
                <c:pt idx="9">
                  <c:v>291163</c:v>
                </c:pt>
                <c:pt idx="10">
                  <c:v>297758</c:v>
                </c:pt>
                <c:pt idx="11">
                  <c:v>330248</c:v>
                </c:pt>
                <c:pt idx="12">
                  <c:v>312861</c:v>
                </c:pt>
                <c:pt idx="13">
                  <c:v>335606</c:v>
                </c:pt>
                <c:pt idx="14">
                  <c:v>377427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E-4BC1-87A0-B155492E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0.1179037385610211</c:v>
                </c:pt>
                <c:pt idx="1">
                  <c:v>-1.2268397484394011E-3</c:v>
                </c:pt>
                <c:pt idx="2">
                  <c:v>0.8841837605191174</c:v>
                </c:pt>
                <c:pt idx="3">
                  <c:v>0.76173484723609319</c:v>
                </c:pt>
                <c:pt idx="4">
                  <c:v>-0.71053067364987943</c:v>
                </c:pt>
                <c:pt idx="5">
                  <c:v>-5.8938434595146028E-5</c:v>
                </c:pt>
                <c:pt idx="6">
                  <c:v>8.1859696851923847E-2</c:v>
                </c:pt>
                <c:pt idx="7">
                  <c:v>3.1892594739398206E-2</c:v>
                </c:pt>
                <c:pt idx="8">
                  <c:v>9.6172934060989812E-2</c:v>
                </c:pt>
                <c:pt idx="9">
                  <c:v>-2.2148859140644461E-2</c:v>
                </c:pt>
                <c:pt idx="10">
                  <c:v>-9.8380610934812651E-2</c:v>
                </c:pt>
                <c:pt idx="11">
                  <c:v>5.55742006833706E-2</c:v>
                </c:pt>
                <c:pt idx="12">
                  <c:v>-6.7772924202785356E-2</c:v>
                </c:pt>
                <c:pt idx="13">
                  <c:v>-0.11080553325543752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E-4BC1-87A0-B155492E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275953</c:v>
                </c:pt>
                <c:pt idx="1">
                  <c:v>249820</c:v>
                </c:pt>
                <c:pt idx="2">
                  <c:v>244952</c:v>
                </c:pt>
                <c:pt idx="3">
                  <c:v>114704</c:v>
                </c:pt>
                <c:pt idx="4">
                  <c:v>74813</c:v>
                </c:pt>
                <c:pt idx="5">
                  <c:v>284219</c:v>
                </c:pt>
                <c:pt idx="6">
                  <c:v>266656</c:v>
                </c:pt>
                <c:pt idx="7">
                  <c:v>241965</c:v>
                </c:pt>
                <c:pt idx="8">
                  <c:v>233787</c:v>
                </c:pt>
                <c:pt idx="9">
                  <c:v>202398</c:v>
                </c:pt>
                <c:pt idx="10">
                  <c:v>212513</c:v>
                </c:pt>
                <c:pt idx="11">
                  <c:v>237768</c:v>
                </c:pt>
                <c:pt idx="12">
                  <c:v>227454</c:v>
                </c:pt>
                <c:pt idx="13">
                  <c:v>238244</c:v>
                </c:pt>
                <c:pt idx="14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9-4631-AA28-2B98A6C7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0.1046073172684332</c:v>
                </c:pt>
                <c:pt idx="1">
                  <c:v>1.987328129592747E-2</c:v>
                </c:pt>
                <c:pt idx="2">
                  <c:v>1.1355140186915889</c:v>
                </c:pt>
                <c:pt idx="3">
                  <c:v>0.53320946894256349</c:v>
                </c:pt>
                <c:pt idx="4">
                  <c:v>-0.73677692202139899</c:v>
                </c:pt>
                <c:pt idx="5">
                  <c:v>6.5863884555382279E-2</c:v>
                </c:pt>
                <c:pt idx="6">
                  <c:v>0.10204368400388475</c:v>
                </c:pt>
                <c:pt idx="7">
                  <c:v>3.4980559226988728E-2</c:v>
                </c:pt>
                <c:pt idx="8">
                  <c:v>0.15508552456051938</c:v>
                </c:pt>
                <c:pt idx="9">
                  <c:v>-4.7597088178135016E-2</c:v>
                </c:pt>
                <c:pt idx="10">
                  <c:v>-0.1062169846236668</c:v>
                </c:pt>
                <c:pt idx="11">
                  <c:v>4.5345432483051562E-2</c:v>
                </c:pt>
                <c:pt idx="12">
                  <c:v>-4.5289702993569603E-2</c:v>
                </c:pt>
                <c:pt idx="13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9-4631-AA28-2B98A6C7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106284</c:v>
                </c:pt>
                <c:pt idx="1">
                  <c:v>92103</c:v>
                </c:pt>
                <c:pt idx="2">
                  <c:v>97391</c:v>
                </c:pt>
                <c:pt idx="3">
                  <c:v>66989</c:v>
                </c:pt>
                <c:pt idx="4">
                  <c:v>28320</c:v>
                </c:pt>
                <c:pt idx="5">
                  <c:v>72064</c:v>
                </c:pt>
                <c:pt idx="6">
                  <c:v>89648</c:v>
                </c:pt>
                <c:pt idx="7">
                  <c:v>87379</c:v>
                </c:pt>
                <c:pt idx="8">
                  <c:v>85378</c:v>
                </c:pt>
                <c:pt idx="9">
                  <c:v>88765</c:v>
                </c:pt>
                <c:pt idx="10">
                  <c:v>85245</c:v>
                </c:pt>
                <c:pt idx="11">
                  <c:v>92480</c:v>
                </c:pt>
                <c:pt idx="12">
                  <c:v>85407</c:v>
                </c:pt>
                <c:pt idx="13">
                  <c:v>97362</c:v>
                </c:pt>
                <c:pt idx="14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3-4CE2-B374-B7D7C1BC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0.15396892609361257</c:v>
                </c:pt>
                <c:pt idx="1">
                  <c:v>-5.4296598248298134E-2</c:v>
                </c:pt>
                <c:pt idx="2">
                  <c:v>0.45383570436937415</c:v>
                </c:pt>
                <c:pt idx="3">
                  <c:v>1.3654307909604522</c:v>
                </c:pt>
                <c:pt idx="4">
                  <c:v>-0.6070159857904085</c:v>
                </c:pt>
                <c:pt idx="5">
                  <c:v>-0.19614492236301984</c:v>
                </c:pt>
                <c:pt idx="6">
                  <c:v>2.5967337689833947E-2</c:v>
                </c:pt>
                <c:pt idx="7">
                  <c:v>2.34369509709762E-2</c:v>
                </c:pt>
                <c:pt idx="8">
                  <c:v>-3.8156931222891877E-2</c:v>
                </c:pt>
                <c:pt idx="9">
                  <c:v>4.1292744442489315E-2</c:v>
                </c:pt>
                <c:pt idx="10">
                  <c:v>-7.823313148788924E-2</c:v>
                </c:pt>
                <c:pt idx="11">
                  <c:v>8.281522591825019E-2</c:v>
                </c:pt>
                <c:pt idx="12">
                  <c:v>-0.12278917852961113</c:v>
                </c:pt>
                <c:pt idx="13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3-4CE2-B374-B7D7C1BC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C9F02-8ACC-4897-A877-94D4C208C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C66492-13E3-404D-82D5-C0092B1C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E4DDC5-94F6-438F-B0C8-17A933BB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09ADB-65A7-4C63-9538-C28CA906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D8A707-C54D-421D-AB23-6BEE7EA6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166DB0F-8BA6-403C-B6F3-043C3F75AA8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698942-F452-C013-8CD5-7D2B3E2D35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C723B0-75BD-158A-017C-30DF7AAC05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21C626-7C08-4488-98F4-C97DFF31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D71572-FBFC-4C06-AEB9-0C53C529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04A67A-A85D-444F-923E-7392E2BF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63F4F6-21BD-4744-BBF1-587D3753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07D2B-30AB-4ECE-BF58-FC9DDF95B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FE4CA6-79EC-4B9B-9DEC-6FD3F583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85E577-EF68-4EEC-B590-DE243BFB387C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F4F2A62-2FD3-C3CA-2901-7C23683B0E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09B72E4-E879-2BBF-A82A-94D27E8C7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78566E-F3E6-4B29-A145-4B143D26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234621-7881-4593-AD48-19E5AC60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FC5804-FB65-477D-9052-A9353D2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57702A-A77F-45A2-96C2-17C956961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ADBBCC-FDE6-47C8-A569-1BB7374FD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C19B650-04F2-4299-82F7-E2B893DC1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8FC5A68-9D64-4567-A396-03F2C5C60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177D1A9-17B4-4286-B4CE-C1713CD19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0092D7E-8651-4CBD-81EE-ADE8B881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F9211DAC-9200-4761-B6DD-F62B75EA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8351FBAC-B652-4DD5-A925-8E5CF8AE2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D68AAAB-5698-4839-8DD6-17BC5D09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63F9149-DBD8-4790-B523-16708AC7F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CEFBD51-4DAB-42B7-96D0-D1100A794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DE6B919-84A7-4F2C-9612-685800E4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809D72-0C39-4502-BF3C-87C027FE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F00B0D-5496-4E8A-B7B2-BB8D737A3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1DEB1C-994B-4075-B119-8B4EAF617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B623C7-DDFC-43D4-B6CC-A2E5B51B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BA7BDA-636D-40C6-87BD-2EFCA4EC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7F1C42-D43B-49E1-ADEE-4BB8DF3E8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ADF2CF-01B1-4AA7-8702-202AD059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F8A46B-0CDA-46A0-9960-09EBBA5DF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1FB5849-5499-40AE-BDA1-54E4C581F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8BD76C-DBD2-4FDB-AD91-2F06786B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6EAEC1-DD51-4A28-BFCB-E0254907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E6D50D-D856-4C27-B6E2-9010AD3D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A694F7-7A91-4CBB-AF0E-683055737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D16C45-D7DA-443D-975E-FF7DD1A1B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E1E3D-E0B8-4FE4-B6D3-13A47C68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4DA5AF-A3B4-4B2C-9C1B-022796E3E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0C9B54-6607-4D57-99B2-A421640A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0B882-57C8-478D-B02C-39647B23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E33A47D-39B7-4931-9EA2-4ED9EB651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7D7F5-72F1-4767-B8A0-A6ACA94B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BFE7BB-109E-4295-8665-0F24C582D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6FE3CE-C10F-4348-88A0-B5024AD3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529A8-4E69-498E-AD53-18B97CBC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3A624-CEB6-4364-BDC3-F7DC2348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690F560-A93E-4C29-86AF-87A4FEA79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44D53-C61C-473F-8E2E-8CC06E7E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1678CA-B581-43EF-B028-1098036C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02DE073-62BE-4C2C-8629-D9A707DD2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AF9FC-A78D-4332-844B-84658D94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C67E5A-94AC-4ACA-AA3E-2EFA4B32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BEF31B2-EA9D-4254-86F3-14ADFD282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DB081-4AD7-491C-91C0-F526B0A6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23E289-1DB2-4074-8877-ACE55499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E2A26-B38B-474E-9D18-71CF2FDF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0BC24C-72D0-4FC6-BDBE-7EEA2539C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E20A3D-B8B7-470C-8F0D-1CAE07B90A50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5885925-2E70-7611-8FFF-D76459AE7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F9F3171-61F7-4A09-4023-3597197158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98F06B-6CD9-4C28-B126-BCEC8BE7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996D34-6849-4822-B924-1FB04C85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6812701-C69D-4B31-932F-000A1F8F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BD2A9-3B15-493B-BFEA-E935582B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9F51BC-C4E1-49F9-90CC-955E30F1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218F9B3-10B0-49A8-ACFE-B5C96147F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530BB6-D5E4-425F-8817-3B57FEB14FEA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8CAD2C2-E2E3-E36A-A903-8521FACE04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6494FC8-299B-C7C2-CCE0-A89833C876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15EBBD-2D11-4C81-92F2-83B98E8AF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E7BE1F-57EE-45CE-A3B3-449B47D5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48DA3-9E43-4558-B3A0-F7709B50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54321F-4AFA-437A-911B-EF61E326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DDF8503-017E-4384-B004-464A931CB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5A84DA-364C-4C35-A45B-FF083B61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F599FE4-10C5-46F9-AD8F-8BACC7DD2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C0BABEF-1733-4C5A-BFFC-26BFDD90E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5EBD0A-E76C-4FD0-AD47-B6A1706C1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BF8DA96-B169-4F29-B77F-44AE7C684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5776B1E-40FB-42C1-819D-317488CD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79C74A1-123B-4D96-931C-CF1C44D91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D58A7A8-6F77-464D-BEEE-612FC37AF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6A1C5FD-8058-44F2-A88A-8C8551BDB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25F273-2AE8-4860-AB22-3F3DEAC9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8EE11-B284-4552-A34A-8BECF62C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BDFB3E-49A9-446D-BBCF-59D6FD92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8760CA-DBDA-405C-AF0B-6E903EBE4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3EB816-9CE2-4B49-AEC2-F9ABFB7A2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AB1991-BEC8-4A11-B0D8-114A1586D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91893DC-8981-451A-A3B2-0957F8651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A92EB-CC79-4EA9-89A4-E8C93698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0E9B5A-5353-45D1-8CAB-DCC0666B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79F7D-0268-444D-BCD6-CB6943D8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BA8359-D79B-43C6-8849-C462F449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C451E-93F1-438A-AFBD-581B51A9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4BF71-629F-454D-8C62-8A4526962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E4125B-6AF9-4339-9DF9-F88D8283B5EC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76382A-270B-F84D-55F6-F281C1327F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642E54D-1281-B19A-B371-E6E1B14983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20AFD6-978E-4B3F-970D-04B0FF877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E634F-FF6E-44B6-B3B2-719AB41E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F0B630-D2ED-46D1-B91D-97A566FB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A2C17ED-374D-4375-95DD-34198E64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898BA8C-A732-4065-8916-2856D87D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4AC1816-A07B-4DEE-B8BC-D4CB5A0B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7C10EFB-FC3E-4A4E-B0AA-76C431899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6EA88E9-55D5-49FA-BF5A-E7461B12B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1BC125A5-D493-4E70-8AA0-87C44A577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F3FD9070-9F9A-4128-95A8-ADD1388BD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5ED2A4C-FBD4-4FFC-B1AF-BD8C697BE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3F01059-1008-4A5C-BA28-A94FB2C57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83CC43B-70C8-471C-A7E2-7E96AAC4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866BE0-6953-4664-8CA0-29DBF22A1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F3E0271-FE40-40AF-A6A9-D3F36BEC9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1B801-245D-4651-8B66-C3EC139A5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5005A7-6036-459C-8EBF-EDDA3460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29003F-CC8F-45E9-B3E3-FF983A77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7E388E-EA60-4B95-8122-0D591324C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CD134-2D64-43FA-BD9B-1B67678F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A505B5-8D82-4E9E-B148-08A83B36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5587DAF-E45F-479C-AE32-4E58EB4E4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212A55-AEA9-47EE-A976-865B26488304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03A62B-79FA-C62E-4CB3-D8B99F2A56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3622182-AD45-3A8E-43DF-C593545339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FB2BE-7C20-4782-8D70-F7811A958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50F5E281-37FB-40CD-9B97-523DBEAE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56FFD22-D042-4DF9-B1B8-2EA8CD1F8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41F8FC-EB6E-41BD-8FB1-129D1793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1F819B-D917-4FAE-A268-247A14984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9620E5A-D5E4-42E6-83ED-9A8EBB229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0985C63-16B1-4332-8BF8-91E960978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F62E98-D763-4FA0-8CC1-13A0B1937B7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1C0DEC-1755-0709-FD26-DC75F8500C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A9AC5D6-7589-D0C0-CD0B-9E19B84A5F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475EA2-72BD-408B-AACD-19A4E407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A50B93-A221-4F2B-A95C-CF67D8F2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EA71E-299A-4827-AE68-28A611EE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BA245C-139D-4408-8C8B-4F56A32F1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59D2FA-0B02-4F66-8C23-2754A7F31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68E97-D525-4BCD-8AD0-3558BD46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14103-861D-4AB5-94F6-4FB34B07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F1552C-A80E-41D8-A6D8-F51CEAED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EF5A558-C5D0-47D4-8648-074DE45D472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7098727-3336-075B-1B15-33EB2D5B85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29A8970-05E6-F9B4-51C5-AE6737F5CD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E2089A-C4EA-41D3-A268-BCC7C7215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C70744-94D2-4156-9898-6C56525A2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BE6A34-3B04-4FCF-AA19-5D3A11C3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13BA16F-0FC9-4CA1-8D70-F5728CE66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73C25A0-8151-4A19-BC2E-5924E35EE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-2,5%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20.266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20,7%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20.266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20,7%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D3808F4-310B-46F3-8C6D-39501DC2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76ABD2-5AA4-43CB-9DE5-BB8C5D57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E52B73-A01A-4253-BBC2-D34FC9B8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83057C-8919-436B-BB54-060D9620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79.607 viajeros 
cuota: 81,2%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18.459 viajeros
cuota: 18,8%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AE736D6-7ABF-42B8-B081-6C5DD5E0E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B055AF-02EB-4031-8EF1-A9521B60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01DF4E3-9A02-4ADD-B316-E52694487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1007C4-9A37-4D9A-A65E-96122CC59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65.188 viajeros 
cuota: 83,8%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12.612 viajeros
cuota: 16,2%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B4091E6-80A6-4BE6-965D-599676129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A313B6-E81B-4DE4-A735-EE949053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D575CCA-D0A5-48C1-A460-FF9F2822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CF4932-E483-4AA0-90C8-6ABDA5474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14.419 viajeros 
cuota: 71,1%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5.847 viajeros
cuota: 28,9%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F448C17-48A3-4CC2-9B9B-493BC94E6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5430A5-80F3-4B7E-8092-CCB3827D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B2D96BC-44B2-45D2-95F1-E6E7B342D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13D396C-91D5-4574-9CBD-47E10577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690F17-F050-4E72-AB8B-124B4B430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FF4DFFE-2B86-4642-9492-28FC0DA31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8DFE46-A31F-4622-94F2-843CD1C9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59C4DA4-3C5B-45CE-BBF2-1DDE6A08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D33F01-4E11-4BEA-9FDD-AD630668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5E6854-66F7-4CEA-A5E4-784B538E3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B45E9E5-950E-49FE-8C99-B262B29A2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62C9A6-930A-43B3-842A-5407E7FF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49A084D-4400-4852-9522-875962FF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99F440-D1CE-44E8-9C80-37323B0A5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D39DBB-5611-4476-9EA5-0CD6B1DE7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33EBF1-3C9E-42E6-A9BB-424EE889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BAFE20-0C7F-4C96-9D14-C8828C10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735EC5-818F-40A9-B0AA-5BDC7F9C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09A987-AEA0-4B98-A303-8EF25DF5D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7FC803-8479-4C17-9DA9-4CF5B597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9E0B0-AB7C-4992-93AD-1EB658F3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7F1643-D6C0-44A0-B309-16FCB1FB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73CCC2-A967-47BE-89C8-644F4F53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96BA91-E493-4CF5-AAEA-A72B855B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marzo/Indicadores%20alojativos%20Puerto%20de%20la%20Cruz%20202503.xlsx" TargetMode="External"/><Relationship Id="rId1" Type="http://schemas.openxmlformats.org/officeDocument/2006/relationships/externalLinkPath" Target="/sites/INVESTIGACION/Documentos%20compartidos/General/Encuesta%20Alojam%20Tur&#237;sticos%20(ISTAC)/2025/Municipios/marzo/Indicadores%20alojativos%20Puerto%20de%20la%20Cruz%20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  <cell r="M11">
            <v>79107</v>
          </cell>
          <cell r="N11">
            <v>3.7088020136867739E-2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213202</v>
          </cell>
          <cell r="N21">
            <v>2.6846090122719435E-2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19992</v>
          </cell>
          <cell r="I31">
            <v>18745</v>
          </cell>
          <cell r="K31">
            <v>17189</v>
          </cell>
          <cell r="M31">
            <v>18625</v>
          </cell>
          <cell r="N31">
            <v>8.3541799988364751E-2</v>
          </cell>
        </row>
        <row r="32">
          <cell r="B32" t="str">
            <v>Febrero</v>
          </cell>
          <cell r="C32">
            <v>19508</v>
          </cell>
          <cell r="I32">
            <v>18181</v>
          </cell>
          <cell r="K32">
            <v>18681</v>
          </cell>
          <cell r="M32">
            <v>19036</v>
          </cell>
          <cell r="N32">
            <v>1.9003265349820664E-2</v>
          </cell>
        </row>
        <row r="33">
          <cell r="B33" t="str">
            <v>Marzo</v>
          </cell>
          <cell r="C33">
            <v>7560</v>
          </cell>
          <cell r="I33">
            <v>25120</v>
          </cell>
          <cell r="K33">
            <v>25095</v>
          </cell>
          <cell r="M33">
            <v>24776</v>
          </cell>
          <cell r="N33">
            <v>-1.2711695556883895E-2</v>
          </cell>
        </row>
        <row r="34">
          <cell r="B34" t="str">
            <v>Abril</v>
          </cell>
          <cell r="C34">
            <v>0</v>
          </cell>
          <cell r="I34">
            <v>30357</v>
          </cell>
          <cell r="K34">
            <v>29692</v>
          </cell>
        </row>
        <row r="35">
          <cell r="B35" t="str">
            <v>Mayo</v>
          </cell>
          <cell r="C35">
            <v>0</v>
          </cell>
          <cell r="I35">
            <v>31312</v>
          </cell>
          <cell r="K35">
            <v>41525</v>
          </cell>
        </row>
        <row r="36">
          <cell r="B36" t="str">
            <v>Junio</v>
          </cell>
          <cell r="C36">
            <v>0</v>
          </cell>
          <cell r="I36">
            <v>41665</v>
          </cell>
          <cell r="K36">
            <v>44993</v>
          </cell>
        </row>
        <row r="37">
          <cell r="B37" t="str">
            <v>Julio</v>
          </cell>
          <cell r="C37">
            <v>0</v>
          </cell>
          <cell r="I37">
            <v>40381</v>
          </cell>
          <cell r="K37">
            <v>46418</v>
          </cell>
        </row>
        <row r="38">
          <cell r="B38" t="str">
            <v>Agosto</v>
          </cell>
          <cell r="C38">
            <v>14514</v>
          </cell>
          <cell r="I38">
            <v>37101</v>
          </cell>
          <cell r="K38">
            <v>47635</v>
          </cell>
        </row>
        <row r="39">
          <cell r="B39" t="str">
            <v>Septiembre</v>
          </cell>
          <cell r="C39">
            <v>13494</v>
          </cell>
          <cell r="I39">
            <v>34430</v>
          </cell>
          <cell r="K39">
            <v>34597</v>
          </cell>
        </row>
        <row r="40">
          <cell r="B40" t="str">
            <v>Octubre</v>
          </cell>
          <cell r="C40">
            <v>10718</v>
          </cell>
          <cell r="I40">
            <v>27145</v>
          </cell>
          <cell r="K40">
            <v>30970</v>
          </cell>
        </row>
        <row r="41">
          <cell r="B41" t="str">
            <v>Noviembre</v>
          </cell>
          <cell r="C41">
            <v>3323</v>
          </cell>
          <cell r="I41">
            <v>18241</v>
          </cell>
          <cell r="K41">
            <v>24997</v>
          </cell>
        </row>
        <row r="42">
          <cell r="B42" t="str">
            <v>Diciembre</v>
          </cell>
          <cell r="C42">
            <v>4935</v>
          </cell>
          <cell r="I42">
            <v>19245</v>
          </cell>
          <cell r="K42">
            <v>20445</v>
          </cell>
        </row>
        <row r="43">
          <cell r="C43">
            <v>103133</v>
          </cell>
          <cell r="I43">
            <v>341923</v>
          </cell>
          <cell r="K43">
            <v>382237</v>
          </cell>
          <cell r="M43">
            <v>62437</v>
          </cell>
          <cell r="N43">
            <v>2.4145001230214014E-2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16449</v>
          </cell>
          <cell r="I53">
            <v>15131</v>
          </cell>
          <cell r="K53">
            <v>13891</v>
          </cell>
          <cell r="M53">
            <v>14812</v>
          </cell>
          <cell r="N53">
            <v>6.6301922107839584E-2</v>
          </cell>
        </row>
        <row r="54">
          <cell r="B54" t="str">
            <v>Febrero</v>
          </cell>
          <cell r="C54">
            <v>15519</v>
          </cell>
          <cell r="I54">
            <v>15141</v>
          </cell>
          <cell r="K54">
            <v>15143</v>
          </cell>
          <cell r="M54">
            <v>15578</v>
          </cell>
          <cell r="N54">
            <v>2.8726144092980244E-2</v>
          </cell>
        </row>
        <row r="55">
          <cell r="B55" t="str">
            <v>Marzo</v>
          </cell>
          <cell r="C55">
            <v>6340</v>
          </cell>
          <cell r="I55">
            <v>19982</v>
          </cell>
          <cell r="K55">
            <v>19127</v>
          </cell>
          <cell r="M55">
            <v>19845</v>
          </cell>
          <cell r="N55">
            <v>3.7538558059287963E-2</v>
          </cell>
        </row>
        <row r="56">
          <cell r="B56" t="str">
            <v>Abril</v>
          </cell>
          <cell r="C56">
            <v>0</v>
          </cell>
          <cell r="I56">
            <v>21271</v>
          </cell>
          <cell r="K56">
            <v>21707</v>
          </cell>
        </row>
        <row r="57">
          <cell r="B57" t="str">
            <v>Mayo</v>
          </cell>
          <cell r="C57">
            <v>0</v>
          </cell>
          <cell r="I57">
            <v>22383</v>
          </cell>
          <cell r="K57">
            <v>27547</v>
          </cell>
        </row>
        <row r="58">
          <cell r="B58" t="str">
            <v>Junio</v>
          </cell>
          <cell r="C58">
            <v>0</v>
          </cell>
          <cell r="I58">
            <v>28739</v>
          </cell>
          <cell r="K58">
            <v>29587</v>
          </cell>
        </row>
        <row r="59">
          <cell r="B59" t="str">
            <v>Julio</v>
          </cell>
          <cell r="C59">
            <v>0</v>
          </cell>
          <cell r="I59">
            <v>27261</v>
          </cell>
          <cell r="K59">
            <v>31281</v>
          </cell>
        </row>
        <row r="60">
          <cell r="B60" t="str">
            <v>Agosto</v>
          </cell>
          <cell r="C60">
            <v>10383</v>
          </cell>
          <cell r="I60">
            <v>28059</v>
          </cell>
          <cell r="K60">
            <v>34534</v>
          </cell>
        </row>
        <row r="61">
          <cell r="B61" t="str">
            <v>Septiembre</v>
          </cell>
          <cell r="C61">
            <v>10136</v>
          </cell>
          <cell r="I61">
            <v>23246</v>
          </cell>
          <cell r="K61">
            <v>26626</v>
          </cell>
        </row>
        <row r="62">
          <cell r="B62" t="str">
            <v>Octubre</v>
          </cell>
          <cell r="C62">
            <v>6283</v>
          </cell>
          <cell r="I62">
            <v>20489</v>
          </cell>
          <cell r="K62">
            <v>22936</v>
          </cell>
        </row>
        <row r="63">
          <cell r="B63" t="str">
            <v>Noviembre</v>
          </cell>
          <cell r="C63">
            <v>1583</v>
          </cell>
          <cell r="I63">
            <v>13792</v>
          </cell>
          <cell r="K63">
            <v>18518</v>
          </cell>
        </row>
        <row r="64">
          <cell r="B64" t="str">
            <v>Diciembre</v>
          </cell>
          <cell r="C64">
            <v>1958</v>
          </cell>
          <cell r="I64">
            <v>14326</v>
          </cell>
          <cell r="K64">
            <v>15056</v>
          </cell>
        </row>
        <row r="65">
          <cell r="C65">
            <v>74813</v>
          </cell>
          <cell r="I65">
            <v>249820</v>
          </cell>
          <cell r="K65">
            <v>275953</v>
          </cell>
          <cell r="M65">
            <v>50235</v>
          </cell>
          <cell r="N65">
            <v>4.3063889869396466E-2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3543</v>
          </cell>
          <cell r="I75">
            <v>3614</v>
          </cell>
          <cell r="K75">
            <v>3298</v>
          </cell>
          <cell r="M75">
            <v>3813</v>
          </cell>
          <cell r="N75">
            <v>0.15615524560339589</v>
          </cell>
        </row>
        <row r="76">
          <cell r="B76" t="str">
            <v>Febrero</v>
          </cell>
          <cell r="C76">
            <v>3989</v>
          </cell>
          <cell r="I76">
            <v>3040</v>
          </cell>
          <cell r="K76">
            <v>3538</v>
          </cell>
          <cell r="M76">
            <v>3458</v>
          </cell>
          <cell r="N76">
            <v>-2.2611644997173497E-2</v>
          </cell>
        </row>
        <row r="77">
          <cell r="B77" t="str">
            <v>Marzo</v>
          </cell>
          <cell r="C77">
            <v>1220</v>
          </cell>
          <cell r="I77">
            <v>5138</v>
          </cell>
          <cell r="K77">
            <v>5968</v>
          </cell>
          <cell r="M77">
            <v>4931</v>
          </cell>
          <cell r="N77">
            <v>-0.17376005361930291</v>
          </cell>
        </row>
        <row r="78">
          <cell r="B78" t="str">
            <v>Abril</v>
          </cell>
          <cell r="C78">
            <v>0</v>
          </cell>
          <cell r="I78">
            <v>9086</v>
          </cell>
          <cell r="K78">
            <v>7985</v>
          </cell>
        </row>
        <row r="79">
          <cell r="B79" t="str">
            <v>Mayo</v>
          </cell>
          <cell r="C79">
            <v>0</v>
          </cell>
          <cell r="I79">
            <v>8929</v>
          </cell>
          <cell r="K79">
            <v>13978</v>
          </cell>
        </row>
        <row r="80">
          <cell r="B80" t="str">
            <v>Junio</v>
          </cell>
          <cell r="C80">
            <v>0</v>
          </cell>
          <cell r="I80">
            <v>12926</v>
          </cell>
          <cell r="K80">
            <v>15406</v>
          </cell>
        </row>
        <row r="81">
          <cell r="B81" t="str">
            <v>Julio</v>
          </cell>
          <cell r="C81">
            <v>0</v>
          </cell>
          <cell r="I81">
            <v>13120</v>
          </cell>
          <cell r="K81">
            <v>15137</v>
          </cell>
        </row>
        <row r="82">
          <cell r="B82" t="str">
            <v>Agosto</v>
          </cell>
          <cell r="C82">
            <v>4131</v>
          </cell>
          <cell r="I82">
            <v>9042</v>
          </cell>
          <cell r="K82">
            <v>13101</v>
          </cell>
        </row>
        <row r="83">
          <cell r="B83" t="str">
            <v>Septiembre</v>
          </cell>
          <cell r="C83">
            <v>3358</v>
          </cell>
          <cell r="I83">
            <v>11184</v>
          </cell>
          <cell r="K83">
            <v>7971</v>
          </cell>
        </row>
        <row r="84">
          <cell r="B84" t="str">
            <v>Octubre</v>
          </cell>
          <cell r="C84">
            <v>4435</v>
          </cell>
          <cell r="I84">
            <v>6656</v>
          </cell>
          <cell r="K84">
            <v>8034</v>
          </cell>
        </row>
        <row r="85">
          <cell r="B85" t="str">
            <v>Noviembre</v>
          </cell>
          <cell r="C85">
            <v>1740</v>
          </cell>
          <cell r="I85">
            <v>4449</v>
          </cell>
          <cell r="K85">
            <v>6479</v>
          </cell>
        </row>
        <row r="86">
          <cell r="B86" t="str">
            <v>Diciembre</v>
          </cell>
          <cell r="C86">
            <v>2977</v>
          </cell>
          <cell r="I86">
            <v>4919</v>
          </cell>
          <cell r="K86">
            <v>5389</v>
          </cell>
        </row>
        <row r="87">
          <cell r="C87">
            <v>28320</v>
          </cell>
          <cell r="I87">
            <v>92103</v>
          </cell>
          <cell r="K87">
            <v>106284</v>
          </cell>
          <cell r="M87">
            <v>12202</v>
          </cell>
          <cell r="N87">
            <v>-4.7016557325835651E-2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41319</v>
          </cell>
          <cell r="I97">
            <v>41343</v>
          </cell>
          <cell r="K97">
            <v>47292</v>
          </cell>
          <cell r="M97">
            <v>46785</v>
          </cell>
          <cell r="N97">
            <v>-1.0720629281908201E-2</v>
          </cell>
        </row>
        <row r="98">
          <cell r="B98" t="str">
            <v>Febrero</v>
          </cell>
          <cell r="C98">
            <v>38135</v>
          </cell>
          <cell r="I98">
            <v>39648</v>
          </cell>
          <cell r="K98">
            <v>48188</v>
          </cell>
          <cell r="M98">
            <v>49649</v>
          </cell>
          <cell r="N98">
            <v>3.0318751556404067E-2</v>
          </cell>
        </row>
        <row r="99">
          <cell r="B99" t="str">
            <v>Marzo</v>
          </cell>
          <cell r="C99">
            <v>15728</v>
          </cell>
          <cell r="I99">
            <v>41310</v>
          </cell>
          <cell r="K99">
            <v>51183</v>
          </cell>
          <cell r="M99">
            <v>54331</v>
          </cell>
          <cell r="N99">
            <v>6.1504796514467719E-2</v>
          </cell>
        </row>
        <row r="100">
          <cell r="B100" t="str">
            <v>Abril</v>
          </cell>
          <cell r="C100">
            <v>0</v>
          </cell>
          <cell r="I100">
            <v>34791</v>
          </cell>
          <cell r="K100">
            <v>36853</v>
          </cell>
        </row>
        <row r="101">
          <cell r="B101" t="str">
            <v>Mayo</v>
          </cell>
          <cell r="C101">
            <v>0</v>
          </cell>
          <cell r="I101">
            <v>26786</v>
          </cell>
          <cell r="K101">
            <v>35540</v>
          </cell>
        </row>
        <row r="102">
          <cell r="B102" t="str">
            <v>Junio</v>
          </cell>
          <cell r="C102">
            <v>0</v>
          </cell>
          <cell r="I102">
            <v>29679</v>
          </cell>
          <cell r="K102">
            <v>38400</v>
          </cell>
        </row>
        <row r="103">
          <cell r="B103" t="str">
            <v>Julio</v>
          </cell>
          <cell r="C103">
            <v>0</v>
          </cell>
          <cell r="I103">
            <v>33976</v>
          </cell>
          <cell r="K103">
            <v>43630</v>
          </cell>
        </row>
        <row r="104">
          <cell r="B104" t="str">
            <v>Agosto</v>
          </cell>
          <cell r="C104">
            <v>7191</v>
          </cell>
          <cell r="I104">
            <v>36083</v>
          </cell>
          <cell r="K104">
            <v>41399</v>
          </cell>
        </row>
        <row r="105">
          <cell r="B105" t="str">
            <v>Septiembre</v>
          </cell>
          <cell r="C105">
            <v>4067</v>
          </cell>
          <cell r="I105">
            <v>37421</v>
          </cell>
          <cell r="K105">
            <v>42987</v>
          </cell>
        </row>
        <row r="106">
          <cell r="B106" t="str">
            <v>Octubre</v>
          </cell>
          <cell r="C106">
            <v>4143</v>
          </cell>
          <cell r="I106">
            <v>43780</v>
          </cell>
          <cell r="K106">
            <v>50883</v>
          </cell>
        </row>
        <row r="107">
          <cell r="B107" t="str">
            <v>Noviembre</v>
          </cell>
          <cell r="C107">
            <v>2847</v>
          </cell>
          <cell r="I107">
            <v>47814</v>
          </cell>
          <cell r="K107">
            <v>48288</v>
          </cell>
        </row>
        <row r="108">
          <cell r="B108" t="str">
            <v>Diciembre</v>
          </cell>
          <cell r="C108">
            <v>3977</v>
          </cell>
          <cell r="I108">
            <v>43294</v>
          </cell>
          <cell r="K108">
            <v>47476</v>
          </cell>
        </row>
        <row r="109">
          <cell r="C109">
            <v>122702</v>
          </cell>
          <cell r="I109">
            <v>455925</v>
          </cell>
          <cell r="K109">
            <v>532119</v>
          </cell>
          <cell r="M109">
            <v>150765</v>
          </cell>
          <cell r="N109">
            <v>2.7968881040207894E-2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7157</v>
          </cell>
          <cell r="I119">
            <v>7281</v>
          </cell>
          <cell r="K119">
            <v>9178</v>
          </cell>
          <cell r="M119">
            <v>8953</v>
          </cell>
          <cell r="N119">
            <v>-2.4515144911745446E-2</v>
          </cell>
        </row>
        <row r="120">
          <cell r="B120" t="str">
            <v>Febrero</v>
          </cell>
          <cell r="C120">
            <v>6693</v>
          </cell>
          <cell r="I120">
            <v>7345</v>
          </cell>
          <cell r="K120">
            <v>9359</v>
          </cell>
          <cell r="M120">
            <v>9724</v>
          </cell>
          <cell r="N120">
            <v>3.8999893150977627E-2</v>
          </cell>
        </row>
        <row r="121">
          <cell r="B121" t="str">
            <v>Marzo</v>
          </cell>
          <cell r="C121">
            <v>2950</v>
          </cell>
          <cell r="I121">
            <v>7695</v>
          </cell>
          <cell r="K121">
            <v>9705</v>
          </cell>
          <cell r="M121">
            <v>9430</v>
          </cell>
          <cell r="N121">
            <v>-2.8335909325090114E-2</v>
          </cell>
        </row>
        <row r="122">
          <cell r="B122" t="str">
            <v>Abril</v>
          </cell>
          <cell r="C122">
            <v>0</v>
          </cell>
          <cell r="I122">
            <v>6310</v>
          </cell>
          <cell r="K122">
            <v>6601</v>
          </cell>
        </row>
        <row r="123">
          <cell r="B123" t="str">
            <v>Mayo</v>
          </cell>
          <cell r="C123">
            <v>0</v>
          </cell>
          <cell r="I123">
            <v>5598</v>
          </cell>
          <cell r="K123">
            <v>7123</v>
          </cell>
        </row>
        <row r="124">
          <cell r="B124" t="str">
            <v>Junio</v>
          </cell>
          <cell r="C124">
            <v>0</v>
          </cell>
          <cell r="I124">
            <v>6492</v>
          </cell>
          <cell r="K124">
            <v>8890</v>
          </cell>
        </row>
        <row r="125">
          <cell r="B125" t="str">
            <v>Julio</v>
          </cell>
          <cell r="C125">
            <v>0</v>
          </cell>
          <cell r="I125">
            <v>8234</v>
          </cell>
          <cell r="K125">
            <v>10473</v>
          </cell>
        </row>
        <row r="126">
          <cell r="B126" t="str">
            <v>Agosto</v>
          </cell>
          <cell r="C126">
            <v>642</v>
          </cell>
          <cell r="I126">
            <v>8909</v>
          </cell>
          <cell r="K126">
            <v>9992</v>
          </cell>
        </row>
        <row r="127">
          <cell r="B127" t="str">
            <v>Septiembre</v>
          </cell>
          <cell r="C127">
            <v>721</v>
          </cell>
          <cell r="I127">
            <v>9384</v>
          </cell>
          <cell r="K127">
            <v>10580</v>
          </cell>
        </row>
        <row r="128">
          <cell r="B128" t="str">
            <v>Octubre</v>
          </cell>
          <cell r="C128">
            <v>677</v>
          </cell>
          <cell r="I128">
            <v>9558</v>
          </cell>
          <cell r="K128">
            <v>10747</v>
          </cell>
        </row>
        <row r="129">
          <cell r="B129" t="str">
            <v>Noviembre</v>
          </cell>
          <cell r="C129">
            <v>468</v>
          </cell>
          <cell r="I129">
            <v>8753</v>
          </cell>
          <cell r="K129">
            <v>8740</v>
          </cell>
        </row>
        <row r="130">
          <cell r="B130" t="str">
            <v>Diciembre</v>
          </cell>
          <cell r="C130">
            <v>669</v>
          </cell>
          <cell r="I130">
            <v>8301</v>
          </cell>
          <cell r="K130">
            <v>8925</v>
          </cell>
        </row>
        <row r="131">
          <cell r="C131">
            <v>21332</v>
          </cell>
          <cell r="I131">
            <v>93860</v>
          </cell>
          <cell r="K131">
            <v>110313</v>
          </cell>
          <cell r="M131">
            <v>28107</v>
          </cell>
          <cell r="N131">
            <v>-4.7801147227533036E-3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14156</v>
          </cell>
          <cell r="I141">
            <v>12895</v>
          </cell>
          <cell r="K141">
            <v>14175</v>
          </cell>
          <cell r="M141">
            <v>14162</v>
          </cell>
          <cell r="N141">
            <v>-9.1710758377427926E-4</v>
          </cell>
        </row>
        <row r="142">
          <cell r="B142" t="str">
            <v>Febrero</v>
          </cell>
          <cell r="C142">
            <v>12909</v>
          </cell>
          <cell r="I142">
            <v>11990</v>
          </cell>
          <cell r="K142">
            <v>14402</v>
          </cell>
          <cell r="M142">
            <v>13160</v>
          </cell>
          <cell r="N142">
            <v>-8.6238022496875399E-2</v>
          </cell>
        </row>
        <row r="143">
          <cell r="B143" t="str">
            <v>Marzo</v>
          </cell>
          <cell r="C143">
            <v>5816</v>
          </cell>
          <cell r="I143">
            <v>13300</v>
          </cell>
          <cell r="K143">
            <v>16585</v>
          </cell>
          <cell r="M143">
            <v>17078</v>
          </cell>
          <cell r="N143">
            <v>2.9725655712993682E-2</v>
          </cell>
        </row>
        <row r="144">
          <cell r="B144" t="str">
            <v>Abril</v>
          </cell>
          <cell r="C144">
            <v>0</v>
          </cell>
          <cell r="I144">
            <v>10947</v>
          </cell>
          <cell r="K144">
            <v>10802</v>
          </cell>
        </row>
        <row r="145">
          <cell r="B145" t="str">
            <v>Mayo</v>
          </cell>
          <cell r="C145">
            <v>0</v>
          </cell>
          <cell r="I145">
            <v>7834</v>
          </cell>
          <cell r="K145">
            <v>9191</v>
          </cell>
        </row>
        <row r="146">
          <cell r="B146" t="str">
            <v>Junio</v>
          </cell>
          <cell r="C146">
            <v>0</v>
          </cell>
          <cell r="I146">
            <v>7571</v>
          </cell>
          <cell r="K146">
            <v>8315</v>
          </cell>
        </row>
        <row r="147">
          <cell r="B147" t="str">
            <v>Julio</v>
          </cell>
          <cell r="C147">
            <v>0</v>
          </cell>
          <cell r="I147">
            <v>7114</v>
          </cell>
          <cell r="K147">
            <v>7892</v>
          </cell>
        </row>
        <row r="148">
          <cell r="B148" t="str">
            <v>Agosto</v>
          </cell>
          <cell r="C148">
            <v>2117</v>
          </cell>
          <cell r="I148">
            <v>7492</v>
          </cell>
          <cell r="K148">
            <v>7549</v>
          </cell>
        </row>
        <row r="149">
          <cell r="B149" t="str">
            <v>Septiembre</v>
          </cell>
          <cell r="C149">
            <v>355</v>
          </cell>
          <cell r="I149">
            <v>9338</v>
          </cell>
          <cell r="K149">
            <v>10044</v>
          </cell>
        </row>
        <row r="150">
          <cell r="B150" t="str">
            <v>Octubre</v>
          </cell>
          <cell r="C150">
            <v>396</v>
          </cell>
          <cell r="I150">
            <v>10604</v>
          </cell>
          <cell r="K150">
            <v>12680</v>
          </cell>
        </row>
        <row r="151">
          <cell r="B151" t="str">
            <v>Noviembre</v>
          </cell>
          <cell r="C151">
            <v>1144</v>
          </cell>
          <cell r="I151">
            <v>15608</v>
          </cell>
          <cell r="K151">
            <v>15786</v>
          </cell>
        </row>
        <row r="152">
          <cell r="B152" t="str">
            <v>Diciembre</v>
          </cell>
          <cell r="C152">
            <v>1122</v>
          </cell>
          <cell r="I152">
            <v>12656</v>
          </cell>
          <cell r="K152">
            <v>13943</v>
          </cell>
        </row>
        <row r="153">
          <cell r="C153">
            <v>39522</v>
          </cell>
          <cell r="I153">
            <v>127349</v>
          </cell>
          <cell r="K153">
            <v>141364</v>
          </cell>
          <cell r="M153">
            <v>44400</v>
          </cell>
          <cell r="N153">
            <v>-1.6872592002125653E-2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2065</v>
          </cell>
          <cell r="I163">
            <v>3060</v>
          </cell>
          <cell r="K163">
            <v>3566</v>
          </cell>
          <cell r="M163">
            <v>3619</v>
          </cell>
          <cell r="N163">
            <v>1.4862591138530501E-2</v>
          </cell>
        </row>
        <row r="164">
          <cell r="B164" t="str">
            <v>Febrero</v>
          </cell>
          <cell r="C164">
            <v>2993</v>
          </cell>
          <cell r="I164">
            <v>3296</v>
          </cell>
          <cell r="K164">
            <v>4901</v>
          </cell>
          <cell r="M164">
            <v>5225</v>
          </cell>
          <cell r="N164">
            <v>6.6108957355641706E-2</v>
          </cell>
        </row>
        <row r="165">
          <cell r="B165" t="str">
            <v>Marzo</v>
          </cell>
          <cell r="C165">
            <v>794</v>
          </cell>
          <cell r="I165">
            <v>3835</v>
          </cell>
          <cell r="K165">
            <v>5266</v>
          </cell>
          <cell r="M165">
            <v>5421</v>
          </cell>
          <cell r="N165">
            <v>2.9434105582985204E-2</v>
          </cell>
        </row>
        <row r="166">
          <cell r="B166" t="str">
            <v>Abril</v>
          </cell>
          <cell r="C166">
            <v>0</v>
          </cell>
          <cell r="I166">
            <v>3992</v>
          </cell>
          <cell r="K166">
            <v>5053</v>
          </cell>
        </row>
        <row r="167">
          <cell r="B167" t="str">
            <v>Mayo</v>
          </cell>
          <cell r="C167">
            <v>0</v>
          </cell>
          <cell r="I167">
            <v>2825</v>
          </cell>
          <cell r="K167">
            <v>4892</v>
          </cell>
        </row>
        <row r="168">
          <cell r="B168" t="str">
            <v>Junio</v>
          </cell>
          <cell r="C168">
            <v>0</v>
          </cell>
          <cell r="I168">
            <v>2564</v>
          </cell>
          <cell r="K168">
            <v>5187</v>
          </cell>
        </row>
        <row r="169">
          <cell r="B169" t="str">
            <v>Julio</v>
          </cell>
          <cell r="C169">
            <v>0</v>
          </cell>
          <cell r="I169">
            <v>3169</v>
          </cell>
          <cell r="K169">
            <v>5388</v>
          </cell>
        </row>
        <row r="170">
          <cell r="B170" t="str">
            <v>Agosto</v>
          </cell>
          <cell r="C170">
            <v>599</v>
          </cell>
          <cell r="I170">
            <v>4052</v>
          </cell>
          <cell r="K170">
            <v>5505</v>
          </cell>
        </row>
        <row r="171">
          <cell r="B171" t="str">
            <v>Septiembre</v>
          </cell>
          <cell r="C171">
            <v>234</v>
          </cell>
          <cell r="I171">
            <v>3816</v>
          </cell>
          <cell r="K171">
            <v>4449</v>
          </cell>
        </row>
        <row r="172">
          <cell r="B172" t="str">
            <v>Octubre</v>
          </cell>
          <cell r="C172">
            <v>872</v>
          </cell>
          <cell r="I172">
            <v>4916</v>
          </cell>
          <cell r="K172">
            <v>5925</v>
          </cell>
        </row>
        <row r="173">
          <cell r="B173" t="str">
            <v>Noviembre</v>
          </cell>
          <cell r="C173">
            <v>86</v>
          </cell>
          <cell r="I173">
            <v>3401</v>
          </cell>
          <cell r="K173">
            <v>3939</v>
          </cell>
        </row>
        <row r="174">
          <cell r="B174" t="str">
            <v>Diciembre</v>
          </cell>
          <cell r="C174">
            <v>484</v>
          </cell>
          <cell r="I174">
            <v>3613</v>
          </cell>
          <cell r="K174">
            <v>3854</v>
          </cell>
        </row>
        <row r="175">
          <cell r="C175">
            <v>8286</v>
          </cell>
          <cell r="I175">
            <v>42539</v>
          </cell>
          <cell r="K175">
            <v>57925</v>
          </cell>
          <cell r="M175">
            <v>14265</v>
          </cell>
          <cell r="N175">
            <v>3.8738804339911059E-2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433</v>
          </cell>
          <cell r="I185">
            <v>577</v>
          </cell>
          <cell r="K185">
            <v>552</v>
          </cell>
          <cell r="M185">
            <v>792</v>
          </cell>
          <cell r="N185">
            <v>0.43478260869565211</v>
          </cell>
        </row>
        <row r="186">
          <cell r="B186" t="str">
            <v>Febrero</v>
          </cell>
          <cell r="C186">
            <v>399</v>
          </cell>
          <cell r="I186">
            <v>464</v>
          </cell>
          <cell r="K186">
            <v>653</v>
          </cell>
          <cell r="M186">
            <v>722</v>
          </cell>
          <cell r="N186">
            <v>0.10566615620214392</v>
          </cell>
        </row>
        <row r="187">
          <cell r="B187" t="str">
            <v>Marzo</v>
          </cell>
          <cell r="C187">
            <v>255</v>
          </cell>
          <cell r="I187">
            <v>655</v>
          </cell>
          <cell r="K187">
            <v>624</v>
          </cell>
          <cell r="M187">
            <v>736</v>
          </cell>
          <cell r="N187">
            <v>0.17948717948717952</v>
          </cell>
        </row>
        <row r="188">
          <cell r="B188" t="str">
            <v>Abril</v>
          </cell>
          <cell r="C188">
            <v>0</v>
          </cell>
          <cell r="I188">
            <v>328</v>
          </cell>
          <cell r="K188">
            <v>505</v>
          </cell>
        </row>
        <row r="189">
          <cell r="B189" t="str">
            <v>Mayo</v>
          </cell>
          <cell r="C189">
            <v>0</v>
          </cell>
          <cell r="I189">
            <v>353</v>
          </cell>
          <cell r="K189">
            <v>606</v>
          </cell>
        </row>
        <row r="190">
          <cell r="B190" t="str">
            <v>junio</v>
          </cell>
          <cell r="C190">
            <v>0</v>
          </cell>
          <cell r="I190">
            <v>397</v>
          </cell>
          <cell r="K190">
            <v>702</v>
          </cell>
        </row>
        <row r="191">
          <cell r="B191" t="str">
            <v>Julio</v>
          </cell>
          <cell r="C191">
            <v>0</v>
          </cell>
          <cell r="I191">
            <v>799</v>
          </cell>
          <cell r="K191">
            <v>1214</v>
          </cell>
        </row>
        <row r="192">
          <cell r="B192" t="str">
            <v>Agosto</v>
          </cell>
          <cell r="C192">
            <v>240</v>
          </cell>
          <cell r="I192">
            <v>830</v>
          </cell>
          <cell r="K192">
            <v>796</v>
          </cell>
        </row>
        <row r="193">
          <cell r="B193" t="str">
            <v>Septiembre</v>
          </cell>
          <cell r="C193">
            <v>446</v>
          </cell>
          <cell r="I193">
            <v>664</v>
          </cell>
          <cell r="K193">
            <v>820</v>
          </cell>
        </row>
        <row r="194">
          <cell r="B194" t="str">
            <v>Octubre</v>
          </cell>
          <cell r="C194">
            <v>129</v>
          </cell>
          <cell r="I194">
            <v>701</v>
          </cell>
          <cell r="K194">
            <v>870</v>
          </cell>
        </row>
        <row r="195">
          <cell r="B195" t="str">
            <v>Noviembre</v>
          </cell>
          <cell r="C195">
            <v>38</v>
          </cell>
          <cell r="I195">
            <v>587</v>
          </cell>
          <cell r="K195">
            <v>724</v>
          </cell>
        </row>
        <row r="196">
          <cell r="B196" t="str">
            <v>Diciembre</v>
          </cell>
          <cell r="C196">
            <v>101</v>
          </cell>
          <cell r="I196">
            <v>613</v>
          </cell>
          <cell r="K196">
            <v>830</v>
          </cell>
        </row>
        <row r="197">
          <cell r="C197">
            <v>2082</v>
          </cell>
          <cell r="I197">
            <v>6968</v>
          </cell>
          <cell r="K197">
            <v>8896</v>
          </cell>
          <cell r="M197">
            <v>2250</v>
          </cell>
          <cell r="N197">
            <v>0.23018042646254777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543</v>
          </cell>
          <cell r="I207">
            <v>878</v>
          </cell>
          <cell r="K207">
            <v>1284</v>
          </cell>
          <cell r="M207">
            <v>1405</v>
          </cell>
          <cell r="N207">
            <v>9.4236760124610575E-2</v>
          </cell>
        </row>
        <row r="208">
          <cell r="B208" t="str">
            <v>Febrero</v>
          </cell>
          <cell r="C208">
            <v>665</v>
          </cell>
          <cell r="I208">
            <v>744</v>
          </cell>
          <cell r="K208">
            <v>1177</v>
          </cell>
          <cell r="M208">
            <v>1676</v>
          </cell>
          <cell r="N208">
            <v>0.42395921835174177</v>
          </cell>
        </row>
        <row r="209">
          <cell r="B209" t="str">
            <v>Marzo</v>
          </cell>
          <cell r="C209">
            <v>256</v>
          </cell>
          <cell r="I209">
            <v>855</v>
          </cell>
          <cell r="K209">
            <v>1050</v>
          </cell>
          <cell r="M209">
            <v>1283</v>
          </cell>
          <cell r="N209">
            <v>0.22190476190476183</v>
          </cell>
        </row>
        <row r="210">
          <cell r="B210" t="str">
            <v>Abril</v>
          </cell>
          <cell r="C210">
            <v>0</v>
          </cell>
          <cell r="I210">
            <v>706</v>
          </cell>
          <cell r="K210">
            <v>1179</v>
          </cell>
        </row>
        <row r="211">
          <cell r="B211" t="str">
            <v>Mayo</v>
          </cell>
          <cell r="C211">
            <v>0</v>
          </cell>
          <cell r="I211">
            <v>669</v>
          </cell>
          <cell r="K211">
            <v>1100</v>
          </cell>
        </row>
        <row r="212">
          <cell r="B212" t="str">
            <v>Junio</v>
          </cell>
          <cell r="C212">
            <v>0</v>
          </cell>
          <cell r="I212">
            <v>895</v>
          </cell>
          <cell r="K212">
            <v>1467</v>
          </cell>
        </row>
        <row r="213">
          <cell r="B213" t="str">
            <v>Julio</v>
          </cell>
          <cell r="C213">
            <v>0</v>
          </cell>
          <cell r="I213">
            <v>1074</v>
          </cell>
          <cell r="K213">
            <v>2460</v>
          </cell>
        </row>
        <row r="214">
          <cell r="B214" t="str">
            <v>Agosto</v>
          </cell>
          <cell r="C214">
            <v>200</v>
          </cell>
          <cell r="I214">
            <v>1726</v>
          </cell>
          <cell r="K214">
            <v>2080</v>
          </cell>
        </row>
        <row r="215">
          <cell r="B215" t="str">
            <v>Septiembre</v>
          </cell>
          <cell r="C215">
            <v>57</v>
          </cell>
          <cell r="I215">
            <v>1287</v>
          </cell>
          <cell r="K215">
            <v>1667</v>
          </cell>
        </row>
        <row r="216">
          <cell r="B216" t="str">
            <v>Octubre</v>
          </cell>
          <cell r="C216">
            <v>48</v>
          </cell>
          <cell r="I216">
            <v>1412</v>
          </cell>
          <cell r="K216">
            <v>2087</v>
          </cell>
        </row>
        <row r="217">
          <cell r="B217" t="str">
            <v>Noviembre</v>
          </cell>
          <cell r="C217">
            <v>55</v>
          </cell>
          <cell r="I217">
            <v>1290</v>
          </cell>
          <cell r="K217">
            <v>1222</v>
          </cell>
        </row>
        <row r="218">
          <cell r="B218" t="str">
            <v>Diciembre</v>
          </cell>
          <cell r="C218">
            <v>69</v>
          </cell>
          <cell r="I218">
            <v>1375</v>
          </cell>
          <cell r="K218">
            <v>1725</v>
          </cell>
        </row>
        <row r="219">
          <cell r="C219">
            <v>2074</v>
          </cell>
          <cell r="I219">
            <v>12911</v>
          </cell>
          <cell r="K219">
            <v>18498</v>
          </cell>
          <cell r="M219">
            <v>4364</v>
          </cell>
          <cell r="N219">
            <v>0.24295072628880665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433</v>
          </cell>
          <cell r="I229">
            <v>577</v>
          </cell>
          <cell r="K229">
            <v>552</v>
          </cell>
          <cell r="M229">
            <v>792</v>
          </cell>
          <cell r="N229">
            <v>0.43478260869565211</v>
          </cell>
        </row>
        <row r="230">
          <cell r="B230" t="str">
            <v>Febrero</v>
          </cell>
          <cell r="C230">
            <v>399</v>
          </cell>
          <cell r="I230">
            <v>464</v>
          </cell>
          <cell r="K230">
            <v>653</v>
          </cell>
          <cell r="M230">
            <v>722</v>
          </cell>
          <cell r="N230">
            <v>0.10566615620214392</v>
          </cell>
        </row>
        <row r="231">
          <cell r="B231" t="str">
            <v>Marzo</v>
          </cell>
          <cell r="C231">
            <v>255</v>
          </cell>
          <cell r="I231">
            <v>655</v>
          </cell>
          <cell r="K231">
            <v>624</v>
          </cell>
          <cell r="M231">
            <v>736</v>
          </cell>
          <cell r="N231">
            <v>0.17948717948717952</v>
          </cell>
        </row>
        <row r="232">
          <cell r="B232" t="str">
            <v>Abril</v>
          </cell>
          <cell r="C232">
            <v>0</v>
          </cell>
          <cell r="I232">
            <v>328</v>
          </cell>
          <cell r="K232">
            <v>505</v>
          </cell>
        </row>
        <row r="233">
          <cell r="B233" t="str">
            <v>Mayo</v>
          </cell>
          <cell r="C233">
            <v>0</v>
          </cell>
          <cell r="I233">
            <v>353</v>
          </cell>
          <cell r="K233">
            <v>606</v>
          </cell>
        </row>
        <row r="234">
          <cell r="B234" t="str">
            <v>Junio</v>
          </cell>
          <cell r="C234">
            <v>0</v>
          </cell>
          <cell r="I234">
            <v>397</v>
          </cell>
          <cell r="K234">
            <v>702</v>
          </cell>
        </row>
        <row r="235">
          <cell r="B235" t="str">
            <v>Julio</v>
          </cell>
          <cell r="C235">
            <v>0</v>
          </cell>
          <cell r="I235">
            <v>799</v>
          </cell>
          <cell r="K235">
            <v>1214</v>
          </cell>
        </row>
        <row r="236">
          <cell r="B236" t="str">
            <v>Agosto</v>
          </cell>
          <cell r="C236">
            <v>240</v>
          </cell>
          <cell r="I236">
            <v>830</v>
          </cell>
          <cell r="K236">
            <v>796</v>
          </cell>
        </row>
        <row r="237">
          <cell r="B237" t="str">
            <v>Septiembre</v>
          </cell>
          <cell r="C237">
            <v>446</v>
          </cell>
          <cell r="I237">
            <v>664</v>
          </cell>
          <cell r="K237">
            <v>820</v>
          </cell>
        </row>
        <row r="238">
          <cell r="B238" t="str">
            <v>Octubre</v>
          </cell>
          <cell r="C238">
            <v>129</v>
          </cell>
          <cell r="I238">
            <v>701</v>
          </cell>
          <cell r="K238">
            <v>870</v>
          </cell>
        </row>
        <row r="239">
          <cell r="B239" t="str">
            <v>Noviembre</v>
          </cell>
          <cell r="C239">
            <v>38</v>
          </cell>
          <cell r="I239">
            <v>587</v>
          </cell>
          <cell r="K239">
            <v>724</v>
          </cell>
        </row>
        <row r="240">
          <cell r="B240" t="str">
            <v>Diciembre</v>
          </cell>
          <cell r="C240">
            <v>101</v>
          </cell>
          <cell r="I240">
            <v>613</v>
          </cell>
          <cell r="K240">
            <v>830</v>
          </cell>
        </row>
        <row r="241">
          <cell r="C241">
            <v>2082</v>
          </cell>
          <cell r="I241">
            <v>6968</v>
          </cell>
          <cell r="K241">
            <v>8896</v>
          </cell>
          <cell r="M241">
            <v>2250</v>
          </cell>
          <cell r="N241">
            <v>0.23018042646254777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1251</v>
          </cell>
          <cell r="I251">
            <v>1686</v>
          </cell>
          <cell r="K251">
            <v>1354</v>
          </cell>
          <cell r="M251">
            <v>1213</v>
          </cell>
          <cell r="N251">
            <v>-0.104135893648449</v>
          </cell>
        </row>
        <row r="252">
          <cell r="B252" t="str">
            <v>Febrero</v>
          </cell>
          <cell r="C252">
            <v>1180</v>
          </cell>
          <cell r="I252">
            <v>1463</v>
          </cell>
          <cell r="K252">
            <v>1259</v>
          </cell>
          <cell r="M252">
            <v>1203</v>
          </cell>
          <cell r="N252">
            <v>-4.4479745830023787E-2</v>
          </cell>
        </row>
        <row r="253">
          <cell r="B253" t="str">
            <v>Marzo</v>
          </cell>
          <cell r="C253">
            <v>571</v>
          </cell>
          <cell r="I253">
            <v>1196</v>
          </cell>
          <cell r="K253">
            <v>1166</v>
          </cell>
          <cell r="M253">
            <v>1384</v>
          </cell>
          <cell r="N253">
            <v>0.18696397941680964</v>
          </cell>
        </row>
        <row r="254">
          <cell r="B254" t="str">
            <v>Abril</v>
          </cell>
          <cell r="C254">
            <v>0</v>
          </cell>
          <cell r="I254">
            <v>518</v>
          </cell>
          <cell r="K254">
            <v>300</v>
          </cell>
        </row>
        <row r="255">
          <cell r="B255" t="str">
            <v>Mayo</v>
          </cell>
          <cell r="C255">
            <v>0</v>
          </cell>
          <cell r="I255">
            <v>201</v>
          </cell>
          <cell r="K255">
            <v>111</v>
          </cell>
        </row>
        <row r="256">
          <cell r="B256" t="str">
            <v>Junio</v>
          </cell>
          <cell r="C256">
            <v>0</v>
          </cell>
          <cell r="I256">
            <v>160</v>
          </cell>
          <cell r="K256">
            <v>128</v>
          </cell>
        </row>
        <row r="257">
          <cell r="B257" t="str">
            <v>Julio</v>
          </cell>
          <cell r="C257">
            <v>0</v>
          </cell>
          <cell r="I257">
            <v>140</v>
          </cell>
          <cell r="K257">
            <v>219</v>
          </cell>
        </row>
        <row r="258">
          <cell r="B258" t="str">
            <v>Agosto</v>
          </cell>
          <cell r="C258">
            <v>2</v>
          </cell>
          <cell r="I258">
            <v>157</v>
          </cell>
          <cell r="K258">
            <v>156</v>
          </cell>
        </row>
        <row r="259">
          <cell r="B259" t="str">
            <v>Septiembre</v>
          </cell>
          <cell r="C259">
            <v>20</v>
          </cell>
          <cell r="I259">
            <v>125</v>
          </cell>
          <cell r="K259">
            <v>164</v>
          </cell>
        </row>
        <row r="260">
          <cell r="B260" t="str">
            <v>Octubre</v>
          </cell>
          <cell r="C260">
            <v>5</v>
          </cell>
          <cell r="I260">
            <v>669</v>
          </cell>
          <cell r="K260">
            <v>649</v>
          </cell>
        </row>
        <row r="261">
          <cell r="B261" t="str">
            <v>Noviembre</v>
          </cell>
          <cell r="C261">
            <v>3</v>
          </cell>
          <cell r="I261">
            <v>1197</v>
          </cell>
          <cell r="K261">
            <v>1072</v>
          </cell>
        </row>
        <row r="262">
          <cell r="B262" t="str">
            <v>Diciembre</v>
          </cell>
          <cell r="C262">
            <v>12</v>
          </cell>
          <cell r="I262">
            <v>1012</v>
          </cell>
          <cell r="K262">
            <v>805</v>
          </cell>
        </row>
        <row r="263">
          <cell r="C263">
            <v>3046</v>
          </cell>
          <cell r="I263">
            <v>8524</v>
          </cell>
          <cell r="K263">
            <v>7383</v>
          </cell>
          <cell r="M263">
            <v>3800</v>
          </cell>
          <cell r="N263">
            <v>5.5570256681660712E-3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2201</v>
          </cell>
          <cell r="I273">
            <v>1727</v>
          </cell>
          <cell r="K273">
            <v>1751</v>
          </cell>
          <cell r="M273">
            <v>1414</v>
          </cell>
          <cell r="N273">
            <v>-0.19246145059965736</v>
          </cell>
        </row>
        <row r="274">
          <cell r="B274" t="str">
            <v>Febrero</v>
          </cell>
          <cell r="C274">
            <v>1727</v>
          </cell>
          <cell r="I274">
            <v>1268</v>
          </cell>
          <cell r="K274">
            <v>1627</v>
          </cell>
          <cell r="M274">
            <v>899</v>
          </cell>
          <cell r="N274">
            <v>-0.44744929317762749</v>
          </cell>
        </row>
        <row r="275">
          <cell r="B275" t="str">
            <v>Marzo</v>
          </cell>
          <cell r="C275">
            <v>708</v>
          </cell>
          <cell r="I275">
            <v>1579</v>
          </cell>
          <cell r="K275">
            <v>1711</v>
          </cell>
          <cell r="M275">
            <v>1235</v>
          </cell>
          <cell r="N275">
            <v>-0.27819988310929278</v>
          </cell>
        </row>
        <row r="276">
          <cell r="B276" t="str">
            <v>Abril</v>
          </cell>
          <cell r="C276">
            <v>0</v>
          </cell>
          <cell r="I276">
            <v>823</v>
          </cell>
          <cell r="K276">
            <v>657</v>
          </cell>
        </row>
        <row r="277">
          <cell r="B277" t="str">
            <v>Mayo</v>
          </cell>
          <cell r="C277">
            <v>0</v>
          </cell>
          <cell r="I277">
            <v>114</v>
          </cell>
          <cell r="K277">
            <v>74</v>
          </cell>
        </row>
        <row r="278">
          <cell r="B278" t="str">
            <v>Junio</v>
          </cell>
          <cell r="C278">
            <v>0</v>
          </cell>
          <cell r="I278">
            <v>147</v>
          </cell>
          <cell r="K278">
            <v>119</v>
          </cell>
        </row>
        <row r="279">
          <cell r="B279" t="str">
            <v>Julio</v>
          </cell>
          <cell r="C279">
            <v>0</v>
          </cell>
          <cell r="I279">
            <v>117</v>
          </cell>
          <cell r="K279">
            <v>69</v>
          </cell>
        </row>
        <row r="280">
          <cell r="B280" t="str">
            <v>Agosto</v>
          </cell>
          <cell r="C280">
            <v>23</v>
          </cell>
          <cell r="I280">
            <v>94</v>
          </cell>
          <cell r="K280">
            <v>62</v>
          </cell>
        </row>
        <row r="281">
          <cell r="B281" t="str">
            <v>Septiembre</v>
          </cell>
          <cell r="C281">
            <v>24</v>
          </cell>
          <cell r="I281">
            <v>101</v>
          </cell>
          <cell r="K281">
            <v>169</v>
          </cell>
        </row>
        <row r="282">
          <cell r="B282" t="str">
            <v>Octubre</v>
          </cell>
          <cell r="C282">
            <v>46</v>
          </cell>
          <cell r="I282">
            <v>842</v>
          </cell>
          <cell r="K282">
            <v>637</v>
          </cell>
        </row>
        <row r="283">
          <cell r="B283" t="str">
            <v>Noviembre</v>
          </cell>
          <cell r="C283">
            <v>47</v>
          </cell>
          <cell r="I283">
            <v>1400</v>
          </cell>
          <cell r="K283">
            <v>1183</v>
          </cell>
        </row>
        <row r="284">
          <cell r="B284" t="str">
            <v>Diciembre</v>
          </cell>
          <cell r="C284">
            <v>54</v>
          </cell>
          <cell r="I284">
            <v>1749</v>
          </cell>
          <cell r="K284">
            <v>1482</v>
          </cell>
        </row>
        <row r="285">
          <cell r="C285">
            <v>4839</v>
          </cell>
          <cell r="I285">
            <v>9961</v>
          </cell>
          <cell r="K285">
            <v>9541</v>
          </cell>
          <cell r="M285">
            <v>3548</v>
          </cell>
          <cell r="N285">
            <v>-0.30280998231479661</v>
          </cell>
        </row>
      </sheetData>
      <sheetData sheetId="8" refreshError="1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  <cell r="M10">
            <v>68685</v>
          </cell>
          <cell r="N10">
            <v>2.7157576754549995E-2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  <cell r="M11">
            <v>79107</v>
          </cell>
          <cell r="N11">
            <v>3.7088020136867739E-2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213202</v>
          </cell>
          <cell r="N21">
            <v>2.6846090122719435E-2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49163</v>
          </cell>
          <cell r="I31">
            <v>49540</v>
          </cell>
          <cell r="K31">
            <v>54397</v>
          </cell>
          <cell r="M31">
            <v>54883</v>
          </cell>
          <cell r="N31">
            <v>8.9343162306745327E-3</v>
          </cell>
        </row>
        <row r="32">
          <cell r="B32" t="str">
            <v>Febrero</v>
          </cell>
          <cell r="C32">
            <v>47980</v>
          </cell>
          <cell r="I32">
            <v>48085</v>
          </cell>
          <cell r="K32">
            <v>56657</v>
          </cell>
          <cell r="M32">
            <v>57448</v>
          </cell>
          <cell r="N32">
            <v>1.3961205146760358E-2</v>
          </cell>
        </row>
        <row r="33">
          <cell r="B33" t="str">
            <v>Marzo</v>
          </cell>
          <cell r="C33">
            <v>19076</v>
          </cell>
          <cell r="I33">
            <v>53645</v>
          </cell>
          <cell r="K33">
            <v>62724</v>
          </cell>
          <cell r="M33">
            <v>63058</v>
          </cell>
          <cell r="N33">
            <v>5.3249155028378681E-3</v>
          </cell>
        </row>
        <row r="34">
          <cell r="B34" t="str">
            <v>Abril</v>
          </cell>
          <cell r="C34">
            <v>0</v>
          </cell>
          <cell r="I34">
            <v>51684</v>
          </cell>
          <cell r="K34">
            <v>51569</v>
          </cell>
        </row>
        <row r="35">
          <cell r="B35" t="str">
            <v>Mayo</v>
          </cell>
          <cell r="C35">
            <v>0</v>
          </cell>
          <cell r="I35">
            <v>46378</v>
          </cell>
          <cell r="K35">
            <v>61791</v>
          </cell>
        </row>
        <row r="36">
          <cell r="B36" t="str">
            <v>Junio</v>
          </cell>
          <cell r="C36">
            <v>0</v>
          </cell>
          <cell r="I36">
            <v>57186</v>
          </cell>
          <cell r="K36">
            <v>66284</v>
          </cell>
        </row>
        <row r="37">
          <cell r="B37" t="str">
            <v>Julio</v>
          </cell>
          <cell r="C37">
            <v>0</v>
          </cell>
          <cell r="I37">
            <v>61296</v>
          </cell>
          <cell r="K37">
            <v>71595</v>
          </cell>
        </row>
        <row r="38">
          <cell r="B38" t="str">
            <v>Agosto</v>
          </cell>
          <cell r="C38">
            <v>17316</v>
          </cell>
          <cell r="I38">
            <v>61320</v>
          </cell>
          <cell r="K38">
            <v>71470</v>
          </cell>
        </row>
        <row r="39">
          <cell r="B39" t="str">
            <v>Septiembre</v>
          </cell>
          <cell r="C39">
            <v>13941</v>
          </cell>
          <cell r="I39">
            <v>58014</v>
          </cell>
          <cell r="K39">
            <v>60705</v>
          </cell>
        </row>
        <row r="40">
          <cell r="B40" t="str">
            <v>Octubre</v>
          </cell>
          <cell r="C40">
            <v>10972</v>
          </cell>
          <cell r="I40">
            <v>58960</v>
          </cell>
          <cell r="K40">
            <v>66534</v>
          </cell>
        </row>
        <row r="41">
          <cell r="B41" t="str">
            <v>Noviembre</v>
          </cell>
          <cell r="C41">
            <v>4036</v>
          </cell>
          <cell r="I41">
            <v>55542</v>
          </cell>
          <cell r="K41">
            <v>60936</v>
          </cell>
        </row>
        <row r="42">
          <cell r="B42" t="str">
            <v>Diciembre</v>
          </cell>
          <cell r="C42">
            <v>5448</v>
          </cell>
          <cell r="I42">
            <v>50998</v>
          </cell>
          <cell r="K42">
            <v>56389</v>
          </cell>
        </row>
        <row r="43">
          <cell r="C43">
            <v>177177</v>
          </cell>
          <cell r="I43">
            <v>652648</v>
          </cell>
          <cell r="K43">
            <v>741051</v>
          </cell>
          <cell r="M43">
            <v>175389</v>
          </cell>
          <cell r="N43">
            <v>9.2704485032628625E-3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39435</v>
          </cell>
          <cell r="I53">
            <v>42127</v>
          </cell>
          <cell r="K53">
            <v>46328</v>
          </cell>
          <cell r="M53">
            <v>46073</v>
          </cell>
          <cell r="N53">
            <v>-5.5042307028146942E-3</v>
          </cell>
        </row>
        <row r="54">
          <cell r="B54" t="str">
            <v>Febrero</v>
          </cell>
          <cell r="C54">
            <v>38553</v>
          </cell>
          <cell r="I54">
            <v>40353</v>
          </cell>
          <cell r="K54">
            <v>48431</v>
          </cell>
          <cell r="M54">
            <v>48494</v>
          </cell>
          <cell r="N54">
            <v>1.3008197229047447E-3</v>
          </cell>
        </row>
        <row r="55">
          <cell r="B55" t="str">
            <v>Marzo</v>
          </cell>
          <cell r="C55">
            <v>15406</v>
          </cell>
          <cell r="I55">
            <v>44700</v>
          </cell>
          <cell r="K55">
            <v>53005</v>
          </cell>
          <cell r="M55">
            <v>52616</v>
          </cell>
          <cell r="N55">
            <v>-7.3389302895953135E-3</v>
          </cell>
        </row>
        <row r="56">
          <cell r="B56" t="str">
            <v>Abril</v>
          </cell>
          <cell r="C56">
            <v>0</v>
          </cell>
          <cell r="I56">
            <v>43079</v>
          </cell>
          <cell r="K56">
            <v>42442</v>
          </cell>
        </row>
        <row r="57">
          <cell r="B57" t="str">
            <v>Mayo</v>
          </cell>
          <cell r="C57">
            <v>0</v>
          </cell>
          <cell r="I57">
            <v>38430</v>
          </cell>
          <cell r="K57">
            <v>51394</v>
          </cell>
        </row>
        <row r="58">
          <cell r="B58" t="str">
            <v>Junio</v>
          </cell>
          <cell r="C58">
            <v>0</v>
          </cell>
          <cell r="I58">
            <v>47732</v>
          </cell>
          <cell r="K58">
            <v>55532</v>
          </cell>
        </row>
        <row r="59">
          <cell r="B59" t="str">
            <v>Julio</v>
          </cell>
          <cell r="C59">
            <v>0</v>
          </cell>
          <cell r="I59">
            <v>51553</v>
          </cell>
          <cell r="K59">
            <v>60327</v>
          </cell>
        </row>
        <row r="60">
          <cell r="B60" t="str">
            <v>Agosto</v>
          </cell>
          <cell r="C60">
            <v>15102</v>
          </cell>
          <cell r="I60">
            <v>52333</v>
          </cell>
          <cell r="K60">
            <v>61133</v>
          </cell>
        </row>
        <row r="61">
          <cell r="B61" t="str">
            <v>Septiembre</v>
          </cell>
          <cell r="C61">
            <v>11726</v>
          </cell>
          <cell r="I61">
            <v>49248</v>
          </cell>
          <cell r="K61">
            <v>51449</v>
          </cell>
        </row>
        <row r="62">
          <cell r="B62" t="str">
            <v>Octubre</v>
          </cell>
          <cell r="C62">
            <v>8592</v>
          </cell>
          <cell r="I62">
            <v>50542</v>
          </cell>
          <cell r="K62">
            <v>55323</v>
          </cell>
        </row>
        <row r="63">
          <cell r="B63" t="str">
            <v>Noviembre</v>
          </cell>
          <cell r="C63">
            <v>2617</v>
          </cell>
          <cell r="I63">
            <v>46726</v>
          </cell>
          <cell r="K63">
            <v>49692</v>
          </cell>
        </row>
        <row r="64">
          <cell r="B64" t="str">
            <v>Diciembre</v>
          </cell>
          <cell r="C64">
            <v>3713</v>
          </cell>
          <cell r="I64">
            <v>42526</v>
          </cell>
          <cell r="K64">
            <v>47307</v>
          </cell>
        </row>
        <row r="65">
          <cell r="C65">
            <v>143122</v>
          </cell>
          <cell r="I65">
            <v>549349</v>
          </cell>
          <cell r="K65">
            <v>622363</v>
          </cell>
          <cell r="M65">
            <v>147183</v>
          </cell>
          <cell r="N65">
            <v>-3.9319455347716081E-3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9728</v>
          </cell>
          <cell r="I75">
            <v>7413</v>
          </cell>
          <cell r="K75">
            <v>8069</v>
          </cell>
          <cell r="M75">
            <v>8810</v>
          </cell>
          <cell r="N75">
            <v>9.1832940884867931E-2</v>
          </cell>
        </row>
        <row r="76">
          <cell r="B76" t="str">
            <v>Febrero</v>
          </cell>
          <cell r="C76">
            <v>9427</v>
          </cell>
          <cell r="I76">
            <v>7732</v>
          </cell>
          <cell r="K76">
            <v>8226</v>
          </cell>
          <cell r="M76">
            <v>8954</v>
          </cell>
          <cell r="N76">
            <v>8.8499878434233015E-2</v>
          </cell>
        </row>
        <row r="77">
          <cell r="B77" t="str">
            <v>Marzo</v>
          </cell>
          <cell r="C77">
            <v>3670</v>
          </cell>
          <cell r="I77">
            <v>8945</v>
          </cell>
          <cell r="K77">
            <v>9719</v>
          </cell>
          <cell r="M77">
            <v>10442</v>
          </cell>
          <cell r="N77">
            <v>7.4390369379565779E-2</v>
          </cell>
        </row>
        <row r="78">
          <cell r="B78" t="str">
            <v>Abril</v>
          </cell>
          <cell r="C78">
            <v>0</v>
          </cell>
          <cell r="I78">
            <v>8605</v>
          </cell>
          <cell r="K78">
            <v>9127</v>
          </cell>
        </row>
        <row r="79">
          <cell r="B79" t="str">
            <v>Mayo</v>
          </cell>
          <cell r="C79">
            <v>0</v>
          </cell>
          <cell r="I79">
            <v>7948</v>
          </cell>
          <cell r="K79">
            <v>10397</v>
          </cell>
        </row>
        <row r="80">
          <cell r="B80" t="str">
            <v>Junio</v>
          </cell>
          <cell r="C80">
            <v>0</v>
          </cell>
          <cell r="I80">
            <v>9454</v>
          </cell>
          <cell r="K80">
            <v>10752</v>
          </cell>
        </row>
        <row r="81">
          <cell r="B81" t="str">
            <v>Julio</v>
          </cell>
          <cell r="C81">
            <v>0</v>
          </cell>
          <cell r="I81">
            <v>9743</v>
          </cell>
          <cell r="K81">
            <v>11268</v>
          </cell>
        </row>
        <row r="82">
          <cell r="B82" t="str">
            <v>Agosto</v>
          </cell>
          <cell r="C82">
            <v>2214</v>
          </cell>
          <cell r="I82">
            <v>8987</v>
          </cell>
          <cell r="K82">
            <v>10337</v>
          </cell>
        </row>
        <row r="83">
          <cell r="B83" t="str">
            <v>Septiembre</v>
          </cell>
          <cell r="C83">
            <v>2215</v>
          </cell>
          <cell r="I83">
            <v>8766</v>
          </cell>
          <cell r="K83">
            <v>9256</v>
          </cell>
        </row>
        <row r="84">
          <cell r="B84" t="str">
            <v>Octubre</v>
          </cell>
          <cell r="C84">
            <v>2380</v>
          </cell>
          <cell r="I84">
            <v>8418</v>
          </cell>
          <cell r="K84">
            <v>11211</v>
          </cell>
        </row>
        <row r="85">
          <cell r="B85" t="str">
            <v>Noviembre</v>
          </cell>
          <cell r="C85">
            <v>1419</v>
          </cell>
          <cell r="I85">
            <v>8816</v>
          </cell>
          <cell r="K85">
            <v>11244</v>
          </cell>
        </row>
        <row r="86">
          <cell r="B86" t="str">
            <v>Diciembre</v>
          </cell>
          <cell r="C86">
            <v>1735</v>
          </cell>
          <cell r="I86">
            <v>8472</v>
          </cell>
          <cell r="K86">
            <v>9082</v>
          </cell>
        </row>
        <row r="87">
          <cell r="C87">
            <v>34055</v>
          </cell>
          <cell r="I87">
            <v>103299</v>
          </cell>
          <cell r="K87">
            <v>118688</v>
          </cell>
          <cell r="M87">
            <v>28206</v>
          </cell>
          <cell r="N87">
            <v>8.4262320289075099E-2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12148</v>
          </cell>
          <cell r="I97">
            <v>10548</v>
          </cell>
          <cell r="K97">
            <v>10084</v>
          </cell>
          <cell r="M97">
            <v>10527</v>
          </cell>
          <cell r="N97">
            <v>4.3930979769932543E-2</v>
          </cell>
        </row>
        <row r="98">
          <cell r="B98" t="str">
            <v>Febrero</v>
          </cell>
          <cell r="C98">
            <v>9663</v>
          </cell>
          <cell r="I98">
            <v>9744</v>
          </cell>
          <cell r="K98">
            <v>10212</v>
          </cell>
          <cell r="M98">
            <v>11237</v>
          </cell>
          <cell r="N98">
            <v>0.10037211124167644</v>
          </cell>
        </row>
        <row r="99">
          <cell r="B99" t="str">
            <v>Marzo</v>
          </cell>
          <cell r="C99">
            <v>4212</v>
          </cell>
          <cell r="I99">
            <v>12785</v>
          </cell>
          <cell r="K99">
            <v>13554</v>
          </cell>
          <cell r="M99">
            <v>16049</v>
          </cell>
          <cell r="N99">
            <v>0.18407850081156862</v>
          </cell>
        </row>
        <row r="100">
          <cell r="B100" t="str">
            <v>Abril</v>
          </cell>
          <cell r="C100">
            <v>0</v>
          </cell>
          <cell r="I100">
            <v>13464</v>
          </cell>
          <cell r="K100">
            <v>14976</v>
          </cell>
        </row>
        <row r="101">
          <cell r="B101" t="str">
            <v>Mayo</v>
          </cell>
          <cell r="C101">
            <v>0</v>
          </cell>
          <cell r="I101">
            <v>11720</v>
          </cell>
          <cell r="K101">
            <v>15274</v>
          </cell>
        </row>
        <row r="102">
          <cell r="B102" t="str">
            <v>Junio</v>
          </cell>
          <cell r="C102">
            <v>0</v>
          </cell>
          <cell r="I102">
            <v>14158</v>
          </cell>
          <cell r="K102">
            <v>17109</v>
          </cell>
        </row>
        <row r="103">
          <cell r="B103" t="str">
            <v>Julio</v>
          </cell>
          <cell r="C103">
            <v>0</v>
          </cell>
          <cell r="I103">
            <v>13061</v>
          </cell>
          <cell r="K103">
            <v>18453</v>
          </cell>
        </row>
        <row r="104">
          <cell r="B104" t="str">
            <v>Agosto</v>
          </cell>
          <cell r="C104">
            <v>4389</v>
          </cell>
          <cell r="I104">
            <v>11864</v>
          </cell>
          <cell r="K104">
            <v>17564</v>
          </cell>
        </row>
        <row r="105">
          <cell r="B105" t="str">
            <v>Septiembre</v>
          </cell>
          <cell r="C105">
            <v>3620</v>
          </cell>
          <cell r="I105">
            <v>13837</v>
          </cell>
          <cell r="K105">
            <v>16879</v>
          </cell>
        </row>
        <row r="106">
          <cell r="B106" t="str">
            <v>Octubre</v>
          </cell>
          <cell r="C106">
            <v>3889</v>
          </cell>
          <cell r="I106">
            <v>11965</v>
          </cell>
          <cell r="K106">
            <v>15319</v>
          </cell>
        </row>
        <row r="107">
          <cell r="B107" t="str">
            <v>Noviembre</v>
          </cell>
          <cell r="C107">
            <v>2134</v>
          </cell>
          <cell r="I107">
            <v>10513</v>
          </cell>
          <cell r="K107">
            <v>12349</v>
          </cell>
        </row>
        <row r="108">
          <cell r="B108" t="str">
            <v>Diciembre</v>
          </cell>
          <cell r="C108">
            <v>3464</v>
          </cell>
          <cell r="I108">
            <v>11541</v>
          </cell>
          <cell r="K108">
            <v>11532</v>
          </cell>
        </row>
        <row r="109">
          <cell r="C109">
            <v>48658</v>
          </cell>
          <cell r="I109">
            <v>145200</v>
          </cell>
          <cell r="K109">
            <v>173305</v>
          </cell>
          <cell r="M109">
            <v>37813</v>
          </cell>
          <cell r="N109">
            <v>0.11707533234859668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  <cell r="M11">
            <v>499373</v>
          </cell>
          <cell r="N11">
            <v>4.4675949113504032E-4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A21" t="str">
            <v>Total</v>
          </cell>
          <cell r="C21">
            <v>1546641</v>
          </cell>
          <cell r="I21">
            <v>5123327</v>
          </cell>
          <cell r="K21">
            <v>5751799</v>
          </cell>
          <cell r="M21">
            <v>1472865</v>
          </cell>
          <cell r="N21">
            <v>1.0020209113233536E-2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109435</v>
          </cell>
          <cell r="I31">
            <v>107373</v>
          </cell>
          <cell r="K31">
            <v>84180</v>
          </cell>
          <cell r="M31">
            <v>87577</v>
          </cell>
          <cell r="N31">
            <v>4.0354003326205756E-2</v>
          </cell>
        </row>
        <row r="32">
          <cell r="B32" t="str">
            <v>Febrero</v>
          </cell>
          <cell r="C32">
            <v>98017</v>
          </cell>
          <cell r="I32">
            <v>93902</v>
          </cell>
          <cell r="K32">
            <v>82338</v>
          </cell>
          <cell r="M32">
            <v>82514</v>
          </cell>
          <cell r="N32">
            <v>2.1375306662780869E-3</v>
          </cell>
        </row>
        <row r="33">
          <cell r="B33" t="str">
            <v>Marzo</v>
          </cell>
          <cell r="C33">
            <v>45193</v>
          </cell>
          <cell r="I33">
            <v>120720</v>
          </cell>
          <cell r="K33">
            <v>112876</v>
          </cell>
          <cell r="M33">
            <v>105271</v>
          </cell>
          <cell r="N33">
            <v>-6.7374818384776214E-2</v>
          </cell>
        </row>
        <row r="34">
          <cell r="B34" t="str">
            <v>Abril</v>
          </cell>
          <cell r="C34">
            <v>0</v>
          </cell>
          <cell r="I34">
            <v>140492</v>
          </cell>
          <cell r="K34">
            <v>127831</v>
          </cell>
        </row>
        <row r="35">
          <cell r="B35" t="str">
            <v>Mayo</v>
          </cell>
          <cell r="C35">
            <v>0</v>
          </cell>
          <cell r="I35">
            <v>148058</v>
          </cell>
          <cell r="K35">
            <v>161111</v>
          </cell>
        </row>
        <row r="36">
          <cell r="B36" t="str">
            <v>Junio</v>
          </cell>
          <cell r="C36">
            <v>0</v>
          </cell>
          <cell r="I36">
            <v>185864</v>
          </cell>
          <cell r="K36">
            <v>186304</v>
          </cell>
        </row>
        <row r="37">
          <cell r="B37" t="str">
            <v>Julio</v>
          </cell>
          <cell r="C37">
            <v>0</v>
          </cell>
          <cell r="I37">
            <v>201058</v>
          </cell>
          <cell r="K37">
            <v>207746</v>
          </cell>
        </row>
        <row r="38">
          <cell r="B38" t="str">
            <v>Agosto</v>
          </cell>
          <cell r="C38">
            <v>66105</v>
          </cell>
          <cell r="I38">
            <v>202524</v>
          </cell>
          <cell r="K38">
            <v>229806</v>
          </cell>
        </row>
        <row r="39">
          <cell r="B39" t="str">
            <v>Septiembre</v>
          </cell>
          <cell r="C39">
            <v>52265</v>
          </cell>
          <cell r="I39">
            <v>158021</v>
          </cell>
          <cell r="K39">
            <v>159761</v>
          </cell>
        </row>
        <row r="40">
          <cell r="B40" t="str">
            <v>Octubre</v>
          </cell>
          <cell r="C40">
            <v>36133</v>
          </cell>
          <cell r="I40">
            <v>118073</v>
          </cell>
          <cell r="K40">
            <v>131586</v>
          </cell>
        </row>
        <row r="41">
          <cell r="B41" t="str">
            <v>Noviembre</v>
          </cell>
          <cell r="C41">
            <v>14426</v>
          </cell>
          <cell r="I41">
            <v>80072</v>
          </cell>
          <cell r="K41">
            <v>107403</v>
          </cell>
        </row>
        <row r="42">
          <cell r="B42" t="str">
            <v>Diciembre</v>
          </cell>
          <cell r="C42">
            <v>14280</v>
          </cell>
          <cell r="I42">
            <v>84951</v>
          </cell>
          <cell r="K42">
            <v>89457</v>
          </cell>
        </row>
        <row r="43">
          <cell r="C43">
            <v>472177</v>
          </cell>
          <cell r="I43">
            <v>1641108</v>
          </cell>
          <cell r="K43">
            <v>1680399</v>
          </cell>
          <cell r="M43">
            <v>275362</v>
          </cell>
          <cell r="N43">
            <v>-1.4431233312096947E-2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100476</v>
          </cell>
          <cell r="I53">
            <v>94379</v>
          </cell>
          <cell r="K53">
            <v>76235</v>
          </cell>
          <cell r="M53">
            <v>77024</v>
          </cell>
          <cell r="N53">
            <v>1.0349576965960505E-2</v>
          </cell>
        </row>
        <row r="54">
          <cell r="B54" t="str">
            <v>Febrero</v>
          </cell>
          <cell r="C54">
            <v>90119</v>
          </cell>
          <cell r="I54">
            <v>85353</v>
          </cell>
          <cell r="K54">
            <v>74115</v>
          </cell>
          <cell r="M54">
            <v>75077</v>
          </cell>
          <cell r="N54">
            <v>1.2979828644673841E-2</v>
          </cell>
        </row>
        <row r="55">
          <cell r="B55" t="str">
            <v>Marzo</v>
          </cell>
          <cell r="C55">
            <v>40050</v>
          </cell>
          <cell r="I55">
            <v>107350</v>
          </cell>
          <cell r="K55">
            <v>98365</v>
          </cell>
          <cell r="M55">
            <v>93539</v>
          </cell>
          <cell r="N55">
            <v>-4.9062166420983044E-2</v>
          </cell>
        </row>
        <row r="56">
          <cell r="B56" t="str">
            <v>Abril</v>
          </cell>
          <cell r="C56">
            <v>0</v>
          </cell>
          <cell r="I56">
            <v>113397</v>
          </cell>
          <cell r="K56">
            <v>108738</v>
          </cell>
        </row>
        <row r="57">
          <cell r="B57" t="str">
            <v>Mayo</v>
          </cell>
          <cell r="C57">
            <v>0</v>
          </cell>
          <cell r="I57">
            <v>122735</v>
          </cell>
          <cell r="K57">
            <v>127566</v>
          </cell>
        </row>
        <row r="58">
          <cell r="B58" t="str">
            <v>Junio</v>
          </cell>
          <cell r="C58">
            <v>0</v>
          </cell>
          <cell r="I58">
            <v>151037</v>
          </cell>
          <cell r="K58">
            <v>145345</v>
          </cell>
        </row>
        <row r="59">
          <cell r="B59" t="str">
            <v>Julio</v>
          </cell>
          <cell r="C59">
            <v>0</v>
          </cell>
          <cell r="I59">
            <v>161599</v>
          </cell>
          <cell r="K59">
            <v>163095</v>
          </cell>
        </row>
        <row r="60">
          <cell r="B60" t="str">
            <v>Agosto</v>
          </cell>
          <cell r="C60">
            <v>54073</v>
          </cell>
          <cell r="I60">
            <v>177694</v>
          </cell>
          <cell r="K60">
            <v>188499</v>
          </cell>
        </row>
        <row r="61">
          <cell r="B61" t="str">
            <v>Septiembre</v>
          </cell>
          <cell r="C61">
            <v>44522</v>
          </cell>
          <cell r="I61">
            <v>127466</v>
          </cell>
          <cell r="K61">
            <v>137327</v>
          </cell>
        </row>
        <row r="62">
          <cell r="B62" t="str">
            <v>Octubre</v>
          </cell>
          <cell r="C62">
            <v>26446</v>
          </cell>
          <cell r="I62">
            <v>103186</v>
          </cell>
          <cell r="K62">
            <v>109884</v>
          </cell>
        </row>
        <row r="63">
          <cell r="B63" t="str">
            <v>Noviembre</v>
          </cell>
          <cell r="C63">
            <v>9600</v>
          </cell>
          <cell r="I63">
            <v>69364</v>
          </cell>
          <cell r="K63">
            <v>89993</v>
          </cell>
        </row>
        <row r="64">
          <cell r="B64" t="str">
            <v>Diciembre</v>
          </cell>
          <cell r="C64">
            <v>6993</v>
          </cell>
          <cell r="I64">
            <v>71834</v>
          </cell>
          <cell r="K64">
            <v>73903</v>
          </cell>
        </row>
        <row r="65">
          <cell r="C65">
            <v>400640</v>
          </cell>
          <cell r="I65">
            <v>1385394</v>
          </cell>
          <cell r="K65">
            <v>1393065</v>
          </cell>
          <cell r="M65">
            <v>245640</v>
          </cell>
          <cell r="N65">
            <v>-1.2363548640009658E-2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8959</v>
          </cell>
          <cell r="I75">
            <v>12994</v>
          </cell>
          <cell r="K75">
            <v>7945</v>
          </cell>
          <cell r="M75">
            <v>10553</v>
          </cell>
          <cell r="N75">
            <v>0.32825676526117054</v>
          </cell>
        </row>
        <row r="76">
          <cell r="B76" t="str">
            <v>Febrero</v>
          </cell>
          <cell r="C76">
            <v>7898</v>
          </cell>
          <cell r="I76">
            <v>8549</v>
          </cell>
          <cell r="K76">
            <v>8223</v>
          </cell>
          <cell r="M76">
            <v>7437</v>
          </cell>
          <cell r="N76">
            <v>-9.5585552717986189E-2</v>
          </cell>
        </row>
        <row r="77">
          <cell r="B77" t="str">
            <v>Marzo</v>
          </cell>
          <cell r="C77">
            <v>5143</v>
          </cell>
          <cell r="I77">
            <v>13370</v>
          </cell>
          <cell r="K77">
            <v>14511</v>
          </cell>
          <cell r="M77">
            <v>11732</v>
          </cell>
          <cell r="N77">
            <v>-0.19150988904968647</v>
          </cell>
        </row>
        <row r="78">
          <cell r="B78" t="str">
            <v>Abril</v>
          </cell>
          <cell r="C78">
            <v>0</v>
          </cell>
          <cell r="I78">
            <v>27095</v>
          </cell>
          <cell r="K78">
            <v>19093</v>
          </cell>
        </row>
        <row r="79">
          <cell r="B79" t="str">
            <v>Mayo</v>
          </cell>
          <cell r="C79">
            <v>0</v>
          </cell>
          <cell r="I79">
            <v>25323</v>
          </cell>
          <cell r="K79">
            <v>33545</v>
          </cell>
        </row>
        <row r="80">
          <cell r="B80" t="str">
            <v>Junio</v>
          </cell>
          <cell r="C80">
            <v>0</v>
          </cell>
          <cell r="I80">
            <v>34827</v>
          </cell>
          <cell r="K80">
            <v>40959</v>
          </cell>
        </row>
        <row r="81">
          <cell r="B81" t="str">
            <v>Julio</v>
          </cell>
          <cell r="C81">
            <v>0</v>
          </cell>
          <cell r="I81">
            <v>39459</v>
          </cell>
          <cell r="K81">
            <v>44651</v>
          </cell>
        </row>
        <row r="82">
          <cell r="B82" t="str">
            <v>Agosto</v>
          </cell>
          <cell r="C82">
            <v>12032</v>
          </cell>
          <cell r="I82">
            <v>24830</v>
          </cell>
          <cell r="K82">
            <v>41307</v>
          </cell>
        </row>
        <row r="83">
          <cell r="B83" t="str">
            <v>Septiembre</v>
          </cell>
          <cell r="C83">
            <v>7743</v>
          </cell>
          <cell r="I83">
            <v>30555</v>
          </cell>
          <cell r="K83">
            <v>22434</v>
          </cell>
        </row>
        <row r="84">
          <cell r="B84" t="str">
            <v>Octubre</v>
          </cell>
          <cell r="C84">
            <v>9687</v>
          </cell>
          <cell r="I84">
            <v>14887</v>
          </cell>
          <cell r="K84">
            <v>21702</v>
          </cell>
        </row>
        <row r="85">
          <cell r="B85" t="str">
            <v>Noviembre</v>
          </cell>
          <cell r="C85">
            <v>4826</v>
          </cell>
          <cell r="I85">
            <v>10708</v>
          </cell>
          <cell r="K85">
            <v>17410</v>
          </cell>
        </row>
        <row r="86">
          <cell r="B86" t="str">
            <v>Diciembre</v>
          </cell>
          <cell r="C86">
            <v>7287</v>
          </cell>
          <cell r="I86">
            <v>13117</v>
          </cell>
          <cell r="K86">
            <v>15554</v>
          </cell>
        </row>
        <row r="87">
          <cell r="C87">
            <v>71537</v>
          </cell>
          <cell r="I87">
            <v>255714</v>
          </cell>
          <cell r="K87">
            <v>287334</v>
          </cell>
          <cell r="M87">
            <v>29722</v>
          </cell>
          <cell r="N87">
            <v>-3.1193976335604168E-2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384062</v>
          </cell>
          <cell r="I97">
            <v>352271</v>
          </cell>
          <cell r="K97">
            <v>398137</v>
          </cell>
          <cell r="M97">
            <v>407369</v>
          </cell>
          <cell r="N97">
            <v>2.3187998101156237E-2</v>
          </cell>
        </row>
        <row r="98">
          <cell r="B98" t="str">
            <v>Febrero</v>
          </cell>
          <cell r="C98">
            <v>332827</v>
          </cell>
          <cell r="I98">
            <v>317883</v>
          </cell>
          <cell r="K98">
            <v>394448</v>
          </cell>
          <cell r="M98">
            <v>396032</v>
          </cell>
          <cell r="N98">
            <v>4.0157384496815052E-3</v>
          </cell>
        </row>
        <row r="99">
          <cell r="B99" t="str">
            <v>Marzo</v>
          </cell>
          <cell r="C99">
            <v>172613</v>
          </cell>
          <cell r="I99">
            <v>315119</v>
          </cell>
          <cell r="K99">
            <v>386274</v>
          </cell>
          <cell r="M99">
            <v>394102</v>
          </cell>
          <cell r="N99">
            <v>2.0265407456882878E-2</v>
          </cell>
        </row>
        <row r="100">
          <cell r="B100" t="str">
            <v>Abril</v>
          </cell>
          <cell r="C100">
            <v>0</v>
          </cell>
          <cell r="I100">
            <v>238900</v>
          </cell>
          <cell r="K100">
            <v>283651</v>
          </cell>
        </row>
        <row r="101">
          <cell r="B101" t="str">
            <v>Mayo</v>
          </cell>
          <cell r="C101">
            <v>0</v>
          </cell>
          <cell r="I101">
            <v>192540</v>
          </cell>
          <cell r="K101">
            <v>244591</v>
          </cell>
        </row>
        <row r="102">
          <cell r="B102" t="str">
            <v>Junio</v>
          </cell>
          <cell r="C102">
            <v>0</v>
          </cell>
          <cell r="I102">
            <v>207904</v>
          </cell>
          <cell r="K102">
            <v>274145</v>
          </cell>
        </row>
        <row r="103">
          <cell r="B103" t="str">
            <v>Julio</v>
          </cell>
          <cell r="C103">
            <v>0</v>
          </cell>
          <cell r="I103">
            <v>253355</v>
          </cell>
          <cell r="K103">
            <v>324319</v>
          </cell>
        </row>
        <row r="104">
          <cell r="B104" t="str">
            <v>Agosto</v>
          </cell>
          <cell r="C104">
            <v>49703</v>
          </cell>
          <cell r="I104">
            <v>278335</v>
          </cell>
          <cell r="K104">
            <v>322063</v>
          </cell>
        </row>
        <row r="105">
          <cell r="B105" t="str">
            <v>Septiembre</v>
          </cell>
          <cell r="C105">
            <v>28441</v>
          </cell>
          <cell r="I105">
            <v>283093</v>
          </cell>
          <cell r="K105">
            <v>329443</v>
          </cell>
        </row>
        <row r="106">
          <cell r="B106" t="str">
            <v>Octubre</v>
          </cell>
          <cell r="C106">
            <v>19967</v>
          </cell>
          <cell r="I106">
            <v>310899</v>
          </cell>
          <cell r="K106">
            <v>359401</v>
          </cell>
        </row>
        <row r="107">
          <cell r="B107" t="str">
            <v>Noviembre</v>
          </cell>
          <cell r="C107">
            <v>22402</v>
          </cell>
          <cell r="I107">
            <v>376036</v>
          </cell>
          <cell r="K107">
            <v>375511</v>
          </cell>
        </row>
        <row r="108">
          <cell r="B108" t="str">
            <v>Diciembre</v>
          </cell>
          <cell r="C108">
            <v>30566</v>
          </cell>
          <cell r="I108">
            <v>355884</v>
          </cell>
          <cell r="K108">
            <v>379417</v>
          </cell>
        </row>
        <row r="109">
          <cell r="C109">
            <v>1074464</v>
          </cell>
          <cell r="I109">
            <v>3482219</v>
          </cell>
          <cell r="K109">
            <v>4071400</v>
          </cell>
          <cell r="M109">
            <v>1197503</v>
          </cell>
          <cell r="N109">
            <v>1.5815292583761131E-2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56783</v>
          </cell>
          <cell r="I119">
            <v>54058</v>
          </cell>
          <cell r="K119">
            <v>70667</v>
          </cell>
          <cell r="M119">
            <v>69055</v>
          </cell>
          <cell r="N119">
            <v>-2.2811213154654952E-2</v>
          </cell>
        </row>
        <row r="120">
          <cell r="B120" t="str">
            <v>Febrero</v>
          </cell>
          <cell r="C120">
            <v>47712</v>
          </cell>
          <cell r="I120">
            <v>48665</v>
          </cell>
          <cell r="K120">
            <v>65783</v>
          </cell>
          <cell r="M120">
            <v>65244</v>
          </cell>
          <cell r="N120">
            <v>-8.1936062508550789E-3</v>
          </cell>
        </row>
        <row r="121">
          <cell r="B121" t="str">
            <v>Marzo</v>
          </cell>
          <cell r="C121">
            <v>27667</v>
          </cell>
          <cell r="I121">
            <v>51458</v>
          </cell>
          <cell r="K121">
            <v>67607</v>
          </cell>
          <cell r="M121">
            <v>59377</v>
          </cell>
          <cell r="N121">
            <v>-0.12173295664650108</v>
          </cell>
        </row>
        <row r="122">
          <cell r="B122" t="str">
            <v>Abril</v>
          </cell>
          <cell r="C122">
            <v>0</v>
          </cell>
          <cell r="I122">
            <v>41501</v>
          </cell>
          <cell r="K122">
            <v>47099</v>
          </cell>
        </row>
        <row r="123">
          <cell r="B123" t="str">
            <v>Mayo</v>
          </cell>
          <cell r="C123">
            <v>0</v>
          </cell>
          <cell r="I123">
            <v>37494</v>
          </cell>
          <cell r="K123">
            <v>47307</v>
          </cell>
        </row>
        <row r="124">
          <cell r="B124" t="str">
            <v>Junio</v>
          </cell>
          <cell r="C124">
            <v>0</v>
          </cell>
          <cell r="I124">
            <v>44671</v>
          </cell>
          <cell r="K124">
            <v>59447</v>
          </cell>
        </row>
        <row r="125">
          <cell r="B125" t="str">
            <v>Julio</v>
          </cell>
          <cell r="C125">
            <v>0</v>
          </cell>
          <cell r="I125">
            <v>61706</v>
          </cell>
          <cell r="K125">
            <v>73992</v>
          </cell>
        </row>
        <row r="126">
          <cell r="B126" t="str">
            <v>Agosto</v>
          </cell>
          <cell r="C126">
            <v>4094</v>
          </cell>
          <cell r="I126">
            <v>66954</v>
          </cell>
          <cell r="K126">
            <v>75222</v>
          </cell>
        </row>
        <row r="127">
          <cell r="B127" t="str">
            <v>Septiembre</v>
          </cell>
          <cell r="C127">
            <v>4342</v>
          </cell>
          <cell r="I127">
            <v>70200</v>
          </cell>
          <cell r="K127">
            <v>77720</v>
          </cell>
        </row>
        <row r="128">
          <cell r="B128" t="str">
            <v>Octubre</v>
          </cell>
          <cell r="C128">
            <v>3047</v>
          </cell>
          <cell r="I128">
            <v>66201</v>
          </cell>
          <cell r="K128">
            <v>74256</v>
          </cell>
        </row>
        <row r="129">
          <cell r="B129" t="str">
            <v>Noviembre</v>
          </cell>
          <cell r="C129">
            <v>4492</v>
          </cell>
          <cell r="I129">
            <v>60886</v>
          </cell>
          <cell r="K129">
            <v>60088</v>
          </cell>
        </row>
        <row r="130">
          <cell r="B130" t="str">
            <v>Diciembre</v>
          </cell>
          <cell r="C130">
            <v>6245</v>
          </cell>
          <cell r="I130">
            <v>62747</v>
          </cell>
          <cell r="K130">
            <v>67375</v>
          </cell>
        </row>
        <row r="131">
          <cell r="C131">
            <v>163077</v>
          </cell>
          <cell r="I131">
            <v>666541</v>
          </cell>
          <cell r="K131">
            <v>786563</v>
          </cell>
          <cell r="M131">
            <v>193676</v>
          </cell>
          <cell r="N131">
            <v>-5.08730403759734E-2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164737</v>
          </cell>
          <cell r="I141">
            <v>147240</v>
          </cell>
          <cell r="K141">
            <v>155725</v>
          </cell>
          <cell r="M141">
            <v>156499</v>
          </cell>
          <cell r="N141">
            <v>4.9703002087011505E-3</v>
          </cell>
        </row>
        <row r="142">
          <cell r="B142" t="str">
            <v>Febrero</v>
          </cell>
          <cell r="C142">
            <v>143791</v>
          </cell>
          <cell r="I142">
            <v>124021</v>
          </cell>
          <cell r="K142">
            <v>152616</v>
          </cell>
          <cell r="M142">
            <v>139754</v>
          </cell>
          <cell r="N142">
            <v>-8.4276877915814841E-2</v>
          </cell>
        </row>
        <row r="143">
          <cell r="B143" t="str">
            <v>Marzo</v>
          </cell>
          <cell r="C143">
            <v>74925</v>
          </cell>
          <cell r="I143">
            <v>121326</v>
          </cell>
          <cell r="K143">
            <v>150045</v>
          </cell>
          <cell r="M143">
            <v>148722</v>
          </cell>
          <cell r="N143">
            <v>-8.8173547935619379E-3</v>
          </cell>
        </row>
        <row r="144">
          <cell r="B144" t="str">
            <v>Abril</v>
          </cell>
          <cell r="C144">
            <v>0</v>
          </cell>
          <cell r="I144">
            <v>86889</v>
          </cell>
          <cell r="K144">
            <v>106843</v>
          </cell>
        </row>
        <row r="145">
          <cell r="B145" t="str">
            <v>Mayo</v>
          </cell>
          <cell r="C145">
            <v>0</v>
          </cell>
          <cell r="I145">
            <v>71295</v>
          </cell>
          <cell r="K145">
            <v>87638</v>
          </cell>
        </row>
        <row r="146">
          <cell r="B146" t="str">
            <v>Junio</v>
          </cell>
          <cell r="C146">
            <v>0</v>
          </cell>
          <cell r="I146">
            <v>68057</v>
          </cell>
          <cell r="K146">
            <v>81325</v>
          </cell>
        </row>
        <row r="147">
          <cell r="B147" t="str">
            <v>Julio</v>
          </cell>
          <cell r="C147">
            <v>0</v>
          </cell>
          <cell r="I147">
            <v>61051</v>
          </cell>
          <cell r="K147">
            <v>76623</v>
          </cell>
        </row>
        <row r="148">
          <cell r="B148" t="str">
            <v>Agosto</v>
          </cell>
          <cell r="C148">
            <v>18885</v>
          </cell>
          <cell r="I148">
            <v>65688</v>
          </cell>
          <cell r="K148">
            <v>68793</v>
          </cell>
        </row>
        <row r="149">
          <cell r="B149" t="str">
            <v>Septiembre</v>
          </cell>
          <cell r="C149">
            <v>4527</v>
          </cell>
          <cell r="I149">
            <v>87257</v>
          </cell>
          <cell r="K149">
            <v>95768</v>
          </cell>
        </row>
        <row r="150">
          <cell r="B150" t="str">
            <v>Octubre</v>
          </cell>
          <cell r="C150">
            <v>2230</v>
          </cell>
          <cell r="I150">
            <v>95060</v>
          </cell>
          <cell r="K150">
            <v>109949</v>
          </cell>
        </row>
        <row r="151">
          <cell r="B151" t="str">
            <v>Noviembre</v>
          </cell>
          <cell r="C151">
            <v>11037</v>
          </cell>
          <cell r="I151">
            <v>146312</v>
          </cell>
          <cell r="K151">
            <v>147372</v>
          </cell>
        </row>
        <row r="152">
          <cell r="B152" t="str">
            <v>Diciembre</v>
          </cell>
          <cell r="C152">
            <v>12813</v>
          </cell>
          <cell r="I152">
            <v>136634</v>
          </cell>
          <cell r="K152">
            <v>141819</v>
          </cell>
        </row>
        <row r="153">
          <cell r="C153">
            <v>445011</v>
          </cell>
          <cell r="I153">
            <v>1210830</v>
          </cell>
          <cell r="K153">
            <v>1374516</v>
          </cell>
          <cell r="M153">
            <v>444975</v>
          </cell>
          <cell r="N153">
            <v>-2.9257001740890853E-2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12838</v>
          </cell>
          <cell r="I163">
            <v>18854</v>
          </cell>
          <cell r="K163">
            <v>25326</v>
          </cell>
          <cell r="M163">
            <v>28658</v>
          </cell>
          <cell r="N163">
            <v>0.13156440022111671</v>
          </cell>
        </row>
        <row r="164">
          <cell r="B164" t="str">
            <v>Febrero</v>
          </cell>
          <cell r="C164">
            <v>16806</v>
          </cell>
          <cell r="I164">
            <v>20151</v>
          </cell>
          <cell r="K164">
            <v>30435</v>
          </cell>
          <cell r="M164">
            <v>32786</v>
          </cell>
          <cell r="N164">
            <v>7.7246591095777806E-2</v>
          </cell>
        </row>
        <row r="165">
          <cell r="B165" t="str">
            <v>Marzo</v>
          </cell>
          <cell r="C165">
            <v>6098</v>
          </cell>
          <cell r="I165">
            <v>23354</v>
          </cell>
          <cell r="K165">
            <v>33158</v>
          </cell>
          <cell r="M165">
            <v>32455</v>
          </cell>
          <cell r="N165">
            <v>-2.1201519995174611E-2</v>
          </cell>
        </row>
        <row r="166">
          <cell r="B166" t="str">
            <v>Abril</v>
          </cell>
          <cell r="C166">
            <v>0</v>
          </cell>
          <cell r="I166">
            <v>23096</v>
          </cell>
          <cell r="K166">
            <v>32463</v>
          </cell>
        </row>
        <row r="167">
          <cell r="B167" t="str">
            <v>Mayo</v>
          </cell>
          <cell r="C167">
            <v>0</v>
          </cell>
          <cell r="I167">
            <v>16668</v>
          </cell>
          <cell r="K167">
            <v>30513</v>
          </cell>
        </row>
        <row r="168">
          <cell r="B168" t="str">
            <v>Junio</v>
          </cell>
          <cell r="C168">
            <v>0</v>
          </cell>
          <cell r="I168">
            <v>16599</v>
          </cell>
          <cell r="K168">
            <v>31108</v>
          </cell>
        </row>
        <row r="169">
          <cell r="B169" t="str">
            <v>Julio</v>
          </cell>
          <cell r="C169">
            <v>0</v>
          </cell>
          <cell r="I169">
            <v>21776</v>
          </cell>
          <cell r="K169">
            <v>38922</v>
          </cell>
        </row>
        <row r="170">
          <cell r="B170" t="str">
            <v>Agosto</v>
          </cell>
          <cell r="C170">
            <v>4147</v>
          </cell>
          <cell r="I170">
            <v>33567</v>
          </cell>
          <cell r="K170">
            <v>43043</v>
          </cell>
        </row>
        <row r="171">
          <cell r="B171" t="str">
            <v>Septiembre</v>
          </cell>
          <cell r="C171">
            <v>1472</v>
          </cell>
          <cell r="I171">
            <v>25350</v>
          </cell>
          <cell r="K171">
            <v>32169</v>
          </cell>
        </row>
        <row r="172">
          <cell r="B172" t="str">
            <v>Octubre</v>
          </cell>
          <cell r="C172">
            <v>4177</v>
          </cell>
          <cell r="I172">
            <v>29606</v>
          </cell>
          <cell r="K172">
            <v>36840</v>
          </cell>
        </row>
        <row r="173">
          <cell r="B173" t="str">
            <v>Noviembre</v>
          </cell>
          <cell r="C173">
            <v>612</v>
          </cell>
          <cell r="I173">
            <v>22746</v>
          </cell>
          <cell r="K173">
            <v>24750</v>
          </cell>
        </row>
        <row r="174">
          <cell r="B174" t="str">
            <v>Diciembre</v>
          </cell>
          <cell r="C174">
            <v>2033</v>
          </cell>
          <cell r="I174">
            <v>23544</v>
          </cell>
          <cell r="K174">
            <v>25480</v>
          </cell>
        </row>
        <row r="175">
          <cell r="C175">
            <v>48969</v>
          </cell>
          <cell r="I175">
            <v>275311</v>
          </cell>
          <cell r="K175">
            <v>384207</v>
          </cell>
          <cell r="M175">
            <v>93899</v>
          </cell>
          <cell r="N175">
            <v>5.6006027958029225E-2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2894</v>
          </cell>
          <cell r="I185">
            <v>3587</v>
          </cell>
          <cell r="K185">
            <v>3593</v>
          </cell>
          <cell r="M185">
            <v>5043</v>
          </cell>
          <cell r="N185">
            <v>0.40356248260506544</v>
          </cell>
        </row>
        <row r="186">
          <cell r="B186" t="str">
            <v>Febrero</v>
          </cell>
          <cell r="C186">
            <v>2669</v>
          </cell>
          <cell r="I186">
            <v>2714</v>
          </cell>
          <cell r="K186">
            <v>4033</v>
          </cell>
          <cell r="M186">
            <v>4733</v>
          </cell>
          <cell r="N186">
            <v>0.17356806347632037</v>
          </cell>
        </row>
        <row r="187">
          <cell r="B187" t="str">
            <v>Marzo</v>
          </cell>
          <cell r="C187">
            <v>2054</v>
          </cell>
          <cell r="I187">
            <v>4070</v>
          </cell>
          <cell r="K187">
            <v>3780</v>
          </cell>
          <cell r="M187">
            <v>5059</v>
          </cell>
          <cell r="N187">
            <v>0.33835978835978842</v>
          </cell>
        </row>
        <row r="188">
          <cell r="B188" t="str">
            <v>Abril</v>
          </cell>
          <cell r="C188">
            <v>0</v>
          </cell>
          <cell r="I188">
            <v>2042</v>
          </cell>
          <cell r="K188">
            <v>3683</v>
          </cell>
        </row>
        <row r="189">
          <cell r="B189" t="str">
            <v>Mayo</v>
          </cell>
          <cell r="C189">
            <v>0</v>
          </cell>
          <cell r="I189">
            <v>2232</v>
          </cell>
          <cell r="K189">
            <v>3663</v>
          </cell>
        </row>
        <row r="190">
          <cell r="B190" t="str">
            <v>junio</v>
          </cell>
          <cell r="C190">
            <v>0</v>
          </cell>
          <cell r="I190">
            <v>2900</v>
          </cell>
          <cell r="K190">
            <v>4781</v>
          </cell>
        </row>
        <row r="191">
          <cell r="B191" t="str">
            <v>Julio</v>
          </cell>
          <cell r="C191">
            <v>0</v>
          </cell>
          <cell r="I191">
            <v>5343</v>
          </cell>
          <cell r="K191">
            <v>8924</v>
          </cell>
        </row>
        <row r="192">
          <cell r="B192" t="str">
            <v>Agosto</v>
          </cell>
          <cell r="C192">
            <v>1276</v>
          </cell>
          <cell r="I192">
            <v>6391</v>
          </cell>
          <cell r="K192">
            <v>5956</v>
          </cell>
        </row>
        <row r="193">
          <cell r="B193" t="str">
            <v>Septiembre</v>
          </cell>
          <cell r="C193">
            <v>3461</v>
          </cell>
          <cell r="I193">
            <v>4673</v>
          </cell>
          <cell r="K193">
            <v>5487</v>
          </cell>
        </row>
        <row r="194">
          <cell r="B194" t="str">
            <v>Octubre</v>
          </cell>
          <cell r="C194">
            <v>1379</v>
          </cell>
          <cell r="I194">
            <v>4047</v>
          </cell>
          <cell r="K194">
            <v>5700</v>
          </cell>
        </row>
        <row r="195">
          <cell r="B195" t="str">
            <v>Noviembre</v>
          </cell>
          <cell r="C195">
            <v>671</v>
          </cell>
          <cell r="I195">
            <v>3953</v>
          </cell>
          <cell r="K195">
            <v>4388</v>
          </cell>
        </row>
        <row r="196">
          <cell r="B196" t="str">
            <v>Diciembre</v>
          </cell>
          <cell r="C196">
            <v>337</v>
          </cell>
          <cell r="I196">
            <v>3615</v>
          </cell>
          <cell r="K196">
            <v>4832</v>
          </cell>
        </row>
        <row r="197">
          <cell r="C197">
            <v>14962</v>
          </cell>
          <cell r="I197">
            <v>45567</v>
          </cell>
          <cell r="K197">
            <v>58820</v>
          </cell>
          <cell r="M197">
            <v>14835</v>
          </cell>
          <cell r="N197">
            <v>0.30063124671225672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4444</v>
          </cell>
          <cell r="I207">
            <v>6581</v>
          </cell>
          <cell r="K207">
            <v>8748</v>
          </cell>
          <cell r="M207">
            <v>10873</v>
          </cell>
          <cell r="N207">
            <v>0.24291266575217185</v>
          </cell>
        </row>
        <row r="208">
          <cell r="B208" t="str">
            <v>Febrero</v>
          </cell>
          <cell r="C208">
            <v>3952</v>
          </cell>
          <cell r="I208">
            <v>5446</v>
          </cell>
          <cell r="K208">
            <v>7811</v>
          </cell>
          <cell r="M208">
            <v>11952</v>
          </cell>
          <cell r="N208">
            <v>0.53014978875944174</v>
          </cell>
        </row>
        <row r="209">
          <cell r="B209" t="str">
            <v>Marzo</v>
          </cell>
          <cell r="C209">
            <v>2527</v>
          </cell>
          <cell r="I209">
            <v>5191</v>
          </cell>
          <cell r="K209">
            <v>7389</v>
          </cell>
          <cell r="M209">
            <v>9318</v>
          </cell>
          <cell r="N209">
            <v>0.26106374340235483</v>
          </cell>
        </row>
        <row r="210">
          <cell r="B210" t="str">
            <v>Abril</v>
          </cell>
          <cell r="C210">
            <v>0</v>
          </cell>
          <cell r="I210">
            <v>4693</v>
          </cell>
          <cell r="K210">
            <v>7994</v>
          </cell>
        </row>
        <row r="211">
          <cell r="B211" t="str">
            <v>Mayo</v>
          </cell>
          <cell r="C211">
            <v>0</v>
          </cell>
          <cell r="I211">
            <v>4570</v>
          </cell>
          <cell r="K211">
            <v>7162</v>
          </cell>
        </row>
        <row r="212">
          <cell r="B212" t="str">
            <v>Junio</v>
          </cell>
          <cell r="C212">
            <v>0</v>
          </cell>
          <cell r="I212">
            <v>6037</v>
          </cell>
          <cell r="K212">
            <v>10443</v>
          </cell>
        </row>
        <row r="213">
          <cell r="B213" t="str">
            <v>Julio</v>
          </cell>
          <cell r="C213">
            <v>0</v>
          </cell>
          <cell r="I213">
            <v>9426</v>
          </cell>
          <cell r="K213">
            <v>17870</v>
          </cell>
        </row>
        <row r="214">
          <cell r="B214" t="str">
            <v>Agosto</v>
          </cell>
          <cell r="C214">
            <v>1443</v>
          </cell>
          <cell r="I214">
            <v>13529</v>
          </cell>
          <cell r="K214">
            <v>17817</v>
          </cell>
        </row>
        <row r="215">
          <cell r="B215" t="str">
            <v>Septiembre</v>
          </cell>
          <cell r="C215">
            <v>396</v>
          </cell>
          <cell r="I215">
            <v>9989</v>
          </cell>
          <cell r="K215">
            <v>13011</v>
          </cell>
        </row>
        <row r="216">
          <cell r="B216" t="str">
            <v>Octubre</v>
          </cell>
          <cell r="C216">
            <v>218</v>
          </cell>
          <cell r="I216">
            <v>9266</v>
          </cell>
          <cell r="K216">
            <v>14761</v>
          </cell>
        </row>
        <row r="217">
          <cell r="B217" t="str">
            <v>Noviembre</v>
          </cell>
          <cell r="C217">
            <v>367</v>
          </cell>
          <cell r="I217">
            <v>8087</v>
          </cell>
          <cell r="K217">
            <v>8957</v>
          </cell>
        </row>
        <row r="218">
          <cell r="B218" t="str">
            <v>Diciembre</v>
          </cell>
          <cell r="C218">
            <v>553</v>
          </cell>
          <cell r="I218">
            <v>7535</v>
          </cell>
          <cell r="K218">
            <v>12303</v>
          </cell>
        </row>
        <row r="219">
          <cell r="C219">
            <v>15102</v>
          </cell>
          <cell r="I219">
            <v>90350</v>
          </cell>
          <cell r="K219">
            <v>134266</v>
          </cell>
          <cell r="M219">
            <v>32143</v>
          </cell>
          <cell r="N219">
            <v>0.34219976616001335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12677</v>
          </cell>
          <cell r="I229">
            <v>14185</v>
          </cell>
          <cell r="K229">
            <v>11905</v>
          </cell>
          <cell r="M229">
            <v>11922</v>
          </cell>
          <cell r="N229">
            <v>1.427971440571163E-3</v>
          </cell>
        </row>
        <row r="230">
          <cell r="B230" t="str">
            <v>Febrero</v>
          </cell>
          <cell r="C230">
            <v>10552</v>
          </cell>
          <cell r="I230">
            <v>13893</v>
          </cell>
          <cell r="K230">
            <v>13299</v>
          </cell>
          <cell r="M230">
            <v>11574</v>
          </cell>
          <cell r="N230">
            <v>-0.12970900067674263</v>
          </cell>
        </row>
        <row r="231">
          <cell r="B231" t="str">
            <v>Marzo</v>
          </cell>
          <cell r="C231">
            <v>6958</v>
          </cell>
          <cell r="I231">
            <v>12035</v>
          </cell>
          <cell r="K231">
            <v>11980</v>
          </cell>
          <cell r="M231">
            <v>13328</v>
          </cell>
          <cell r="N231">
            <v>0.11252086811352258</v>
          </cell>
        </row>
        <row r="232">
          <cell r="B232" t="str">
            <v>Abril</v>
          </cell>
          <cell r="C232">
            <v>0</v>
          </cell>
          <cell r="I232">
            <v>4421</v>
          </cell>
          <cell r="K232">
            <v>2791</v>
          </cell>
        </row>
        <row r="233">
          <cell r="B233" t="str">
            <v>Mayo</v>
          </cell>
          <cell r="C233">
            <v>0</v>
          </cell>
          <cell r="I233">
            <v>1554</v>
          </cell>
          <cell r="K233">
            <v>1368</v>
          </cell>
        </row>
        <row r="234">
          <cell r="B234" t="str">
            <v>Junio</v>
          </cell>
          <cell r="C234">
            <v>0</v>
          </cell>
          <cell r="I234">
            <v>1137</v>
          </cell>
          <cell r="K234">
            <v>942</v>
          </cell>
        </row>
        <row r="235">
          <cell r="B235" t="str">
            <v>Julio</v>
          </cell>
          <cell r="C235">
            <v>0</v>
          </cell>
          <cell r="I235">
            <v>1227</v>
          </cell>
          <cell r="K235">
            <v>1623</v>
          </cell>
        </row>
        <row r="236">
          <cell r="B236" t="str">
            <v>Agosto</v>
          </cell>
          <cell r="C236">
            <v>9</v>
          </cell>
          <cell r="I236">
            <v>1177</v>
          </cell>
          <cell r="K236">
            <v>1100</v>
          </cell>
        </row>
        <row r="237">
          <cell r="B237" t="str">
            <v>Septiembre</v>
          </cell>
          <cell r="C237">
            <v>100</v>
          </cell>
          <cell r="I237">
            <v>906</v>
          </cell>
          <cell r="K237">
            <v>1480</v>
          </cell>
        </row>
        <row r="238">
          <cell r="B238" t="str">
            <v>Octubre</v>
          </cell>
          <cell r="C238">
            <v>13</v>
          </cell>
          <cell r="I238">
            <v>4290</v>
          </cell>
          <cell r="K238">
            <v>4680</v>
          </cell>
        </row>
        <row r="239">
          <cell r="B239" t="str">
            <v>Noviembre</v>
          </cell>
          <cell r="C239">
            <v>25</v>
          </cell>
          <cell r="I239">
            <v>10498</v>
          </cell>
          <cell r="K239">
            <v>10590</v>
          </cell>
        </row>
        <row r="240">
          <cell r="B240" t="str">
            <v>Diciembre</v>
          </cell>
          <cell r="C240">
            <v>120</v>
          </cell>
          <cell r="I240">
            <v>9612</v>
          </cell>
          <cell r="K240">
            <v>6874</v>
          </cell>
        </row>
        <row r="241">
          <cell r="C241">
            <v>30460</v>
          </cell>
          <cell r="I241">
            <v>74935</v>
          </cell>
          <cell r="K241">
            <v>68632</v>
          </cell>
          <cell r="M241">
            <v>36824</v>
          </cell>
          <cell r="N241">
            <v>-9.6815834767641773E-3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22962</v>
          </cell>
          <cell r="I255">
            <v>14056</v>
          </cell>
          <cell r="K255">
            <v>15423</v>
          </cell>
          <cell r="M255">
            <v>14766</v>
          </cell>
          <cell r="N255">
            <v>-4.2598716203073317E-2</v>
          </cell>
        </row>
        <row r="256">
          <cell r="B256" t="str">
            <v>Febrero</v>
          </cell>
          <cell r="C256">
            <v>16812</v>
          </cell>
          <cell r="I256">
            <v>10790</v>
          </cell>
          <cell r="K256">
            <v>14145</v>
          </cell>
          <cell r="M256">
            <v>8535</v>
          </cell>
          <cell r="N256">
            <v>-0.39660657476139982</v>
          </cell>
        </row>
        <row r="257">
          <cell r="B257" t="str">
            <v>Marzo</v>
          </cell>
          <cell r="C257">
            <v>8864</v>
          </cell>
          <cell r="I257">
            <v>13448</v>
          </cell>
          <cell r="K257">
            <v>13372</v>
          </cell>
          <cell r="M257">
            <v>11605</v>
          </cell>
          <cell r="N257">
            <v>-0.13214178881244387</v>
          </cell>
        </row>
        <row r="258">
          <cell r="B258" t="str">
            <v>Abril</v>
          </cell>
          <cell r="C258">
            <v>0</v>
          </cell>
          <cell r="I258">
            <v>6713</v>
          </cell>
          <cell r="K258">
            <v>6549</v>
          </cell>
        </row>
        <row r="259">
          <cell r="B259" t="str">
            <v>Mayo</v>
          </cell>
          <cell r="C259">
            <v>0</v>
          </cell>
          <cell r="I259">
            <v>976</v>
          </cell>
          <cell r="K259">
            <v>564</v>
          </cell>
        </row>
        <row r="260">
          <cell r="B260" t="str">
            <v>Junio</v>
          </cell>
          <cell r="C260">
            <v>0</v>
          </cell>
          <cell r="I260">
            <v>1174</v>
          </cell>
          <cell r="K260">
            <v>774</v>
          </cell>
        </row>
        <row r="261">
          <cell r="B261" t="str">
            <v>Julio</v>
          </cell>
          <cell r="C261">
            <v>0</v>
          </cell>
          <cell r="I261">
            <v>1082</v>
          </cell>
          <cell r="K261">
            <v>428</v>
          </cell>
        </row>
        <row r="262">
          <cell r="B262" t="str">
            <v>Agosto</v>
          </cell>
          <cell r="C262">
            <v>67</v>
          </cell>
          <cell r="I262">
            <v>642</v>
          </cell>
          <cell r="K262">
            <v>407</v>
          </cell>
        </row>
        <row r="263">
          <cell r="B263" t="str">
            <v>Septiembre</v>
          </cell>
          <cell r="C263">
            <v>134</v>
          </cell>
          <cell r="I263">
            <v>677</v>
          </cell>
          <cell r="K263">
            <v>1644</v>
          </cell>
        </row>
        <row r="264">
          <cell r="B264" t="str">
            <v>Octubre</v>
          </cell>
          <cell r="C264">
            <v>240</v>
          </cell>
          <cell r="I264">
            <v>5312</v>
          </cell>
          <cell r="K264">
            <v>3688</v>
          </cell>
        </row>
        <row r="265">
          <cell r="B265" t="str">
            <v>Noviembre</v>
          </cell>
          <cell r="C265">
            <v>431</v>
          </cell>
          <cell r="I265">
            <v>12717</v>
          </cell>
          <cell r="K265">
            <v>10546</v>
          </cell>
        </row>
        <row r="266">
          <cell r="B266" t="str">
            <v>Diciembre</v>
          </cell>
          <cell r="C266">
            <v>490</v>
          </cell>
          <cell r="I266">
            <v>14110</v>
          </cell>
          <cell r="K266">
            <v>12135</v>
          </cell>
        </row>
        <row r="267">
          <cell r="C267">
            <v>50030</v>
          </cell>
          <cell r="I267">
            <v>81697</v>
          </cell>
          <cell r="K267">
            <v>79675</v>
          </cell>
          <cell r="M267">
            <v>34906</v>
          </cell>
          <cell r="N267">
            <v>-0.18709827666511414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  <cell r="M10">
            <v>478546</v>
          </cell>
          <cell r="N10">
            <v>3.6913835557252916E-3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  <cell r="M11">
            <v>499373</v>
          </cell>
          <cell r="N11">
            <v>4.4675949113504032E-4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C21">
            <v>1546641</v>
          </cell>
          <cell r="I21">
            <v>5123327</v>
          </cell>
          <cell r="K21">
            <v>5751799</v>
          </cell>
          <cell r="M21">
            <v>1472865</v>
          </cell>
          <cell r="N21">
            <v>1.0020209113233536E-2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373415</v>
          </cell>
          <cell r="I31">
            <v>361401</v>
          </cell>
          <cell r="K31">
            <v>388603</v>
          </cell>
          <cell r="M31">
            <v>397887</v>
          </cell>
          <cell r="N31">
            <v>2.3890705938965917E-2</v>
          </cell>
        </row>
        <row r="32">
          <cell r="B32" t="str">
            <v>Febrero</v>
          </cell>
          <cell r="C32">
            <v>332081</v>
          </cell>
          <cell r="I32">
            <v>321582</v>
          </cell>
          <cell r="K32">
            <v>385800</v>
          </cell>
          <cell r="M32">
            <v>385040</v>
          </cell>
          <cell r="N32">
            <v>-1.9699326075687251E-3</v>
          </cell>
        </row>
        <row r="33">
          <cell r="B33" t="str">
            <v>Marzo</v>
          </cell>
          <cell r="C33">
            <v>163870</v>
          </cell>
          <cell r="I33">
            <v>342372</v>
          </cell>
          <cell r="K33">
            <v>400622</v>
          </cell>
          <cell r="M33">
            <v>390528</v>
          </cell>
          <cell r="N33">
            <v>-2.5195820499123833E-2</v>
          </cell>
        </row>
        <row r="34">
          <cell r="B34" t="str">
            <v>Abril</v>
          </cell>
          <cell r="C34">
            <v>0</v>
          </cell>
          <cell r="I34">
            <v>302352</v>
          </cell>
          <cell r="K34">
            <v>325621</v>
          </cell>
        </row>
        <row r="35">
          <cell r="B35" t="str">
            <v>Mayo</v>
          </cell>
          <cell r="C35">
            <v>0</v>
          </cell>
          <cell r="I35">
            <v>274338</v>
          </cell>
          <cell r="K35">
            <v>335432</v>
          </cell>
        </row>
        <row r="36">
          <cell r="B36" t="str">
            <v>Junio</v>
          </cell>
          <cell r="C36">
            <v>0</v>
          </cell>
          <cell r="I36">
            <v>316101</v>
          </cell>
          <cell r="K36">
            <v>376782</v>
          </cell>
        </row>
        <row r="37">
          <cell r="B37" t="str">
            <v>Julio</v>
          </cell>
          <cell r="C37">
            <v>0</v>
          </cell>
          <cell r="I37">
            <v>361648</v>
          </cell>
          <cell r="K37">
            <v>429398</v>
          </cell>
        </row>
        <row r="38">
          <cell r="B38" t="str">
            <v>Agosto</v>
          </cell>
          <cell r="C38">
            <v>87947</v>
          </cell>
          <cell r="I38">
            <v>399402</v>
          </cell>
          <cell r="K38">
            <v>441301</v>
          </cell>
        </row>
        <row r="39">
          <cell r="B39" t="str">
            <v>Septiembre</v>
          </cell>
          <cell r="C39">
            <v>61722</v>
          </cell>
          <cell r="I39">
            <v>360982</v>
          </cell>
          <cell r="K39">
            <v>390629</v>
          </cell>
        </row>
        <row r="40">
          <cell r="B40" t="str">
            <v>Octubre</v>
          </cell>
          <cell r="C40">
            <v>42156</v>
          </cell>
          <cell r="I40">
            <v>353071</v>
          </cell>
          <cell r="K40">
            <v>401956</v>
          </cell>
        </row>
        <row r="41">
          <cell r="B41" t="str">
            <v>Noviembre</v>
          </cell>
          <cell r="C41">
            <v>24880</v>
          </cell>
          <cell r="I41">
            <v>365540</v>
          </cell>
          <cell r="K41">
            <v>389586</v>
          </cell>
        </row>
        <row r="42">
          <cell r="B42" t="str">
            <v>Diciembre</v>
          </cell>
          <cell r="C42">
            <v>27572</v>
          </cell>
          <cell r="I42">
            <v>348250</v>
          </cell>
          <cell r="K42">
            <v>374099</v>
          </cell>
        </row>
        <row r="43">
          <cell r="C43">
            <v>1157521</v>
          </cell>
          <cell r="I43">
            <v>4107039</v>
          </cell>
          <cell r="K43">
            <v>4639829</v>
          </cell>
          <cell r="M43">
            <v>1173455</v>
          </cell>
          <cell r="N43">
            <v>-1.3361417842173706E-3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309862</v>
          </cell>
          <cell r="I53">
            <v>313942</v>
          </cell>
          <cell r="K53">
            <v>333847</v>
          </cell>
          <cell r="M53">
            <v>342802</v>
          </cell>
          <cell r="N53">
            <v>2.6823664732646968E-2</v>
          </cell>
        </row>
        <row r="54">
          <cell r="B54" t="str">
            <v>Febrero</v>
          </cell>
          <cell r="C54">
            <v>274949</v>
          </cell>
          <cell r="I54">
            <v>275344</v>
          </cell>
          <cell r="K54">
            <v>334765</v>
          </cell>
          <cell r="M54">
            <v>339573</v>
          </cell>
          <cell r="N54">
            <v>1.436231386196285E-2</v>
          </cell>
        </row>
        <row r="55">
          <cell r="B55" t="str">
            <v>Marzo</v>
          </cell>
          <cell r="C55">
            <v>137765</v>
          </cell>
          <cell r="I55">
            <v>297230</v>
          </cell>
          <cell r="K55">
            <v>347941</v>
          </cell>
          <cell r="M55">
            <v>338881</v>
          </cell>
          <cell r="N55">
            <v>-2.6038897399271677E-2</v>
          </cell>
        </row>
        <row r="56">
          <cell r="B56" t="str">
            <v>Abril</v>
          </cell>
          <cell r="C56">
            <v>0</v>
          </cell>
          <cell r="I56">
            <v>261963</v>
          </cell>
          <cell r="K56">
            <v>283297</v>
          </cell>
        </row>
        <row r="57">
          <cell r="B57" t="str">
            <v>Mayo</v>
          </cell>
          <cell r="C57">
            <v>0</v>
          </cell>
          <cell r="I57">
            <v>236364</v>
          </cell>
          <cell r="K57">
            <v>294723</v>
          </cell>
        </row>
        <row r="58">
          <cell r="B58" t="str">
            <v>Junio</v>
          </cell>
          <cell r="C58">
            <v>0</v>
          </cell>
          <cell r="I58">
            <v>276657</v>
          </cell>
          <cell r="K58">
            <v>333511</v>
          </cell>
        </row>
        <row r="59">
          <cell r="B59" t="str">
            <v>Julio</v>
          </cell>
          <cell r="C59">
            <v>0</v>
          </cell>
          <cell r="I59">
            <v>321014</v>
          </cell>
          <cell r="K59">
            <v>378859</v>
          </cell>
        </row>
        <row r="60">
          <cell r="B60" t="str">
            <v>Agosto</v>
          </cell>
          <cell r="C60">
            <v>79968</v>
          </cell>
          <cell r="I60">
            <v>356449</v>
          </cell>
          <cell r="K60">
            <v>388293</v>
          </cell>
        </row>
        <row r="61">
          <cell r="B61" t="str">
            <v>Septiembre</v>
          </cell>
          <cell r="C61">
            <v>55034</v>
          </cell>
          <cell r="I61">
            <v>316284</v>
          </cell>
          <cell r="K61">
            <v>342910</v>
          </cell>
        </row>
        <row r="62">
          <cell r="B62" t="str">
            <v>Octubre</v>
          </cell>
          <cell r="C62">
            <v>34395</v>
          </cell>
          <cell r="I62">
            <v>310495</v>
          </cell>
          <cell r="K62">
            <v>353936</v>
          </cell>
        </row>
        <row r="63">
          <cell r="B63" t="str">
            <v>Noviembre</v>
          </cell>
          <cell r="C63">
            <v>19839</v>
          </cell>
          <cell r="I63">
            <v>312898</v>
          </cell>
          <cell r="K63">
            <v>338127</v>
          </cell>
        </row>
        <row r="64">
          <cell r="B64" t="str">
            <v>Diciembre</v>
          </cell>
          <cell r="C64">
            <v>19258</v>
          </cell>
          <cell r="I64">
            <v>297298</v>
          </cell>
          <cell r="K64">
            <v>322699</v>
          </cell>
        </row>
        <row r="65">
          <cell r="C65">
            <v>970776</v>
          </cell>
          <cell r="I65">
            <v>3575938</v>
          </cell>
          <cell r="K65">
            <v>4052908</v>
          </cell>
          <cell r="M65">
            <v>1021256</v>
          </cell>
          <cell r="N65">
            <v>4.6264188881446344E-3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63553</v>
          </cell>
          <cell r="I75">
            <v>47459</v>
          </cell>
          <cell r="K75">
            <v>54756</v>
          </cell>
          <cell r="M75">
            <v>55085</v>
          </cell>
          <cell r="N75">
            <v>6.008473957191951E-3</v>
          </cell>
        </row>
        <row r="76">
          <cell r="B76" t="str">
            <v>Febrero</v>
          </cell>
          <cell r="C76">
            <v>57132</v>
          </cell>
          <cell r="I76">
            <v>46238</v>
          </cell>
          <cell r="K76">
            <v>51035</v>
          </cell>
          <cell r="M76">
            <v>45467</v>
          </cell>
          <cell r="N76">
            <v>-0.10910159694327426</v>
          </cell>
        </row>
        <row r="77">
          <cell r="B77" t="str">
            <v>Marzo</v>
          </cell>
          <cell r="C77">
            <v>26105</v>
          </cell>
          <cell r="I77">
            <v>45142</v>
          </cell>
          <cell r="K77">
            <v>52681</v>
          </cell>
          <cell r="M77">
            <v>51647</v>
          </cell>
          <cell r="N77">
            <v>-1.9627569712040382E-2</v>
          </cell>
        </row>
        <row r="78">
          <cell r="B78" t="str">
            <v>Abril</v>
          </cell>
          <cell r="C78">
            <v>0</v>
          </cell>
          <cell r="I78">
            <v>40389</v>
          </cell>
          <cell r="K78">
            <v>42324</v>
          </cell>
        </row>
        <row r="79">
          <cell r="B79" t="str">
            <v>Mayo</v>
          </cell>
          <cell r="C79">
            <v>0</v>
          </cell>
          <cell r="I79">
            <v>37974</v>
          </cell>
          <cell r="K79">
            <v>40709</v>
          </cell>
        </row>
        <row r="80">
          <cell r="B80" t="str">
            <v>Junio</v>
          </cell>
          <cell r="C80">
            <v>0</v>
          </cell>
          <cell r="I80">
            <v>39444</v>
          </cell>
          <cell r="K80">
            <v>43271</v>
          </cell>
        </row>
        <row r="81">
          <cell r="B81" t="str">
            <v>Julio</v>
          </cell>
          <cell r="C81">
            <v>0</v>
          </cell>
          <cell r="I81">
            <v>40634</v>
          </cell>
          <cell r="K81">
            <v>50539</v>
          </cell>
        </row>
        <row r="82">
          <cell r="B82" t="str">
            <v>Agosto</v>
          </cell>
          <cell r="C82">
            <v>7979</v>
          </cell>
          <cell r="I82">
            <v>42953</v>
          </cell>
          <cell r="K82">
            <v>53008</v>
          </cell>
        </row>
        <row r="83">
          <cell r="B83" t="str">
            <v>Septiembre</v>
          </cell>
          <cell r="C83">
            <v>6688</v>
          </cell>
          <cell r="I83">
            <v>44698</v>
          </cell>
          <cell r="K83">
            <v>47719</v>
          </cell>
        </row>
        <row r="84">
          <cell r="B84" t="str">
            <v>Octubre</v>
          </cell>
          <cell r="C84">
            <v>7761</v>
          </cell>
          <cell r="I84">
            <v>42576</v>
          </cell>
          <cell r="K84">
            <v>48020</v>
          </cell>
        </row>
        <row r="85">
          <cell r="B85" t="str">
            <v>Noviembre</v>
          </cell>
          <cell r="C85">
            <v>5041</v>
          </cell>
          <cell r="I85">
            <v>52642</v>
          </cell>
          <cell r="K85">
            <v>51459</v>
          </cell>
        </row>
        <row r="86">
          <cell r="B86" t="str">
            <v>Diciembre</v>
          </cell>
          <cell r="C86">
            <v>8314</v>
          </cell>
          <cell r="I86">
            <v>50952</v>
          </cell>
          <cell r="K86">
            <v>51400</v>
          </cell>
        </row>
        <row r="87">
          <cell r="C87">
            <v>186745</v>
          </cell>
          <cell r="I87">
            <v>531101</v>
          </cell>
          <cell r="K87">
            <v>586921</v>
          </cell>
          <cell r="M87">
            <v>152199</v>
          </cell>
          <cell r="N87">
            <v>-3.9584279872785122E-2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120082</v>
          </cell>
          <cell r="I97">
            <v>98243</v>
          </cell>
          <cell r="K97">
            <v>93714</v>
          </cell>
          <cell r="M97">
            <v>97059</v>
          </cell>
          <cell r="N97">
            <v>3.56937063832512E-2</v>
          </cell>
        </row>
        <row r="98">
          <cell r="B98" t="str">
            <v>Febrero</v>
          </cell>
          <cell r="C98">
            <v>98763</v>
          </cell>
          <cell r="I98">
            <v>90203</v>
          </cell>
          <cell r="K98">
            <v>90986</v>
          </cell>
          <cell r="M98">
            <v>93506</v>
          </cell>
          <cell r="N98">
            <v>2.76965687028774E-2</v>
          </cell>
        </row>
        <row r="99">
          <cell r="B99" t="str">
            <v>Marzo</v>
          </cell>
          <cell r="C99">
            <v>53936</v>
          </cell>
          <cell r="I99">
            <v>93467</v>
          </cell>
          <cell r="K99">
            <v>98528</v>
          </cell>
          <cell r="M99">
            <v>108845</v>
          </cell>
          <cell r="N99">
            <v>0.10471135108801555</v>
          </cell>
        </row>
        <row r="100">
          <cell r="B100" t="str">
            <v>Abril</v>
          </cell>
          <cell r="C100">
            <v>0</v>
          </cell>
          <cell r="I100">
            <v>77040</v>
          </cell>
          <cell r="K100">
            <v>85861</v>
          </cell>
        </row>
        <row r="101">
          <cell r="B101" t="str">
            <v>Mayo</v>
          </cell>
          <cell r="C101">
            <v>0</v>
          </cell>
          <cell r="I101">
            <v>66260</v>
          </cell>
          <cell r="K101">
            <v>70270</v>
          </cell>
        </row>
        <row r="102">
          <cell r="B102" t="str">
            <v>Junio</v>
          </cell>
          <cell r="C102">
            <v>0</v>
          </cell>
          <cell r="I102">
            <v>77667</v>
          </cell>
          <cell r="K102">
            <v>83667</v>
          </cell>
        </row>
        <row r="103">
          <cell r="B103" t="str">
            <v>Julio</v>
          </cell>
          <cell r="C103">
            <v>0</v>
          </cell>
          <cell r="I103">
            <v>92765</v>
          </cell>
          <cell r="K103">
            <v>102667</v>
          </cell>
        </row>
        <row r="104">
          <cell r="B104" t="str">
            <v>Agosto</v>
          </cell>
          <cell r="C104">
            <v>27861</v>
          </cell>
          <cell r="I104">
            <v>81457</v>
          </cell>
          <cell r="K104">
            <v>110568</v>
          </cell>
        </row>
        <row r="105">
          <cell r="B105" t="str">
            <v>Septiembre</v>
          </cell>
          <cell r="C105">
            <v>18984</v>
          </cell>
          <cell r="I105">
            <v>80132</v>
          </cell>
          <cell r="K105">
            <v>98575</v>
          </cell>
        </row>
        <row r="106">
          <cell r="B106" t="str">
            <v>Octubre</v>
          </cell>
          <cell r="C106">
            <v>13944</v>
          </cell>
          <cell r="I106">
            <v>75901</v>
          </cell>
          <cell r="K106">
            <v>89031</v>
          </cell>
        </row>
        <row r="107">
          <cell r="B107" t="str">
            <v>Noviembre</v>
          </cell>
          <cell r="C107">
            <v>11948</v>
          </cell>
          <cell r="I107">
            <v>90568</v>
          </cell>
          <cell r="K107">
            <v>93328</v>
          </cell>
        </row>
        <row r="108">
          <cell r="B108" t="str">
            <v>Diciembre</v>
          </cell>
          <cell r="C108">
            <v>17274</v>
          </cell>
          <cell r="I108">
            <v>92585</v>
          </cell>
          <cell r="K108">
            <v>94775</v>
          </cell>
        </row>
        <row r="109">
          <cell r="C109">
            <v>389120</v>
          </cell>
          <cell r="I109">
            <v>1016288</v>
          </cell>
          <cell r="K109">
            <v>1111970</v>
          </cell>
          <cell r="M109">
            <v>299410</v>
          </cell>
          <cell r="N109">
            <v>5.7134181648706983E-2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716E-C47F-4D95-B493-97D4EF2AA31C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50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7A22EF26-76D8-4B20-A6DD-7129C745C57D}"/>
    <hyperlink ref="B19" location="'Viajeros entr evol mensu TF'!A1" tooltip="Evolución mensual de viajeros entrentrados en Tenerife según lugar de residencia" display="Evolución mensual de viajeros entrados en Tenerife según lugar de residencia" xr:uid="{948A8006-7A2B-474D-8478-C494FF0DC87F}"/>
    <hyperlink ref="B14" location="'Establecim aloj islas cat y tip'!A1" tooltip="Establecimientos alojativos Canarias e islas" display="Establecimientos alojativos Canarias e islas" xr:uid="{BF301CDB-CFCC-42DB-A544-79DE2FF16D4F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4737AEDB-0151-46BD-8A83-F1B7B788D796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F49B3985-DDCF-4B0C-9C45-DE283BF1EB0E}"/>
    <hyperlink ref="B37" location="'Pernoctaciones lugar reside'!A1" tooltip="Pernoctaciones registradas en establecimientos alojativos de Canarias e islas según tipología y categoría" display="'Pernoctaciones lugar reside'!A1" xr:uid="{D61D0D65-AC1E-4756-87DC-2054568D4253}"/>
    <hyperlink ref="B8" location="'Resumen indicadores (aloj)'!A1" tooltip="Resumen indicadores Tenerife" display="'Resumen indicadores (aloj)'!A1" xr:uid="{565D9891-A4C9-4114-8BDD-ED67F38B9FE0}"/>
    <hyperlink ref="B9" location="'Resumen indicadores municipios '!A1" tooltip="Resumen indicadores municipios Tenerife" display="Resumen indicadores municipios Tenerife" xr:uid="{FB740468-624C-4932-8047-CD49F57B98F7}"/>
    <hyperlink ref="B20" location="'Viajeros entr evol mensu TF cat'!A1" tooltip="Evolución mensual de viajeros entrentrados en Tenerife según lugar de residencia" display="'Viajeros entr evol mensu TF cat'!A1" xr:uid="{718E5FC1-3B98-4ACB-9A60-95CC7968F585}"/>
    <hyperlink ref="B21" location="'Viajeros entr evol anual TF cat'!A1" tooltip="Evolución mensual de viajeros entrentrados en Tenerife según lugar de residencia" display="'Viajeros entr evol anual TF cat'!A1" xr:uid="{741210A5-B393-4E77-8B01-75E5888758F7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C4D168F5-57BE-4B08-B162-59D88C42C20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4742CBF-FDD2-43CC-BE14-8B212BEEDB31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B924CFD-B8C3-41E8-BEFB-848B04BF197A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0151C66C-3CB1-4D59-B1D0-178AD1A44B7D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A156D1E1-D306-4DB5-BE4B-23F8015E1F6A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D2CE8BA-99A0-4602-BEA4-49806E7D2F8A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A90B834A-4F1C-432B-A5EB-4B7E31F9C9C4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62318B21-00AF-4DB7-A242-380B242ADC8F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4DFB312-53C8-4EED-B858-5C02BB2542F0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E5D6C572-6614-49C6-BA08-2F547CF2D4CB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20039726-6CFD-4B5F-93B3-F2BDEF7ED1FF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64DA0F30-28EF-438A-ABF6-5BEFBF5F4F19}"/>
    <hyperlink ref="B35" location="'Pernoctaciones evol mensu TF'!A1" tooltip="Evolución mensual de pernoctaciones en Tenerife según lugar de residencia" display="'Pernoctaciones evol mensu TF'!A1" xr:uid="{0E87FF6A-B75B-4D22-AE2E-F08CF2ACE19E}"/>
    <hyperlink ref="B36" location="'Pernocta evol mensu TF cat'!A1" tooltip="Evolución mensual de pernoctaciones en Tenerife según lugar de residencia" display="'Pernocta evol mensu TF cat'!A1" xr:uid="{C722033C-08A4-439E-8E7F-2BC534AFC128}"/>
    <hyperlink ref="B38" location="'Pernoctaciones lugar residen ac'!A1" tooltip="Pernoctaciones registradas en establecimientos alojativos de Canarias e islas según tipología y categoría" display="'Pernoctaciones lugar residen ac'!A1" xr:uid="{AFDBAF74-BA17-49E2-822B-C69F101908BD}"/>
    <hyperlink ref="B39" location="'Pernoctaciones lugar reside año'!A1" tooltip="Pernoctaciones registradas en establecimientos alojativos de Canarias e islas según tipología y categoría" display="'Pernoctaciones lugar reside año'!A1" xr:uid="{5C7B19E6-0B1E-4C86-8DB3-A5ED080956C2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640AFCC-BB32-4340-B4BC-F7FA02A79439}"/>
    <hyperlink ref="B41" location="'EM evol menusual lugar resd'!A1" tooltip="Evolución mensual de estancia media en Tenerife según lugar de residencia" display="'EM evol menusual lugar resd'!A1" xr:uid="{D77BEB18-7796-4A54-A015-1B7158ADD26A}"/>
    <hyperlink ref="B42" location="'EM evol mensu TF cat '!A1" tooltip="Evolución mensual de estancia media en Tenerife según lugar de residencia" display="'EM evol mensu TF cat '!A1" xr:uid="{30658B12-ECC5-4443-AAF6-42F7A1DF264F}"/>
    <hyperlink ref="B44" location="'tasa de ocupación evol mens'!A1" tooltip="Evolución mensual de estancia media en Tenerife según lugar de residencia" display="'tasa de ocupación evol mens'!A1" xr:uid="{2CFAB28D-E188-45B5-90FC-A5BF5848DC61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4308E13F-B5FC-464B-8DCA-7CBBEC59495A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6B313E86-F3FF-4D32-ADB8-C9B4C5259C2C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890B3792-483D-400B-8872-AF83DF51A4AB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F1BBAE8D-6CBB-46DC-A80D-E800C7632C53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E242EBE7-5E8A-4E8E-B44E-D1D3FAC70915}"/>
    <hyperlink ref="B47" location="'ADR municipios'!A1" display="Tarifa media diaria (ADR) Tenerife y municipios" xr:uid="{63D2111B-2EDB-43BB-B24D-AFA778031548}"/>
    <hyperlink ref="B48" location="'RevPAR  municipios'!A1" display="Ingresos medios por habitación (RevPar) Tenerife y municipios" xr:uid="{B901FD49-487E-4DD1-843C-60C176F8AD8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76A6-E8D4-4D82-B22C-5F1408C4C205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2" t="s">
        <v>225</v>
      </c>
      <c r="C4" s="282"/>
      <c r="D4" s="282"/>
      <c r="E4" s="282"/>
      <c r="F4" s="282"/>
      <c r="G4" s="282"/>
      <c r="H4" s="282"/>
      <c r="I4" s="282"/>
      <c r="J4" s="282"/>
      <c r="K4" s="28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2" x14ac:dyDescent="0.25">
      <c r="B7" s="295" t="s">
        <v>50</v>
      </c>
      <c r="C7" s="290" t="s">
        <v>8</v>
      </c>
      <c r="D7" s="15" t="s">
        <v>32</v>
      </c>
      <c r="E7" s="16">
        <v>8112</v>
      </c>
      <c r="F7" s="16">
        <v>60780</v>
      </c>
      <c r="G7" s="16">
        <v>65148</v>
      </c>
      <c r="H7" s="16">
        <v>66545</v>
      </c>
      <c r="I7" s="16">
        <v>76454</v>
      </c>
      <c r="J7" s="17">
        <f>I7/H7-1</f>
        <v>0.14890675482756022</v>
      </c>
      <c r="K7" s="16">
        <f>I7-H7</f>
        <v>9909</v>
      </c>
      <c r="L7" s="18">
        <f>I7/$I$7</f>
        <v>1</v>
      </c>
    </row>
    <row r="8" spans="2:12" x14ac:dyDescent="0.25">
      <c r="B8" s="283"/>
      <c r="C8" s="285"/>
      <c r="D8" s="19" t="s">
        <v>33</v>
      </c>
      <c r="E8" s="20">
        <v>5604</v>
      </c>
      <c r="F8" s="20">
        <v>49231</v>
      </c>
      <c r="G8" s="20">
        <v>51684</v>
      </c>
      <c r="H8" s="20">
        <v>51569</v>
      </c>
      <c r="I8" s="20">
        <v>58240</v>
      </c>
      <c r="J8" s="21">
        <f t="shared" ref="J8:J20" si="0">I8/H8-1</f>
        <v>0.12936066241346555</v>
      </c>
      <c r="K8" s="20">
        <f t="shared" ref="K8:K17" si="1">I8-H8</f>
        <v>6671</v>
      </c>
      <c r="L8" s="22">
        <f>I8/$I$7</f>
        <v>0.76176524446072147</v>
      </c>
    </row>
    <row r="9" spans="2:12" x14ac:dyDescent="0.25">
      <c r="B9" s="283"/>
      <c r="C9" s="286"/>
      <c r="D9" s="23" t="s">
        <v>34</v>
      </c>
      <c r="E9" s="24">
        <v>2508</v>
      </c>
      <c r="F9" s="24">
        <v>11549</v>
      </c>
      <c r="G9" s="24">
        <v>13464</v>
      </c>
      <c r="H9" s="24">
        <v>14976</v>
      </c>
      <c r="I9" s="24">
        <v>18214</v>
      </c>
      <c r="J9" s="25">
        <f>IFERROR(I9/H9-1,"-")</f>
        <v>0.2162126068376069</v>
      </c>
      <c r="K9" s="24">
        <f>IFERROR(I9-H9,"-")</f>
        <v>3238</v>
      </c>
      <c r="L9" s="25">
        <f>IFERROR(I9/$I$7,"-")</f>
        <v>0.23823475553927853</v>
      </c>
    </row>
    <row r="10" spans="2:12" x14ac:dyDescent="0.25">
      <c r="B10" s="283"/>
      <c r="C10" s="287" t="s">
        <v>35</v>
      </c>
      <c r="D10" s="26" t="s">
        <v>32</v>
      </c>
      <c r="E10" s="27">
        <v>8935</v>
      </c>
      <c r="F10" s="27">
        <v>70166</v>
      </c>
      <c r="G10" s="27">
        <v>75267</v>
      </c>
      <c r="H10" s="27">
        <v>78106</v>
      </c>
      <c r="I10" s="27">
        <v>86582</v>
      </c>
      <c r="J10" s="28">
        <f t="shared" si="0"/>
        <v>0.10851919186746217</v>
      </c>
      <c r="K10" s="27">
        <f t="shared" si="1"/>
        <v>8476</v>
      </c>
      <c r="L10" s="18">
        <f>I10/$I$10</f>
        <v>1</v>
      </c>
    </row>
    <row r="11" spans="2:12" x14ac:dyDescent="0.25">
      <c r="B11" s="283"/>
      <c r="C11" s="288"/>
      <c r="D11" s="4" t="s">
        <v>33</v>
      </c>
      <c r="E11" s="29">
        <v>6073</v>
      </c>
      <c r="F11" s="29">
        <v>56648</v>
      </c>
      <c r="G11" s="29">
        <v>59536</v>
      </c>
      <c r="H11" s="29">
        <v>60521</v>
      </c>
      <c r="I11" s="29">
        <v>65999</v>
      </c>
      <c r="J11" s="30">
        <f t="shared" si="0"/>
        <v>9.0514036450157764E-2</v>
      </c>
      <c r="K11" s="29">
        <f t="shared" si="1"/>
        <v>5478</v>
      </c>
      <c r="L11" s="31">
        <f>I11/$I$10</f>
        <v>0.7622716037975561</v>
      </c>
    </row>
    <row r="12" spans="2:12" x14ac:dyDescent="0.25">
      <c r="B12" s="283"/>
      <c r="C12" s="289"/>
      <c r="D12" s="32" t="s">
        <v>34</v>
      </c>
      <c r="E12" s="33">
        <v>2862</v>
      </c>
      <c r="F12" s="33">
        <v>13518</v>
      </c>
      <c r="G12" s="33">
        <v>15731</v>
      </c>
      <c r="H12" s="33">
        <v>17585</v>
      </c>
      <c r="I12" s="33">
        <v>20583</v>
      </c>
      <c r="J12" s="34">
        <f>IFERROR(I12/H12-1,"-")</f>
        <v>0.17048620983793006</v>
      </c>
      <c r="K12" s="33">
        <f>IFERROR(I12-H12,"-")</f>
        <v>2998</v>
      </c>
      <c r="L12" s="34">
        <f>IFERROR(I12/$I$10,"-")</f>
        <v>0.23772839620244393</v>
      </c>
    </row>
    <row r="13" spans="2:12" x14ac:dyDescent="0.25">
      <c r="B13" s="283"/>
      <c r="C13" s="290" t="s">
        <v>21</v>
      </c>
      <c r="D13" s="15" t="s">
        <v>32</v>
      </c>
      <c r="E13" s="16">
        <v>33867</v>
      </c>
      <c r="F13" s="16">
        <v>348988</v>
      </c>
      <c r="G13" s="16">
        <v>379392</v>
      </c>
      <c r="H13" s="16">
        <v>411482</v>
      </c>
      <c r="I13" s="16">
        <v>421131</v>
      </c>
      <c r="J13" s="17">
        <f t="shared" si="0"/>
        <v>2.3449385392313671E-2</v>
      </c>
      <c r="K13" s="16">
        <f t="shared" si="1"/>
        <v>9649</v>
      </c>
      <c r="L13" s="18">
        <f>I13/$I$13</f>
        <v>1</v>
      </c>
    </row>
    <row r="14" spans="2:12" x14ac:dyDescent="0.25">
      <c r="B14" s="283"/>
      <c r="C14" s="285"/>
      <c r="D14" s="19" t="s">
        <v>33</v>
      </c>
      <c r="E14" s="20">
        <v>20518</v>
      </c>
      <c r="F14" s="20">
        <v>278903</v>
      </c>
      <c r="G14" s="20">
        <v>302352</v>
      </c>
      <c r="H14" s="20">
        <v>325621</v>
      </c>
      <c r="I14" s="20">
        <v>318649</v>
      </c>
      <c r="J14" s="21">
        <f t="shared" si="0"/>
        <v>-2.1411395456681248E-2</v>
      </c>
      <c r="K14" s="20">
        <f t="shared" si="1"/>
        <v>-6972</v>
      </c>
      <c r="L14" s="22">
        <f>I14/$I$13</f>
        <v>0.7566505434176064</v>
      </c>
    </row>
    <row r="15" spans="2:12" x14ac:dyDescent="0.25">
      <c r="B15" s="283"/>
      <c r="C15" s="286"/>
      <c r="D15" s="23" t="s">
        <v>34</v>
      </c>
      <c r="E15" s="24">
        <v>13349</v>
      </c>
      <c r="F15" s="24">
        <v>70085</v>
      </c>
      <c r="G15" s="24">
        <v>77040</v>
      </c>
      <c r="H15" s="24">
        <v>85861</v>
      </c>
      <c r="I15" s="24">
        <v>102482</v>
      </c>
      <c r="J15" s="25">
        <f>IFERROR(I15/H15-1,"-")</f>
        <v>0.19358032168271966</v>
      </c>
      <c r="K15" s="24">
        <f>IFERROR(I15-H15,"-")</f>
        <v>16621</v>
      </c>
      <c r="L15" s="25">
        <f>IFERROR(I15/$I$13,"-")</f>
        <v>0.2433494565823936</v>
      </c>
    </row>
    <row r="16" spans="2:12" x14ac:dyDescent="0.25">
      <c r="B16" s="283"/>
      <c r="C16" s="287" t="s">
        <v>22</v>
      </c>
      <c r="D16" s="26" t="s">
        <v>32</v>
      </c>
      <c r="E16" s="35">
        <v>4.1749260355029589</v>
      </c>
      <c r="F16" s="35">
        <v>5.741822968081606</v>
      </c>
      <c r="G16" s="35">
        <v>5.8235402468226196</v>
      </c>
      <c r="H16" s="35">
        <v>6.1835149147193631</v>
      </c>
      <c r="I16" s="35">
        <v>5.5082925680801527</v>
      </c>
      <c r="J16" s="36">
        <f t="shared" si="0"/>
        <v>-0.10919717279761021</v>
      </c>
      <c r="K16" s="37">
        <f t="shared" si="1"/>
        <v>-0.67522234663921044</v>
      </c>
      <c r="L16" s="38"/>
    </row>
    <row r="17" spans="2:12" x14ac:dyDescent="0.25">
      <c r="B17" s="283"/>
      <c r="C17" s="288"/>
      <c r="D17" s="4" t="s">
        <v>33</v>
      </c>
      <c r="E17" s="39">
        <f>E14/E8</f>
        <v>3.6613133476088509</v>
      </c>
      <c r="F17" s="39">
        <f t="shared" ref="F17:I17" si="2">F14/F8</f>
        <v>5.6651906319189127</v>
      </c>
      <c r="G17" s="39">
        <f t="shared" si="2"/>
        <v>5.8500116090085905</v>
      </c>
      <c r="H17" s="39">
        <f t="shared" si="2"/>
        <v>6.3142779576877581</v>
      </c>
      <c r="I17" s="39">
        <f t="shared" si="2"/>
        <v>5.4713083791208792</v>
      </c>
      <c r="J17" s="40">
        <f t="shared" si="0"/>
        <v>-0.13350213345304929</v>
      </c>
      <c r="K17" s="41">
        <f t="shared" si="1"/>
        <v>-0.84296957856687893</v>
      </c>
      <c r="L17" s="42"/>
    </row>
    <row r="18" spans="2:12" x14ac:dyDescent="0.25">
      <c r="B18" s="283"/>
      <c r="C18" s="289"/>
      <c r="D18" s="32" t="s">
        <v>34</v>
      </c>
      <c r="E18" s="43">
        <f>IFERROR(E15/E9,"-")</f>
        <v>5.3225677830940992</v>
      </c>
      <c r="F18" s="43">
        <f t="shared" ref="F18:I18" si="3">IFERROR(F15/F9,"-")</f>
        <v>6.0684907784223743</v>
      </c>
      <c r="G18" s="43">
        <f t="shared" si="3"/>
        <v>5.7219251336898393</v>
      </c>
      <c r="H18" s="43">
        <f t="shared" si="3"/>
        <v>5.7332398504273501</v>
      </c>
      <c r="I18" s="43">
        <f t="shared" si="3"/>
        <v>5.6265510047216427</v>
      </c>
      <c r="J18" s="34">
        <f>IFERROR(I18/H18-1,"-")</f>
        <v>-1.8608823019632625E-2</v>
      </c>
      <c r="K18" s="33">
        <f>IFERROR(I18-H18,"-")</f>
        <v>-0.10668884570570736</v>
      </c>
      <c r="L18" s="34"/>
    </row>
    <row r="19" spans="2:12" x14ac:dyDescent="0.25">
      <c r="B19" s="283"/>
      <c r="C19" s="291" t="s">
        <v>36</v>
      </c>
      <c r="D19" s="15" t="s">
        <v>32</v>
      </c>
      <c r="E19" s="18">
        <v>0.2036</v>
      </c>
      <c r="F19" s="18">
        <v>0.61619999999999997</v>
      </c>
      <c r="G19" s="18">
        <v>0.65780000000000005</v>
      </c>
      <c r="H19" s="18">
        <v>0.68099999999999994</v>
      </c>
      <c r="I19" s="18">
        <v>0.71819999999999995</v>
      </c>
      <c r="J19" s="17">
        <f t="shared" si="0"/>
        <v>5.4625550660792888E-2</v>
      </c>
      <c r="K19" s="44">
        <f>(I19-H19)*100</f>
        <v>3.7200000000000011</v>
      </c>
      <c r="L19" s="18"/>
    </row>
    <row r="20" spans="2:12" x14ac:dyDescent="0.25">
      <c r="B20" s="283"/>
      <c r="C20" s="292"/>
      <c r="D20" s="19" t="s">
        <v>33</v>
      </c>
      <c r="E20" s="22">
        <v>0.2</v>
      </c>
      <c r="F20" s="22">
        <v>0.62850000000000006</v>
      </c>
      <c r="G20" s="22">
        <v>0.6774</v>
      </c>
      <c r="H20" s="22">
        <v>0.68799999999999994</v>
      </c>
      <c r="I20" s="22">
        <v>0.70379999999999998</v>
      </c>
      <c r="J20" s="21">
        <f t="shared" si="0"/>
        <v>2.296511627906983E-2</v>
      </c>
      <c r="K20" s="46">
        <f>(I20-H20)*100</f>
        <v>1.5800000000000036</v>
      </c>
      <c r="L20" s="22"/>
    </row>
    <row r="21" spans="2:12" x14ac:dyDescent="0.25">
      <c r="B21" s="283"/>
      <c r="C21" s="293"/>
      <c r="D21" s="23" t="s">
        <v>34</v>
      </c>
      <c r="E21" s="25">
        <v>0.20920000000000002</v>
      </c>
      <c r="F21" s="25">
        <v>0.57189999999999996</v>
      </c>
      <c r="G21" s="25">
        <v>0.59079999999999999</v>
      </c>
      <c r="H21" s="25">
        <v>0.65599999999999992</v>
      </c>
      <c r="I21" s="25">
        <v>0.76709999999999989</v>
      </c>
      <c r="J21" s="25">
        <f>IFERROR(I21/H21-1,"-")</f>
        <v>0.16935975609756104</v>
      </c>
      <c r="K21" s="24">
        <f>IFERROR(I21-H21,"-")</f>
        <v>0.11109999999999998</v>
      </c>
      <c r="L21" s="47"/>
    </row>
    <row r="22" spans="2:12" x14ac:dyDescent="0.25">
      <c r="B22" s="283"/>
      <c r="C22" s="294" t="s">
        <v>37</v>
      </c>
      <c r="D22" s="26" t="s">
        <v>32</v>
      </c>
      <c r="E22" s="27">
        <v>5546</v>
      </c>
      <c r="F22" s="27">
        <v>18878</v>
      </c>
      <c r="G22" s="27">
        <v>19226</v>
      </c>
      <c r="H22" s="27">
        <v>20140</v>
      </c>
      <c r="I22" s="27">
        <v>19545</v>
      </c>
      <c r="J22" s="36">
        <f>I22/H22-1</f>
        <v>-2.9543197616683226E-2</v>
      </c>
      <c r="K22" s="27">
        <f>I22-H22</f>
        <v>-595</v>
      </c>
      <c r="L22" s="38">
        <f>I22/$I$22</f>
        <v>1</v>
      </c>
    </row>
    <row r="23" spans="2:12" x14ac:dyDescent="0.25">
      <c r="B23" s="283"/>
      <c r="C23" s="296"/>
      <c r="D23" s="4" t="s">
        <v>33</v>
      </c>
      <c r="E23" s="29">
        <v>3419</v>
      </c>
      <c r="F23" s="29">
        <v>14793</v>
      </c>
      <c r="G23" s="29">
        <v>14879</v>
      </c>
      <c r="H23" s="29">
        <v>15777</v>
      </c>
      <c r="I23" s="29">
        <v>15092</v>
      </c>
      <c r="J23" s="40">
        <f>I23/H23-1</f>
        <v>-4.3417633263611588E-2</v>
      </c>
      <c r="K23" s="29">
        <f>I23-H23</f>
        <v>-685</v>
      </c>
      <c r="L23" s="42">
        <f>I23/$I$22</f>
        <v>0.77216679457661808</v>
      </c>
    </row>
    <row r="24" spans="2:12" x14ac:dyDescent="0.25">
      <c r="B24" s="284"/>
      <c r="C24" s="297"/>
      <c r="D24" s="32" t="s">
        <v>34</v>
      </c>
      <c r="E24" s="33">
        <v>2127</v>
      </c>
      <c r="F24" s="33">
        <v>4085</v>
      </c>
      <c r="G24" s="33">
        <v>4347</v>
      </c>
      <c r="H24" s="33">
        <v>4363</v>
      </c>
      <c r="I24" s="33">
        <v>4453</v>
      </c>
      <c r="J24" s="34">
        <f>IFERROR(I24/H24-1,"-")</f>
        <v>2.0628008251203367E-2</v>
      </c>
      <c r="K24" s="33">
        <f>IFERROR(I24-H24,"-")</f>
        <v>90</v>
      </c>
      <c r="L24" s="34">
        <f>IFERROR(I24/$I$22,"-")</f>
        <v>0.22783320542338195</v>
      </c>
    </row>
    <row r="25" spans="2:12" ht="7.5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48"/>
    </row>
    <row r="26" spans="2:12" ht="24.75" customHeight="1" x14ac:dyDescent="0.25">
      <c r="B26" s="280" t="s">
        <v>38</v>
      </c>
      <c r="C26" s="281"/>
      <c r="D26" s="281"/>
      <c r="E26" s="281"/>
      <c r="F26" s="281"/>
      <c r="G26" s="281"/>
      <c r="H26" s="281"/>
      <c r="I26" s="281"/>
      <c r="J26" s="281"/>
      <c r="K26" s="281"/>
    </row>
    <row r="29" spans="2:12" ht="21.75" customHeight="1" thickBot="1" x14ac:dyDescent="0.3">
      <c r="B29" s="282" t="s">
        <v>225</v>
      </c>
      <c r="C29" s="282"/>
      <c r="D29" s="282"/>
      <c r="E29" s="282"/>
      <c r="F29" s="282"/>
      <c r="G29" s="282"/>
      <c r="H29" s="282"/>
      <c r="I29" s="282"/>
      <c r="J29" s="282"/>
      <c r="K29" s="28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abril 2025</v>
      </c>
    </row>
    <row r="32" spans="2:12" ht="15" customHeight="1" x14ac:dyDescent="0.25">
      <c r="B32" s="295" t="s">
        <v>50</v>
      </c>
      <c r="C32" s="290" t="s">
        <v>8</v>
      </c>
      <c r="D32" s="15" t="s">
        <v>32</v>
      </c>
      <c r="E32" s="50">
        <v>27049</v>
      </c>
      <c r="F32" s="50">
        <v>204530</v>
      </c>
      <c r="G32" s="50">
        <v>249495</v>
      </c>
      <c r="H32" s="50">
        <v>274173</v>
      </c>
      <c r="I32" s="50">
        <v>289656</v>
      </c>
      <c r="J32" s="17">
        <f>I32/H32-1</f>
        <v>5.647164381613079E-2</v>
      </c>
      <c r="K32" s="16">
        <f>I32-H32</f>
        <v>15483</v>
      </c>
      <c r="L32" s="18">
        <f>I32/$I$32</f>
        <v>1</v>
      </c>
    </row>
    <row r="33" spans="1:12" x14ac:dyDescent="0.25">
      <c r="B33" s="283"/>
      <c r="C33" s="285"/>
      <c r="D33" s="19" t="s">
        <v>33</v>
      </c>
      <c r="E33" s="51">
        <v>19337</v>
      </c>
      <c r="F33" s="51">
        <v>166227</v>
      </c>
      <c r="G33" s="51">
        <v>202954</v>
      </c>
      <c r="H33" s="51">
        <v>225347</v>
      </c>
      <c r="I33" s="51">
        <v>233629</v>
      </c>
      <c r="J33" s="21">
        <f t="shared" ref="J33:J45" si="4">I33/H33-1</f>
        <v>3.6752208815737486E-2</v>
      </c>
      <c r="K33" s="20">
        <f t="shared" ref="K33:K42" si="5">I33-H33</f>
        <v>8282</v>
      </c>
      <c r="L33" s="22">
        <f>I33/$I$32</f>
        <v>0.80657400502665233</v>
      </c>
    </row>
    <row r="34" spans="1:12" x14ac:dyDescent="0.25">
      <c r="B34" s="283"/>
      <c r="C34" s="286"/>
      <c r="D34" s="23" t="s">
        <v>34</v>
      </c>
      <c r="E34" s="24">
        <v>7712</v>
      </c>
      <c r="F34" s="24">
        <v>38303</v>
      </c>
      <c r="G34" s="24">
        <v>46541</v>
      </c>
      <c r="H34" s="24">
        <v>48826</v>
      </c>
      <c r="I34" s="24">
        <v>56027</v>
      </c>
      <c r="J34" s="25">
        <f>IFERROR(I34/H34-1,"-")</f>
        <v>0.14748289845574081</v>
      </c>
      <c r="K34" s="24">
        <f>IFERROR(I34-H34,"-")</f>
        <v>7201</v>
      </c>
      <c r="L34" s="25">
        <f>IFERROR(I34/I32,"-")</f>
        <v>0.1934259949733477</v>
      </c>
    </row>
    <row r="35" spans="1:12" x14ac:dyDescent="0.25">
      <c r="B35" s="283"/>
      <c r="C35" s="287" t="s">
        <v>35</v>
      </c>
      <c r="D35" s="26" t="s">
        <v>32</v>
      </c>
      <c r="E35" s="52">
        <v>30364</v>
      </c>
      <c r="F35" s="52">
        <v>240241</v>
      </c>
      <c r="G35" s="52">
        <v>297116</v>
      </c>
      <c r="H35" s="52">
        <v>327775</v>
      </c>
      <c r="I35" s="52">
        <v>343207</v>
      </c>
      <c r="J35" s="28">
        <f t="shared" si="4"/>
        <v>4.7081076958279233E-2</v>
      </c>
      <c r="K35" s="27">
        <f t="shared" si="5"/>
        <v>15432</v>
      </c>
      <c r="L35" s="18">
        <f>I35/$I$35</f>
        <v>1</v>
      </c>
    </row>
    <row r="36" spans="1:12" x14ac:dyDescent="0.25">
      <c r="B36" s="283"/>
      <c r="C36" s="288"/>
      <c r="D36" s="4" t="s">
        <v>33</v>
      </c>
      <c r="E36" s="53">
        <v>21397</v>
      </c>
      <c r="F36" s="53">
        <v>193545</v>
      </c>
      <c r="G36" s="53">
        <v>239937</v>
      </c>
      <c r="H36" s="53">
        <v>267725</v>
      </c>
      <c r="I36" s="53">
        <v>275848</v>
      </c>
      <c r="J36" s="30">
        <f t="shared" si="4"/>
        <v>3.0340834811840578E-2</v>
      </c>
      <c r="K36" s="29">
        <f t="shared" si="5"/>
        <v>8123</v>
      </c>
      <c r="L36" s="31">
        <f>I36/$I$35</f>
        <v>0.80373652052551381</v>
      </c>
    </row>
    <row r="37" spans="1:12" x14ac:dyDescent="0.25">
      <c r="B37" s="283"/>
      <c r="C37" s="289"/>
      <c r="D37" s="32" t="s">
        <v>34</v>
      </c>
      <c r="E37" s="33">
        <v>8967</v>
      </c>
      <c r="F37" s="33">
        <v>46696</v>
      </c>
      <c r="G37" s="33">
        <v>57179</v>
      </c>
      <c r="H37" s="33">
        <v>60050</v>
      </c>
      <c r="I37" s="33">
        <v>67359</v>
      </c>
      <c r="J37" s="34">
        <f>IFERROR(I37/H37-1,"-")</f>
        <v>0.12171523730224809</v>
      </c>
      <c r="K37" s="33">
        <f>IFERROR(I37-H37,"-")</f>
        <v>7309</v>
      </c>
      <c r="L37" s="34">
        <f>IFERROR(I37/I35,"-")</f>
        <v>0.19626347947448625</v>
      </c>
    </row>
    <row r="38" spans="1:12" x14ac:dyDescent="0.25">
      <c r="B38" s="283"/>
      <c r="C38" s="290" t="s">
        <v>21</v>
      </c>
      <c r="D38" s="15" t="s">
        <v>32</v>
      </c>
      <c r="E38" s="50">
        <v>125212</v>
      </c>
      <c r="F38" s="50">
        <v>1277643</v>
      </c>
      <c r="G38" s="50">
        <v>1686660</v>
      </c>
      <c r="H38" s="50">
        <v>1869735</v>
      </c>
      <c r="I38" s="50">
        <v>1893996</v>
      </c>
      <c r="J38" s="17">
        <f t="shared" si="4"/>
        <v>1.2975635584721923E-2</v>
      </c>
      <c r="K38" s="16">
        <f t="shared" si="5"/>
        <v>24261</v>
      </c>
      <c r="L38" s="18">
        <f>I38/$I$38</f>
        <v>1</v>
      </c>
    </row>
    <row r="39" spans="1:12" x14ac:dyDescent="0.25">
      <c r="B39" s="283"/>
      <c r="C39" s="285"/>
      <c r="D39" s="19" t="s">
        <v>33</v>
      </c>
      <c r="E39" s="51">
        <v>79808</v>
      </c>
      <c r="F39" s="51">
        <v>996175</v>
      </c>
      <c r="G39" s="51">
        <v>1327707</v>
      </c>
      <c r="H39" s="51">
        <v>1500646</v>
      </c>
      <c r="I39" s="51">
        <v>1492104</v>
      </c>
      <c r="J39" s="21">
        <f t="shared" si="4"/>
        <v>-5.69221521931218E-3</v>
      </c>
      <c r="K39" s="20">
        <f t="shared" si="5"/>
        <v>-8542</v>
      </c>
      <c r="L39" s="22">
        <f>I39/$I$38</f>
        <v>0.78780736601344459</v>
      </c>
    </row>
    <row r="40" spans="1:12" x14ac:dyDescent="0.25">
      <c r="B40" s="283"/>
      <c r="C40" s="286"/>
      <c r="D40" s="23" t="s">
        <v>34</v>
      </c>
      <c r="E40" s="24">
        <v>45404</v>
      </c>
      <c r="F40" s="24">
        <v>281468</v>
      </c>
      <c r="G40" s="24">
        <v>358953</v>
      </c>
      <c r="H40" s="24">
        <v>369089</v>
      </c>
      <c r="I40" s="24">
        <v>401892</v>
      </c>
      <c r="J40" s="25">
        <f>IFERROR(I40/H40-1,"-")</f>
        <v>8.887558285399999E-2</v>
      </c>
      <c r="K40" s="24">
        <f>IFERROR(I40-H40,"-")</f>
        <v>32803</v>
      </c>
      <c r="L40" s="25">
        <f>IFERROR(I40/I38,"-")</f>
        <v>0.21219263398655541</v>
      </c>
    </row>
    <row r="41" spans="1:12" x14ac:dyDescent="0.25">
      <c r="B41" s="283"/>
      <c r="C41" s="287" t="s">
        <v>22</v>
      </c>
      <c r="D41" s="26" t="s">
        <v>32</v>
      </c>
      <c r="E41" s="54">
        <v>4.6290805575067466</v>
      </c>
      <c r="F41" s="54">
        <v>6.2467266415684737</v>
      </c>
      <c r="G41" s="54">
        <v>6.7602957975109721</v>
      </c>
      <c r="H41" s="54">
        <v>6.8195445941066408</v>
      </c>
      <c r="I41" s="54">
        <v>6.5387770320656227</v>
      </c>
      <c r="J41" s="36">
        <f t="shared" si="4"/>
        <v>-4.1171013425684411E-2</v>
      </c>
      <c r="K41" s="37">
        <f t="shared" si="5"/>
        <v>-0.28076756204101816</v>
      </c>
      <c r="L41" s="38"/>
    </row>
    <row r="42" spans="1:12" x14ac:dyDescent="0.25">
      <c r="B42" s="283"/>
      <c r="C42" s="288"/>
      <c r="D42" s="4" t="s">
        <v>33</v>
      </c>
      <c r="E42" s="55">
        <f t="shared" ref="E42:I42" si="6">E39/E33</f>
        <v>4.1272172519005013</v>
      </c>
      <c r="F42" s="55">
        <f t="shared" si="6"/>
        <v>5.9928591624705971</v>
      </c>
      <c r="G42" s="55">
        <f t="shared" si="6"/>
        <v>6.5419109749007163</v>
      </c>
      <c r="H42" s="55">
        <f t="shared" si="6"/>
        <v>6.6592677071361059</v>
      </c>
      <c r="I42" s="55">
        <f t="shared" si="6"/>
        <v>6.3866386450312245</v>
      </c>
      <c r="J42" s="40">
        <f t="shared" si="4"/>
        <v>-4.0939796099912162E-2</v>
      </c>
      <c r="K42" s="41">
        <f t="shared" si="5"/>
        <v>-0.27262906210488147</v>
      </c>
      <c r="L42" s="42"/>
    </row>
    <row r="43" spans="1:12" x14ac:dyDescent="0.25">
      <c r="B43" s="283"/>
      <c r="C43" s="289"/>
      <c r="D43" s="32" t="s">
        <v>34</v>
      </c>
      <c r="E43" s="43">
        <f>IFERROR(E40/E34,"-")</f>
        <v>5.8874481327800829</v>
      </c>
      <c r="F43" s="43">
        <f t="shared" ref="F43:I43" si="7">IFERROR(F40/F34,"-")</f>
        <v>7.3484583452993242</v>
      </c>
      <c r="G43" s="43">
        <f t="shared" si="7"/>
        <v>7.7126189811134269</v>
      </c>
      <c r="H43" s="43">
        <f t="shared" si="7"/>
        <v>7.5592716995043627</v>
      </c>
      <c r="I43" s="43">
        <f t="shared" si="7"/>
        <v>7.1731843575418992</v>
      </c>
      <c r="J43" s="34">
        <f>IFERROR(I43/H43-1,"-")</f>
        <v>-5.1074674559955069E-2</v>
      </c>
      <c r="K43" s="33">
        <f>IFERROR(I43-H43,"-")</f>
        <v>-0.38608734196246353</v>
      </c>
      <c r="L43" s="56"/>
    </row>
    <row r="44" spans="1:12" x14ac:dyDescent="0.25">
      <c r="A44" s="57"/>
      <c r="B44" s="283"/>
      <c r="C44" s="291" t="s">
        <v>36</v>
      </c>
      <c r="D44" s="15" t="s">
        <v>32</v>
      </c>
      <c r="E44" s="58">
        <v>0.18224424209962506</v>
      </c>
      <c r="F44" s="58">
        <v>0.57835662797203558</v>
      </c>
      <c r="G44" s="58">
        <v>0.7326738952616807</v>
      </c>
      <c r="H44" s="58">
        <v>0.77789459407285122</v>
      </c>
      <c r="I44" s="58">
        <v>0.78431271864730201</v>
      </c>
      <c r="J44" s="58">
        <f t="shared" si="4"/>
        <v>8.2506352703226593E-3</v>
      </c>
      <c r="K44" s="44">
        <f>(I44-H44)*100</f>
        <v>0.64181245744507898</v>
      </c>
      <c r="L44" s="18"/>
    </row>
    <row r="45" spans="1:12" x14ac:dyDescent="0.25">
      <c r="B45" s="283"/>
      <c r="C45" s="292"/>
      <c r="D45" s="19" t="s">
        <v>33</v>
      </c>
      <c r="E45" s="59">
        <v>0.18806983808291683</v>
      </c>
      <c r="F45" s="59">
        <v>0.57763607434192366</v>
      </c>
      <c r="G45" s="59">
        <v>0.74577585950256786</v>
      </c>
      <c r="H45" s="59">
        <v>0.7996532064812234</v>
      </c>
      <c r="I45" s="59">
        <v>0.79316775072879164</v>
      </c>
      <c r="J45" s="59">
        <f t="shared" si="4"/>
        <v>-8.1103354552534146E-3</v>
      </c>
      <c r="K45" s="46">
        <f>(I45-H45)*100</f>
        <v>-0.64854557524317569</v>
      </c>
      <c r="L45" s="22"/>
    </row>
    <row r="46" spans="1:12" x14ac:dyDescent="0.25">
      <c r="B46" s="283"/>
      <c r="C46" s="293"/>
      <c r="D46" s="23" t="s">
        <v>34</v>
      </c>
      <c r="E46" s="60">
        <v>0.17283396078461227</v>
      </c>
      <c r="F46" s="60">
        <v>0.5809213241971436</v>
      </c>
      <c r="G46" s="60">
        <v>0.68796836847734011</v>
      </c>
      <c r="H46" s="60">
        <v>0.70040780851786555</v>
      </c>
      <c r="I46" s="60">
        <v>0.75309752422927301</v>
      </c>
      <c r="J46" s="25">
        <f>IFERROR(I46/H46-1,"-")</f>
        <v>7.5227196314250566E-2</v>
      </c>
      <c r="K46" s="24">
        <f>IFERROR(I46-H46,"-")</f>
        <v>5.2689715711407459E-2</v>
      </c>
      <c r="L46" s="47"/>
    </row>
    <row r="47" spans="1:12" x14ac:dyDescent="0.25">
      <c r="B47" s="283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3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3"/>
      <c r="C49" s="294" t="s">
        <v>39</v>
      </c>
      <c r="D49" s="26" t="s">
        <v>32</v>
      </c>
      <c r="E49" s="52">
        <v>5719</v>
      </c>
      <c r="F49" s="52">
        <v>18410.75</v>
      </c>
      <c r="G49" s="52">
        <v>19185.25</v>
      </c>
      <c r="H49" s="52">
        <v>19865</v>
      </c>
      <c r="I49" s="52">
        <v>20127.25</v>
      </c>
      <c r="J49" s="36">
        <f>I49/H49-1</f>
        <v>1.3201610873395442E-2</v>
      </c>
      <c r="K49" s="27">
        <f>I49-H49</f>
        <v>262.25</v>
      </c>
      <c r="L49" s="38">
        <f>I49/$I$22</f>
        <v>1.0297902276797135</v>
      </c>
    </row>
    <row r="50" spans="2:12" x14ac:dyDescent="0.25">
      <c r="B50" s="283"/>
      <c r="C50" s="288"/>
      <c r="D50" s="4" t="s">
        <v>33</v>
      </c>
      <c r="E50" s="53">
        <v>3533.75</v>
      </c>
      <c r="F50" s="53">
        <v>14371.75</v>
      </c>
      <c r="G50" s="53">
        <v>14837.25</v>
      </c>
      <c r="H50" s="53">
        <v>15510</v>
      </c>
      <c r="I50" s="53">
        <v>15680.25</v>
      </c>
      <c r="J50" s="40">
        <f>I50/H50-1</f>
        <v>1.09767891682786E-2</v>
      </c>
      <c r="K50" s="29">
        <f>I50-H50</f>
        <v>170.25</v>
      </c>
      <c r="L50" s="42">
        <f>I50/$I$22</f>
        <v>0.80226400613967763</v>
      </c>
    </row>
    <row r="51" spans="2:12" x14ac:dyDescent="0.25">
      <c r="B51" s="284"/>
      <c r="C51" s="289"/>
      <c r="D51" s="32" t="s">
        <v>34</v>
      </c>
      <c r="E51" s="33">
        <v>2185.25</v>
      </c>
      <c r="F51" s="33">
        <v>4039</v>
      </c>
      <c r="G51" s="33">
        <v>4348</v>
      </c>
      <c r="H51" s="33">
        <v>4355</v>
      </c>
      <c r="I51" s="33">
        <v>4447</v>
      </c>
      <c r="J51" s="34">
        <f>IFERROR(I51/H51-1,"-")</f>
        <v>2.112514351320316E-2</v>
      </c>
      <c r="K51" s="33">
        <f>IFERROR(I51-H51,"-")</f>
        <v>92</v>
      </c>
      <c r="L51" s="34">
        <f>IFERROR(I51/I49,"-")</f>
        <v>0.22094424225862946</v>
      </c>
    </row>
    <row r="52" spans="2:12" ht="6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48"/>
    </row>
    <row r="53" spans="2:12" ht="28.5" customHeight="1" x14ac:dyDescent="0.25">
      <c r="B53" s="280" t="s">
        <v>40</v>
      </c>
      <c r="C53" s="281"/>
      <c r="D53" s="281"/>
      <c r="E53" s="281"/>
      <c r="F53" s="281"/>
      <c r="G53" s="281"/>
      <c r="H53" s="281"/>
      <c r="I53" s="281"/>
      <c r="J53" s="281"/>
      <c r="K53" s="281"/>
    </row>
    <row r="54" spans="2:12" x14ac:dyDescent="0.25">
      <c r="B54" s="64"/>
    </row>
    <row r="56" spans="2:12" ht="21.75" thickBot="1" x14ac:dyDescent="0.3">
      <c r="B56" s="282" t="s">
        <v>225</v>
      </c>
      <c r="C56" s="282"/>
      <c r="D56" s="282"/>
      <c r="E56" s="282"/>
      <c r="F56" s="282"/>
      <c r="G56" s="282"/>
      <c r="H56" s="282"/>
      <c r="I56" s="282"/>
      <c r="J56" s="282"/>
      <c r="K56" s="282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3"/>
      <c r="C59" s="285"/>
      <c r="D59" s="19" t="s">
        <v>33</v>
      </c>
      <c r="E59" s="51">
        <v>177177</v>
      </c>
      <c r="F59" s="51">
        <v>285256</v>
      </c>
      <c r="G59" s="51">
        <v>574800</v>
      </c>
      <c r="H59" s="51">
        <v>652648</v>
      </c>
      <c r="I59" s="51">
        <v>741051</v>
      </c>
      <c r="J59" s="21">
        <f t="shared" ref="J59:J74" si="8">I59/H59-1</f>
        <v>0.13545280151015548</v>
      </c>
      <c r="K59" s="20">
        <f t="shared" ref="K59:K74" si="9">I59-H59</f>
        <v>88403</v>
      </c>
      <c r="L59" s="21" t="e">
        <f>I59/#REF!</f>
        <v>#REF!</v>
      </c>
    </row>
    <row r="60" spans="2:12" x14ac:dyDescent="0.25">
      <c r="B60" s="283"/>
      <c r="C60" s="286"/>
      <c r="D60" s="23" t="s">
        <v>34</v>
      </c>
      <c r="E60" s="24">
        <v>48658</v>
      </c>
      <c r="F60" s="24">
        <v>68948</v>
      </c>
      <c r="G60" s="24">
        <v>135425</v>
      </c>
      <c r="H60" s="24">
        <v>145200</v>
      </c>
      <c r="I60" s="24">
        <v>173305</v>
      </c>
      <c r="J60" s="25">
        <f>IFERROR(I60/H60-1,"-")</f>
        <v>0.1935606060606061</v>
      </c>
      <c r="K60" s="24">
        <f>IFERROR(I60-H60,"-")</f>
        <v>28105</v>
      </c>
      <c r="L60" s="25" t="str">
        <f>IFERROR(I60/#REF!,"-")</f>
        <v>-</v>
      </c>
    </row>
    <row r="61" spans="2:12" x14ac:dyDescent="0.25">
      <c r="B61" s="283"/>
      <c r="C61" s="287" t="s">
        <v>35</v>
      </c>
      <c r="D61" s="26" t="s">
        <v>32</v>
      </c>
      <c r="E61" s="52">
        <v>225835</v>
      </c>
      <c r="F61" s="52">
        <v>354204</v>
      </c>
      <c r="G61" s="52">
        <v>710225</v>
      </c>
      <c r="H61" s="52">
        <v>797848</v>
      </c>
      <c r="I61" s="52">
        <v>914356</v>
      </c>
      <c r="J61" s="36">
        <f t="shared" si="8"/>
        <v>0.14602781482187077</v>
      </c>
      <c r="K61" s="52">
        <f t="shared" si="9"/>
        <v>116508</v>
      </c>
      <c r="L61" s="36">
        <f>I61/$I$61</f>
        <v>1</v>
      </c>
    </row>
    <row r="62" spans="2:12" x14ac:dyDescent="0.25">
      <c r="B62" s="283"/>
      <c r="C62" s="288"/>
      <c r="D62" s="4" t="s">
        <v>33</v>
      </c>
      <c r="E62" s="53">
        <v>177177</v>
      </c>
      <c r="F62" s="53">
        <v>285256</v>
      </c>
      <c r="G62" s="53">
        <v>574800</v>
      </c>
      <c r="H62" s="53">
        <v>652648</v>
      </c>
      <c r="I62" s="53">
        <v>741051</v>
      </c>
      <c r="J62" s="40">
        <f t="shared" si="8"/>
        <v>0.13545280151015548</v>
      </c>
      <c r="K62" s="53">
        <f t="shared" si="9"/>
        <v>88403</v>
      </c>
      <c r="L62" s="40">
        <f t="shared" ref="L62" si="10">I62/$I$61</f>
        <v>0.81046222696630199</v>
      </c>
    </row>
    <row r="63" spans="2:12" x14ac:dyDescent="0.25">
      <c r="B63" s="283"/>
      <c r="C63" s="289"/>
      <c r="D63" s="32" t="s">
        <v>34</v>
      </c>
      <c r="E63" s="33">
        <v>48658</v>
      </c>
      <c r="F63" s="33">
        <v>68948</v>
      </c>
      <c r="G63" s="33">
        <v>135425</v>
      </c>
      <c r="H63" s="33">
        <v>145200</v>
      </c>
      <c r="I63" s="33">
        <v>173305</v>
      </c>
      <c r="J63" s="34">
        <f>IFERROR(I63/H63-1,"-")</f>
        <v>0.1935606060606061</v>
      </c>
      <c r="K63" s="33">
        <f>IFERROR(I63-H63,"-")</f>
        <v>28105</v>
      </c>
      <c r="L63" s="65">
        <f>IFERROR(I63/I61,"-")</f>
        <v>0.18953777303369804</v>
      </c>
    </row>
    <row r="64" spans="2:12" x14ac:dyDescent="0.25">
      <c r="B64" s="283"/>
      <c r="C64" s="290" t="s">
        <v>21</v>
      </c>
      <c r="D64" s="15" t="s">
        <v>32</v>
      </c>
      <c r="E64" s="50">
        <v>1546641</v>
      </c>
      <c r="F64" s="50">
        <v>1967362</v>
      </c>
      <c r="G64" s="50">
        <v>4352393</v>
      </c>
      <c r="H64" s="50">
        <v>5123327</v>
      </c>
      <c r="I64" s="50">
        <v>5751799</v>
      </c>
      <c r="J64" s="17">
        <f t="shared" si="8"/>
        <v>0.12266872678632468</v>
      </c>
      <c r="K64" s="16">
        <f t="shared" si="9"/>
        <v>628472</v>
      </c>
      <c r="L64" s="17">
        <f>I64/$I$64</f>
        <v>1</v>
      </c>
    </row>
    <row r="65" spans="2:12" x14ac:dyDescent="0.25">
      <c r="B65" s="283"/>
      <c r="C65" s="285"/>
      <c r="D65" s="19" t="s">
        <v>33</v>
      </c>
      <c r="E65" s="51">
        <v>1157521</v>
      </c>
      <c r="F65" s="51">
        <v>1534896</v>
      </c>
      <c r="G65" s="51">
        <v>3454999</v>
      </c>
      <c r="H65" s="51">
        <v>4107039</v>
      </c>
      <c r="I65" s="51">
        <v>4639829</v>
      </c>
      <c r="J65" s="21">
        <f t="shared" si="8"/>
        <v>0.12972606298601019</v>
      </c>
      <c r="K65" s="20">
        <f t="shared" si="9"/>
        <v>532790</v>
      </c>
      <c r="L65" s="21">
        <f t="shared" ref="L65" si="11">I65/$I$64</f>
        <v>0.80667439874028979</v>
      </c>
    </row>
    <row r="66" spans="2:12" x14ac:dyDescent="0.25">
      <c r="B66" s="283"/>
      <c r="C66" s="286"/>
      <c r="D66" s="23" t="s">
        <v>34</v>
      </c>
      <c r="E66" s="24">
        <v>389120</v>
      </c>
      <c r="F66" s="24">
        <v>432466</v>
      </c>
      <c r="G66" s="24">
        <v>897394</v>
      </c>
      <c r="H66" s="24">
        <v>1016288</v>
      </c>
      <c r="I66" s="24">
        <v>1111970</v>
      </c>
      <c r="J66" s="25">
        <f>IFERROR(I66/H66-1,"-")</f>
        <v>9.4148509084039267E-2</v>
      </c>
      <c r="K66" s="24">
        <f>IFERROR(I66-H66,"-")</f>
        <v>95682</v>
      </c>
      <c r="L66" s="25">
        <f>IFERROR(I66/I64,"-")</f>
        <v>0.19332560125971021</v>
      </c>
    </row>
    <row r="67" spans="2:12" x14ac:dyDescent="0.25">
      <c r="B67" s="283"/>
      <c r="C67" s="287" t="s">
        <v>22</v>
      </c>
      <c r="D67" s="26" t="s">
        <v>32</v>
      </c>
      <c r="E67" s="54">
        <v>6.8485442911860428</v>
      </c>
      <c r="F67" s="54">
        <v>5.5543189800228117</v>
      </c>
      <c r="G67" s="54">
        <v>6.1281889542046537</v>
      </c>
      <c r="H67" s="54">
        <v>6.4214324031645127</v>
      </c>
      <c r="I67" s="54">
        <v>6.2905465704823937</v>
      </c>
      <c r="J67" s="36">
        <f t="shared" si="8"/>
        <v>-2.0382653661139227E-2</v>
      </c>
      <c r="K67" s="37">
        <f t="shared" si="9"/>
        <v>-0.13088583268211895</v>
      </c>
      <c r="L67" s="36"/>
    </row>
    <row r="68" spans="2:12" x14ac:dyDescent="0.25">
      <c r="B68" s="283"/>
      <c r="C68" s="288"/>
      <c r="D68" s="4" t="s">
        <v>33</v>
      </c>
      <c r="E68" s="55">
        <f t="shared" ref="E68:I68" si="12">E65/E59</f>
        <v>6.5331335331335332</v>
      </c>
      <c r="F68" s="55">
        <f t="shared" si="12"/>
        <v>5.3807667498667859</v>
      </c>
      <c r="G68" s="55">
        <f t="shared" si="12"/>
        <v>6.0107846207376481</v>
      </c>
      <c r="H68" s="55">
        <f t="shared" si="12"/>
        <v>6.292885291918461</v>
      </c>
      <c r="I68" s="55">
        <f t="shared" si="12"/>
        <v>6.2611466687178075</v>
      </c>
      <c r="J68" s="40">
        <f t="shared" si="8"/>
        <v>-5.043572499472293E-3</v>
      </c>
      <c r="K68" s="41">
        <f t="shared" si="9"/>
        <v>-3.1738623200653571E-2</v>
      </c>
      <c r="L68" s="40"/>
    </row>
    <row r="69" spans="2:12" x14ac:dyDescent="0.25">
      <c r="B69" s="283"/>
      <c r="C69" s="289"/>
      <c r="D69" s="32" t="s">
        <v>34</v>
      </c>
      <c r="E69" s="43">
        <f>IFERROR(E66/E60,"-")</f>
        <v>7.997040568868429</v>
      </c>
      <c r="F69" s="43">
        <f t="shared" ref="F69:I69" si="13">IFERROR(F66/F60,"-")</f>
        <v>6.2723501769449443</v>
      </c>
      <c r="G69" s="43">
        <f t="shared" si="13"/>
        <v>6.6265017537382311</v>
      </c>
      <c r="H69" s="43">
        <f t="shared" si="13"/>
        <v>6.9992286501377414</v>
      </c>
      <c r="I69" s="43">
        <f t="shared" si="13"/>
        <v>6.4162603502495603</v>
      </c>
      <c r="J69" s="34">
        <f>IFERROR(I69/H69-1,"-")</f>
        <v>-8.3290363699821235E-2</v>
      </c>
      <c r="K69" s="33">
        <f>IFERROR(I69-H69,"-")</f>
        <v>-0.58296829988818111</v>
      </c>
      <c r="L69" s="65">
        <f>IFERROR(I69/I67,"-")</f>
        <v>1.0199845559298555</v>
      </c>
    </row>
    <row r="70" spans="2:12" x14ac:dyDescent="0.25">
      <c r="B70" s="283"/>
      <c r="C70" s="291" t="s">
        <v>36</v>
      </c>
      <c r="D70" s="15" t="s">
        <v>32</v>
      </c>
      <c r="E70" s="58">
        <v>0.48948502261743165</v>
      </c>
      <c r="F70" s="58">
        <v>0.48615455783025679</v>
      </c>
      <c r="G70" s="58">
        <v>0.6493275173640638</v>
      </c>
      <c r="H70" s="58">
        <v>0.73071425433679682</v>
      </c>
      <c r="I70" s="58">
        <v>0.78531451498170857</v>
      </c>
      <c r="J70" s="58">
        <f t="shared" si="8"/>
        <v>7.4721767532053285E-2</v>
      </c>
      <c r="K70" s="44">
        <f t="shared" si="9"/>
        <v>5.4600260644911747E-2</v>
      </c>
      <c r="L70" s="17"/>
    </row>
    <row r="71" spans="2:12" x14ac:dyDescent="0.25">
      <c r="B71" s="283"/>
      <c r="C71" s="292"/>
      <c r="D71" s="19" t="s">
        <v>33</v>
      </c>
      <c r="E71" s="59">
        <v>0.51022458290172568</v>
      </c>
      <c r="F71" s="59">
        <v>0.51651565552296963</v>
      </c>
      <c r="G71" s="59">
        <v>0.66840723443186234</v>
      </c>
      <c r="H71" s="59">
        <v>0.75711049413019116</v>
      </c>
      <c r="I71" s="59">
        <v>0.81153602495705168</v>
      </c>
      <c r="J71" s="59">
        <f t="shared" si="8"/>
        <v>7.1885849223880527E-2</v>
      </c>
      <c r="K71" s="46">
        <f t="shared" si="9"/>
        <v>5.4425530826860524E-2</v>
      </c>
      <c r="L71" s="21"/>
    </row>
    <row r="72" spans="2:12" x14ac:dyDescent="0.25">
      <c r="B72" s="283"/>
      <c r="C72" s="293"/>
      <c r="D72" s="23" t="s">
        <v>34</v>
      </c>
      <c r="E72" s="60">
        <v>0.43668308492718394</v>
      </c>
      <c r="F72" s="60">
        <v>0.40223857552634612</v>
      </c>
      <c r="G72" s="60">
        <v>0.58503273636647524</v>
      </c>
      <c r="H72" s="60">
        <v>0.6404747244880018</v>
      </c>
      <c r="I72" s="60">
        <v>0.69201596160452461</v>
      </c>
      <c r="J72" s="25">
        <f>IFERROR(I72/H72-1,"-")</f>
        <v>8.0473491218135296E-2</v>
      </c>
      <c r="K72" s="24">
        <f>IFERROR(I72-H72,"-")</f>
        <v>5.1541237116522809E-2</v>
      </c>
      <c r="L72" s="25">
        <f>IFERROR(I72/I70,"-")</f>
        <v>0.88119593920996475</v>
      </c>
    </row>
    <row r="73" spans="2:12" x14ac:dyDescent="0.25">
      <c r="B73" s="283"/>
      <c r="C73" s="294" t="s">
        <v>41</v>
      </c>
      <c r="D73" s="26" t="s">
        <v>32</v>
      </c>
      <c r="E73" s="52">
        <v>9244</v>
      </c>
      <c r="F73" s="52">
        <v>11050</v>
      </c>
      <c r="G73" s="52">
        <v>18364</v>
      </c>
      <c r="H73" s="52">
        <v>19209</v>
      </c>
      <c r="I73" s="52">
        <v>20011</v>
      </c>
      <c r="J73" s="36">
        <f t="shared" si="8"/>
        <v>4.175126242906968E-2</v>
      </c>
      <c r="K73" s="27">
        <f t="shared" si="9"/>
        <v>802</v>
      </c>
      <c r="L73" s="36">
        <f>I73/$I$73</f>
        <v>1</v>
      </c>
    </row>
    <row r="74" spans="2:12" x14ac:dyDescent="0.25">
      <c r="B74" s="283"/>
      <c r="C74" s="288"/>
      <c r="D74" s="4" t="s">
        <v>33</v>
      </c>
      <c r="E74" s="53">
        <v>6499</v>
      </c>
      <c r="F74" s="53">
        <v>8111</v>
      </c>
      <c r="G74" s="53">
        <v>14162</v>
      </c>
      <c r="H74" s="53">
        <v>14862</v>
      </c>
      <c r="I74" s="53">
        <v>15621</v>
      </c>
      <c r="J74" s="40">
        <f t="shared" si="8"/>
        <v>5.106984255147351E-2</v>
      </c>
      <c r="K74" s="29">
        <f t="shared" si="9"/>
        <v>759</v>
      </c>
      <c r="L74" s="40">
        <f t="shared" ref="L74" si="14">I74/$I$73</f>
        <v>0.78062065863774921</v>
      </c>
    </row>
    <row r="75" spans="2:12" x14ac:dyDescent="0.25">
      <c r="B75" s="284"/>
      <c r="C75" s="289"/>
      <c r="D75" s="32" t="s">
        <v>34</v>
      </c>
      <c r="E75" s="33">
        <v>2745</v>
      </c>
      <c r="F75" s="33">
        <v>2940</v>
      </c>
      <c r="G75" s="33">
        <v>4202</v>
      </c>
      <c r="H75" s="33">
        <v>4347</v>
      </c>
      <c r="I75" s="33">
        <v>4390</v>
      </c>
      <c r="J75" s="34">
        <f>IFERROR(I75/H75-1,"-")</f>
        <v>9.8918794570967972E-3</v>
      </c>
      <c r="K75" s="33">
        <f>IFERROR(I75-H75,"-")</f>
        <v>43</v>
      </c>
      <c r="L75" s="65">
        <f>IFERROR(I75/I73,"-")</f>
        <v>0.21937934136225076</v>
      </c>
    </row>
    <row r="76" spans="2:12" x14ac:dyDescent="0.25"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48"/>
    </row>
    <row r="77" spans="2:12" ht="27" customHeight="1" x14ac:dyDescent="0.25">
      <c r="B77" s="280" t="s">
        <v>38</v>
      </c>
      <c r="C77" s="281"/>
      <c r="D77" s="281"/>
      <c r="E77" s="281"/>
      <c r="F77" s="281"/>
      <c r="G77" s="281"/>
      <c r="H77" s="281"/>
      <c r="I77" s="281"/>
      <c r="J77" s="281"/>
      <c r="K77" s="28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4574-B417-4219-BE79-7FADC2A0B87F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8" t="s">
        <v>42</v>
      </c>
      <c r="E1" s="298"/>
      <c r="F1" s="298"/>
      <c r="G1" s="298"/>
      <c r="H1" s="298"/>
      <c r="I1" s="298"/>
      <c r="J1" s="298"/>
      <c r="K1" s="298"/>
      <c r="L1" s="298"/>
    </row>
    <row r="2" spans="2:16" x14ac:dyDescent="0.25">
      <c r="D2" s="298"/>
      <c r="E2" s="298"/>
      <c r="F2" s="298"/>
      <c r="G2" s="298"/>
      <c r="H2" s="298"/>
      <c r="I2" s="298"/>
      <c r="J2" s="298"/>
      <c r="K2" s="298"/>
      <c r="L2" s="298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6" ht="15" customHeight="1" x14ac:dyDescent="0.25">
      <c r="B7" s="295" t="s">
        <v>44</v>
      </c>
      <c r="C7" s="290" t="s">
        <v>8</v>
      </c>
      <c r="D7" s="67" t="s">
        <v>45</v>
      </c>
      <c r="E7" s="68">
        <v>86160</v>
      </c>
      <c r="F7" s="68">
        <v>425687</v>
      </c>
      <c r="G7" s="68">
        <v>445687</v>
      </c>
      <c r="H7" s="68">
        <v>437150</v>
      </c>
      <c r="I7" s="68">
        <v>458510</v>
      </c>
      <c r="J7" s="69">
        <f>I7/H7-1</f>
        <v>4.8861946700217374E-2</v>
      </c>
      <c r="K7" s="68">
        <f>I7-H7</f>
        <v>21360</v>
      </c>
      <c r="L7" s="69">
        <f>I7/$I$7</f>
        <v>1</v>
      </c>
      <c r="P7" s="70"/>
    </row>
    <row r="8" spans="2:16" ht="15" customHeight="1" x14ac:dyDescent="0.25">
      <c r="B8" s="283"/>
      <c r="C8" s="285"/>
      <c r="D8" s="15" t="s">
        <v>46</v>
      </c>
      <c r="E8" s="16">
        <v>32795</v>
      </c>
      <c r="F8" s="16">
        <v>166226</v>
      </c>
      <c r="G8" s="16">
        <v>167625</v>
      </c>
      <c r="H8" s="16">
        <v>158852</v>
      </c>
      <c r="I8" s="16">
        <v>165261</v>
      </c>
      <c r="J8" s="17">
        <f t="shared" ref="J8:J63" si="0">I8/H8-1</f>
        <v>4.0345730617178166E-2</v>
      </c>
      <c r="K8" s="16">
        <f t="shared" ref="K8:K50" si="1">I8-H8</f>
        <v>6409</v>
      </c>
      <c r="L8" s="18">
        <f t="shared" ref="L8:L17" si="2">I8/$I$7</f>
        <v>0.36043052496128763</v>
      </c>
      <c r="P8" s="70"/>
    </row>
    <row r="9" spans="2:16" x14ac:dyDescent="0.25">
      <c r="B9" s="283"/>
      <c r="C9" s="285"/>
      <c r="D9" s="19" t="s">
        <v>47</v>
      </c>
      <c r="E9" s="20">
        <v>13736</v>
      </c>
      <c r="F9" s="20">
        <v>110839</v>
      </c>
      <c r="G9" s="20">
        <v>112901</v>
      </c>
      <c r="H9" s="20">
        <v>113542</v>
      </c>
      <c r="I9" s="20">
        <v>115519</v>
      </c>
      <c r="J9" s="62">
        <f t="shared" si="0"/>
        <v>1.7412058973771849E-2</v>
      </c>
      <c r="K9" s="20">
        <f t="shared" si="1"/>
        <v>1977</v>
      </c>
      <c r="L9" s="63">
        <f t="shared" si="2"/>
        <v>0.25194434145383959</v>
      </c>
      <c r="P9" s="70"/>
    </row>
    <row r="10" spans="2:16" x14ac:dyDescent="0.25">
      <c r="B10" s="283"/>
      <c r="C10" s="285"/>
      <c r="D10" s="19" t="s">
        <v>48</v>
      </c>
      <c r="E10" s="20">
        <v>596</v>
      </c>
      <c r="F10" s="20">
        <v>2979</v>
      </c>
      <c r="G10" s="20">
        <v>4452</v>
      </c>
      <c r="H10" s="20">
        <v>3875</v>
      </c>
      <c r="I10" s="20">
        <v>3213</v>
      </c>
      <c r="J10" s="62">
        <f t="shared" si="0"/>
        <v>-0.17083870967741932</v>
      </c>
      <c r="K10" s="20">
        <f t="shared" si="1"/>
        <v>-662</v>
      </c>
      <c r="L10" s="63">
        <f t="shared" si="2"/>
        <v>7.007480752873438E-3</v>
      </c>
      <c r="P10" s="70"/>
    </row>
    <row r="11" spans="2:16" x14ac:dyDescent="0.25">
      <c r="B11" s="283"/>
      <c r="C11" s="285"/>
      <c r="D11" s="19" t="s">
        <v>49</v>
      </c>
      <c r="E11" s="20">
        <v>3629</v>
      </c>
      <c r="F11" s="20">
        <v>13123</v>
      </c>
      <c r="G11" s="20">
        <v>11699</v>
      </c>
      <c r="H11" s="20">
        <v>17811</v>
      </c>
      <c r="I11" s="20">
        <v>15445</v>
      </c>
      <c r="J11" s="62">
        <f t="shared" si="0"/>
        <v>-0.13283925663915552</v>
      </c>
      <c r="K11" s="20">
        <f t="shared" si="1"/>
        <v>-2366</v>
      </c>
      <c r="L11" s="63">
        <f t="shared" si="2"/>
        <v>3.3685197705611652E-2</v>
      </c>
      <c r="P11" s="70"/>
    </row>
    <row r="12" spans="2:16" x14ac:dyDescent="0.25">
      <c r="B12" s="283"/>
      <c r="C12" s="285"/>
      <c r="D12" s="19" t="s">
        <v>50</v>
      </c>
      <c r="E12" s="20">
        <v>8112</v>
      </c>
      <c r="F12" s="20">
        <v>60780</v>
      </c>
      <c r="G12" s="20">
        <v>65148</v>
      </c>
      <c r="H12" s="20">
        <v>66545</v>
      </c>
      <c r="I12" s="20">
        <v>76454</v>
      </c>
      <c r="J12" s="62">
        <f t="shared" si="0"/>
        <v>0.14890675482756022</v>
      </c>
      <c r="K12" s="20">
        <f t="shared" si="1"/>
        <v>9909</v>
      </c>
      <c r="L12" s="63">
        <f t="shared" si="2"/>
        <v>0.16674445486467035</v>
      </c>
      <c r="P12" s="70"/>
    </row>
    <row r="13" spans="2:16" x14ac:dyDescent="0.25">
      <c r="B13" s="283"/>
      <c r="C13" s="285"/>
      <c r="D13" s="19" t="s">
        <v>51</v>
      </c>
      <c r="E13" s="20">
        <v>1830</v>
      </c>
      <c r="F13" s="20">
        <v>4075</v>
      </c>
      <c r="G13" s="20">
        <v>5170</v>
      </c>
      <c r="H13" s="20">
        <v>5054</v>
      </c>
      <c r="I13" s="20">
        <v>4308</v>
      </c>
      <c r="J13" s="62">
        <f t="shared" si="0"/>
        <v>-0.147605856747131</v>
      </c>
      <c r="K13" s="20">
        <f t="shared" si="1"/>
        <v>-746</v>
      </c>
      <c r="L13" s="63">
        <f t="shared" si="2"/>
        <v>9.395651130836841E-3</v>
      </c>
      <c r="P13" s="70"/>
    </row>
    <row r="14" spans="2:16" x14ac:dyDescent="0.25">
      <c r="B14" s="283"/>
      <c r="C14" s="285"/>
      <c r="D14" s="19" t="s">
        <v>52</v>
      </c>
      <c r="E14" s="20">
        <v>5874</v>
      </c>
      <c r="F14" s="20">
        <v>16329</v>
      </c>
      <c r="G14" s="20">
        <v>26292</v>
      </c>
      <c r="H14" s="20">
        <v>20460</v>
      </c>
      <c r="I14" s="20">
        <v>24747</v>
      </c>
      <c r="J14" s="62">
        <f t="shared" si="0"/>
        <v>0.20953079178885625</v>
      </c>
      <c r="K14" s="20">
        <f t="shared" si="1"/>
        <v>4287</v>
      </c>
      <c r="L14" s="63">
        <f t="shared" si="2"/>
        <v>5.3972650541972915E-2</v>
      </c>
      <c r="P14" s="70"/>
    </row>
    <row r="15" spans="2:16" x14ac:dyDescent="0.25">
      <c r="B15" s="283"/>
      <c r="C15" s="285"/>
      <c r="D15" s="19" t="s">
        <v>53</v>
      </c>
      <c r="E15" s="20">
        <v>9597</v>
      </c>
      <c r="F15" s="20">
        <v>17340</v>
      </c>
      <c r="G15" s="20">
        <v>19154</v>
      </c>
      <c r="H15" s="20">
        <v>19029</v>
      </c>
      <c r="I15" s="20">
        <v>20857</v>
      </c>
      <c r="J15" s="62">
        <f t="shared" si="0"/>
        <v>9.6063902464659234E-2</v>
      </c>
      <c r="K15" s="20">
        <f t="shared" si="1"/>
        <v>1828</v>
      </c>
      <c r="L15" s="63">
        <f t="shared" si="2"/>
        <v>4.5488648012038994E-2</v>
      </c>
      <c r="P15" s="70"/>
    </row>
    <row r="16" spans="2:16" x14ac:dyDescent="0.25">
      <c r="B16" s="283"/>
      <c r="C16" s="285"/>
      <c r="D16" s="19" t="s">
        <v>54</v>
      </c>
      <c r="E16" s="20">
        <v>6463</v>
      </c>
      <c r="F16" s="20">
        <v>23894</v>
      </c>
      <c r="G16" s="20">
        <v>23484</v>
      </c>
      <c r="H16" s="20">
        <v>22205</v>
      </c>
      <c r="I16" s="20">
        <v>23503</v>
      </c>
      <c r="J16" s="62">
        <f t="shared" si="0"/>
        <v>5.845530285971634E-2</v>
      </c>
      <c r="K16" s="20">
        <f t="shared" si="1"/>
        <v>1298</v>
      </c>
      <c r="L16" s="63">
        <f t="shared" si="2"/>
        <v>5.1259514514405358E-2</v>
      </c>
      <c r="P16" s="70"/>
    </row>
    <row r="17" spans="2:16" x14ac:dyDescent="0.25">
      <c r="B17" s="283"/>
      <c r="C17" s="286"/>
      <c r="D17" s="23" t="s">
        <v>55</v>
      </c>
      <c r="E17" s="71">
        <v>3528</v>
      </c>
      <c r="F17" s="71">
        <v>10102</v>
      </c>
      <c r="G17" s="71">
        <v>9762</v>
      </c>
      <c r="H17" s="71">
        <v>9777</v>
      </c>
      <c r="I17" s="71">
        <v>9203</v>
      </c>
      <c r="J17" s="25">
        <f t="shared" si="0"/>
        <v>-5.87092155057789E-2</v>
      </c>
      <c r="K17" s="71">
        <f t="shared" si="1"/>
        <v>-574</v>
      </c>
      <c r="L17" s="47">
        <f t="shared" si="2"/>
        <v>2.0071536062463195E-2</v>
      </c>
      <c r="P17" s="70"/>
    </row>
    <row r="18" spans="2:16" x14ac:dyDescent="0.25">
      <c r="B18" s="283"/>
      <c r="C18" s="287" t="s">
        <v>18</v>
      </c>
      <c r="D18" s="67" t="s">
        <v>45</v>
      </c>
      <c r="E18" s="68">
        <v>98256</v>
      </c>
      <c r="F18" s="68">
        <v>492922</v>
      </c>
      <c r="G18" s="68">
        <v>515139</v>
      </c>
      <c r="H18" s="68">
        <v>522346</v>
      </c>
      <c r="I18" s="68">
        <v>527853</v>
      </c>
      <c r="J18" s="69">
        <f t="shared" si="0"/>
        <v>1.0542820276215448E-2</v>
      </c>
      <c r="K18" s="68">
        <f t="shared" si="1"/>
        <v>5507</v>
      </c>
      <c r="L18" s="69">
        <f t="shared" ref="L18:L19" si="3">I18/$I$18</f>
        <v>1</v>
      </c>
    </row>
    <row r="19" spans="2:16" x14ac:dyDescent="0.25">
      <c r="B19" s="283"/>
      <c r="C19" s="288"/>
      <c r="D19" s="26" t="s">
        <v>46</v>
      </c>
      <c r="E19" s="27">
        <v>38183</v>
      </c>
      <c r="F19" s="27">
        <v>193762</v>
      </c>
      <c r="G19" s="27">
        <v>195829</v>
      </c>
      <c r="H19" s="27">
        <v>193488</v>
      </c>
      <c r="I19" s="27">
        <v>193477</v>
      </c>
      <c r="J19" s="28">
        <f t="shared" si="0"/>
        <v>-5.685107086739194E-5</v>
      </c>
      <c r="K19" s="27">
        <f t="shared" si="1"/>
        <v>-11</v>
      </c>
      <c r="L19" s="18">
        <f t="shared" si="3"/>
        <v>0.36653575900866342</v>
      </c>
    </row>
    <row r="20" spans="2:16" x14ac:dyDescent="0.25">
      <c r="B20" s="283"/>
      <c r="C20" s="288"/>
      <c r="D20" s="4" t="s">
        <v>47</v>
      </c>
      <c r="E20" s="29">
        <v>16433</v>
      </c>
      <c r="F20" s="29">
        <v>130288</v>
      </c>
      <c r="G20" s="29">
        <v>133258</v>
      </c>
      <c r="H20" s="29">
        <v>137876</v>
      </c>
      <c r="I20" s="29">
        <v>134198</v>
      </c>
      <c r="J20" s="72">
        <f t="shared" si="0"/>
        <v>-2.6676143781368733E-2</v>
      </c>
      <c r="K20" s="29">
        <f t="shared" si="1"/>
        <v>-3678</v>
      </c>
      <c r="L20" s="63">
        <f>I20/$I$18</f>
        <v>0.25423365974996825</v>
      </c>
    </row>
    <row r="21" spans="2:16" x14ac:dyDescent="0.25">
      <c r="B21" s="283"/>
      <c r="C21" s="288"/>
      <c r="D21" s="4" t="s">
        <v>48</v>
      </c>
      <c r="E21" s="29">
        <v>736</v>
      </c>
      <c r="F21" s="29">
        <v>3250</v>
      </c>
      <c r="G21" s="29">
        <v>4811</v>
      </c>
      <c r="H21" s="29">
        <v>4200</v>
      </c>
      <c r="I21" s="29">
        <v>3595</v>
      </c>
      <c r="J21" s="72">
        <f t="shared" si="0"/>
        <v>-0.14404761904761909</v>
      </c>
      <c r="K21" s="29">
        <f t="shared" si="1"/>
        <v>-605</v>
      </c>
      <c r="L21" s="63">
        <f t="shared" ref="L21:L28" si="4">I21/$I$18</f>
        <v>6.8106082564653413E-3</v>
      </c>
    </row>
    <row r="22" spans="2:16" x14ac:dyDescent="0.25">
      <c r="B22" s="283"/>
      <c r="C22" s="288"/>
      <c r="D22" s="4" t="s">
        <v>49</v>
      </c>
      <c r="E22" s="29">
        <v>4383</v>
      </c>
      <c r="F22" s="29">
        <v>14831</v>
      </c>
      <c r="G22" s="29">
        <v>12889</v>
      </c>
      <c r="H22" s="29">
        <v>21017</v>
      </c>
      <c r="I22" s="29">
        <v>17549</v>
      </c>
      <c r="J22" s="72">
        <f t="shared" si="0"/>
        <v>-0.1650092782033592</v>
      </c>
      <c r="K22" s="29">
        <f t="shared" si="1"/>
        <v>-3468</v>
      </c>
      <c r="L22" s="63">
        <f t="shared" si="4"/>
        <v>3.3245998412436799E-2</v>
      </c>
    </row>
    <row r="23" spans="2:16" x14ac:dyDescent="0.25">
      <c r="B23" s="283"/>
      <c r="C23" s="288"/>
      <c r="D23" s="4" t="s">
        <v>50</v>
      </c>
      <c r="E23" s="29">
        <v>8935</v>
      </c>
      <c r="F23" s="29">
        <v>70166</v>
      </c>
      <c r="G23" s="29">
        <v>75267</v>
      </c>
      <c r="H23" s="29">
        <v>78106</v>
      </c>
      <c r="I23" s="29">
        <v>86582</v>
      </c>
      <c r="J23" s="72">
        <f t="shared" si="0"/>
        <v>0.10851919186746217</v>
      </c>
      <c r="K23" s="29">
        <f t="shared" si="1"/>
        <v>8476</v>
      </c>
      <c r="L23" s="63">
        <f t="shared" si="4"/>
        <v>0.16402672713804789</v>
      </c>
    </row>
    <row r="24" spans="2:16" x14ac:dyDescent="0.25">
      <c r="B24" s="283"/>
      <c r="C24" s="288"/>
      <c r="D24" s="4" t="s">
        <v>51</v>
      </c>
      <c r="E24" s="29">
        <v>1945</v>
      </c>
      <c r="F24" s="29">
        <v>4275</v>
      </c>
      <c r="G24" s="29">
        <v>5428</v>
      </c>
      <c r="H24" s="29">
        <v>5301</v>
      </c>
      <c r="I24" s="29">
        <v>4577</v>
      </c>
      <c r="J24" s="72">
        <f t="shared" si="0"/>
        <v>-0.1365780041501603</v>
      </c>
      <c r="K24" s="29">
        <f t="shared" si="1"/>
        <v>-724</v>
      </c>
      <c r="L24" s="63">
        <f t="shared" si="4"/>
        <v>8.670974684239741E-3</v>
      </c>
    </row>
    <row r="25" spans="2:16" x14ac:dyDescent="0.25">
      <c r="B25" s="283"/>
      <c r="C25" s="288"/>
      <c r="D25" s="4" t="s">
        <v>52</v>
      </c>
      <c r="E25" s="29">
        <v>6832</v>
      </c>
      <c r="F25" s="29">
        <v>19305</v>
      </c>
      <c r="G25" s="29">
        <v>29080</v>
      </c>
      <c r="H25" s="29">
        <v>23788</v>
      </c>
      <c r="I25" s="29">
        <v>27533</v>
      </c>
      <c r="J25" s="72">
        <f t="shared" si="0"/>
        <v>0.15743231881620989</v>
      </c>
      <c r="K25" s="29">
        <f t="shared" si="1"/>
        <v>3745</v>
      </c>
      <c r="L25" s="63">
        <f t="shared" si="4"/>
        <v>5.21603552504201E-2</v>
      </c>
    </row>
    <row r="26" spans="2:16" x14ac:dyDescent="0.25">
      <c r="B26" s="283"/>
      <c r="C26" s="288"/>
      <c r="D26" s="4" t="s">
        <v>53</v>
      </c>
      <c r="E26" s="29">
        <v>9970</v>
      </c>
      <c r="F26" s="29">
        <v>18071</v>
      </c>
      <c r="G26" s="29">
        <v>19869</v>
      </c>
      <c r="H26" s="29">
        <v>19777</v>
      </c>
      <c r="I26" s="29">
        <v>21868</v>
      </c>
      <c r="J26" s="72">
        <f t="shared" si="0"/>
        <v>0.10572887697830824</v>
      </c>
      <c r="K26" s="29">
        <f t="shared" si="1"/>
        <v>2091</v>
      </c>
      <c r="L26" s="63">
        <f t="shared" si="4"/>
        <v>4.1428200654348844E-2</v>
      </c>
    </row>
    <row r="27" spans="2:16" x14ac:dyDescent="0.25">
      <c r="B27" s="283"/>
      <c r="C27" s="288"/>
      <c r="D27" s="4" t="s">
        <v>54</v>
      </c>
      <c r="E27" s="29">
        <v>7010</v>
      </c>
      <c r="F27" s="29">
        <v>27665</v>
      </c>
      <c r="G27" s="29">
        <v>27025</v>
      </c>
      <c r="H27" s="29">
        <v>27263</v>
      </c>
      <c r="I27" s="29">
        <v>27881</v>
      </c>
      <c r="J27" s="30">
        <f t="shared" si="0"/>
        <v>2.2668084950298928E-2</v>
      </c>
      <c r="K27" s="29">
        <f t="shared" si="1"/>
        <v>618</v>
      </c>
      <c r="L27" s="31">
        <f t="shared" si="4"/>
        <v>5.2819629707513263E-2</v>
      </c>
    </row>
    <row r="28" spans="2:16" x14ac:dyDescent="0.25">
      <c r="B28" s="283"/>
      <c r="C28" s="289"/>
      <c r="D28" s="32" t="s">
        <v>55</v>
      </c>
      <c r="E28" s="73">
        <v>3829</v>
      </c>
      <c r="F28" s="73">
        <v>11309</v>
      </c>
      <c r="G28" s="73">
        <v>11683</v>
      </c>
      <c r="H28" s="73">
        <v>11530</v>
      </c>
      <c r="I28" s="73">
        <v>10593</v>
      </c>
      <c r="J28" s="34">
        <f t="shared" si="0"/>
        <v>-8.1266261925411976E-2</v>
      </c>
      <c r="K28" s="73">
        <f t="shared" si="1"/>
        <v>-937</v>
      </c>
      <c r="L28" s="74">
        <f t="shared" si="4"/>
        <v>2.0068087137896345E-2</v>
      </c>
    </row>
    <row r="29" spans="2:16" x14ac:dyDescent="0.25">
      <c r="B29" s="283"/>
      <c r="C29" s="290" t="s">
        <v>21</v>
      </c>
      <c r="D29" s="67" t="s">
        <v>45</v>
      </c>
      <c r="E29" s="68">
        <v>382997</v>
      </c>
      <c r="F29" s="68">
        <v>2650816</v>
      </c>
      <c r="G29" s="68">
        <v>2706253</v>
      </c>
      <c r="H29" s="68">
        <v>2822088</v>
      </c>
      <c r="I29" s="68">
        <v>2790837</v>
      </c>
      <c r="J29" s="69">
        <f t="shared" si="0"/>
        <v>-1.1073715631830017E-2</v>
      </c>
      <c r="K29" s="68">
        <f t="shared" si="1"/>
        <v>-31251</v>
      </c>
      <c r="L29" s="69">
        <f t="shared" ref="L29:L30" si="5">I29/$I$29</f>
        <v>1</v>
      </c>
    </row>
    <row r="30" spans="2:16" x14ac:dyDescent="0.25">
      <c r="B30" s="283"/>
      <c r="C30" s="285"/>
      <c r="D30" s="15" t="s">
        <v>46</v>
      </c>
      <c r="E30" s="16">
        <v>154899</v>
      </c>
      <c r="F30" s="16">
        <v>1117075</v>
      </c>
      <c r="G30" s="16">
        <v>1108018</v>
      </c>
      <c r="H30" s="16">
        <v>1093882</v>
      </c>
      <c r="I30" s="16">
        <v>1104961</v>
      </c>
      <c r="J30" s="17">
        <f t="shared" si="0"/>
        <v>1.0128149105662176E-2</v>
      </c>
      <c r="K30" s="16">
        <f t="shared" si="1"/>
        <v>11079</v>
      </c>
      <c r="L30" s="18">
        <f t="shared" si="5"/>
        <v>0.39592459179808781</v>
      </c>
    </row>
    <row r="31" spans="2:16" x14ac:dyDescent="0.25">
      <c r="B31" s="283"/>
      <c r="C31" s="285"/>
      <c r="D31" s="19" t="s">
        <v>47</v>
      </c>
      <c r="E31" s="20">
        <v>71140</v>
      </c>
      <c r="F31" s="20">
        <v>725227</v>
      </c>
      <c r="G31" s="20">
        <v>745949</v>
      </c>
      <c r="H31" s="20">
        <v>789795</v>
      </c>
      <c r="I31" s="20">
        <v>754621</v>
      </c>
      <c r="J31" s="62">
        <f>I31/H31-1</f>
        <v>-4.4535607341145478E-2</v>
      </c>
      <c r="K31" s="20">
        <f t="shared" si="1"/>
        <v>-35174</v>
      </c>
      <c r="L31" s="63">
        <f>I31/$I$29</f>
        <v>0.27039235899481051</v>
      </c>
    </row>
    <row r="32" spans="2:16" x14ac:dyDescent="0.25">
      <c r="B32" s="283"/>
      <c r="C32" s="285"/>
      <c r="D32" s="19" t="s">
        <v>48</v>
      </c>
      <c r="E32" s="20">
        <v>3601</v>
      </c>
      <c r="F32" s="20">
        <v>12113</v>
      </c>
      <c r="G32" s="20">
        <v>13117</v>
      </c>
      <c r="H32" s="20">
        <v>14586</v>
      </c>
      <c r="I32" s="20">
        <v>13911</v>
      </c>
      <c r="J32" s="62">
        <f t="shared" ref="J32:J41" si="6">I32/H32-1</f>
        <v>-4.6277252159605098E-2</v>
      </c>
      <c r="K32" s="20">
        <f t="shared" si="1"/>
        <v>-675</v>
      </c>
      <c r="L32" s="63">
        <f t="shared" ref="L32:L39" si="7">I32/$I$29</f>
        <v>4.9845261475320842E-3</v>
      </c>
    </row>
    <row r="33" spans="2:12" x14ac:dyDescent="0.25">
      <c r="B33" s="283"/>
      <c r="C33" s="285"/>
      <c r="D33" s="19" t="s">
        <v>49</v>
      </c>
      <c r="E33" s="20">
        <v>25955</v>
      </c>
      <c r="F33" s="20">
        <v>76269</v>
      </c>
      <c r="G33" s="20">
        <v>71493</v>
      </c>
      <c r="H33" s="20">
        <v>122581</v>
      </c>
      <c r="I33" s="20">
        <v>86514</v>
      </c>
      <c r="J33" s="62">
        <f t="shared" si="6"/>
        <v>-0.29422993775544337</v>
      </c>
      <c r="K33" s="20">
        <f t="shared" si="1"/>
        <v>-36067</v>
      </c>
      <c r="L33" s="63">
        <f t="shared" si="7"/>
        <v>3.0999302359829686E-2</v>
      </c>
    </row>
    <row r="34" spans="2:12" x14ac:dyDescent="0.25">
      <c r="B34" s="283"/>
      <c r="C34" s="285"/>
      <c r="D34" s="19" t="s">
        <v>50</v>
      </c>
      <c r="E34" s="20">
        <v>33867</v>
      </c>
      <c r="F34" s="20">
        <v>348988</v>
      </c>
      <c r="G34" s="20">
        <v>379392</v>
      </c>
      <c r="H34" s="20">
        <v>411482</v>
      </c>
      <c r="I34" s="20">
        <v>421131</v>
      </c>
      <c r="J34" s="62">
        <f t="shared" si="6"/>
        <v>2.3449385392313671E-2</v>
      </c>
      <c r="K34" s="20">
        <f t="shared" si="1"/>
        <v>9649</v>
      </c>
      <c r="L34" s="63">
        <f t="shared" si="7"/>
        <v>0.15089774143025911</v>
      </c>
    </row>
    <row r="35" spans="2:12" x14ac:dyDescent="0.25">
      <c r="B35" s="283"/>
      <c r="C35" s="285"/>
      <c r="D35" s="19" t="s">
        <v>51</v>
      </c>
      <c r="E35" s="20">
        <v>4088</v>
      </c>
      <c r="F35" s="20">
        <v>12193</v>
      </c>
      <c r="G35" s="20">
        <v>12703</v>
      </c>
      <c r="H35" s="20">
        <v>13439</v>
      </c>
      <c r="I35" s="20">
        <v>11979</v>
      </c>
      <c r="J35" s="62">
        <f t="shared" si="6"/>
        <v>-0.10863903564253297</v>
      </c>
      <c r="K35" s="20">
        <f t="shared" si="1"/>
        <v>-1460</v>
      </c>
      <c r="L35" s="63">
        <f t="shared" si="7"/>
        <v>4.2922607088841085E-3</v>
      </c>
    </row>
    <row r="36" spans="2:12" x14ac:dyDescent="0.25">
      <c r="B36" s="283"/>
      <c r="C36" s="285"/>
      <c r="D36" s="19" t="s">
        <v>52</v>
      </c>
      <c r="E36" s="20">
        <v>34934</v>
      </c>
      <c r="F36" s="20">
        <v>113016</v>
      </c>
      <c r="G36" s="20">
        <v>122279</v>
      </c>
      <c r="H36" s="20">
        <v>113033</v>
      </c>
      <c r="I36" s="20">
        <v>129153</v>
      </c>
      <c r="J36" s="62">
        <f t="shared" si="6"/>
        <v>0.1426132191483902</v>
      </c>
      <c r="K36" s="20">
        <f t="shared" si="1"/>
        <v>16120</v>
      </c>
      <c r="L36" s="63">
        <f t="shared" si="7"/>
        <v>4.6277514595083842E-2</v>
      </c>
    </row>
    <row r="37" spans="2:12" x14ac:dyDescent="0.25">
      <c r="B37" s="283"/>
      <c r="C37" s="285"/>
      <c r="D37" s="19" t="s">
        <v>53</v>
      </c>
      <c r="E37" s="20">
        <v>19557</v>
      </c>
      <c r="F37" s="20">
        <v>43531</v>
      </c>
      <c r="G37" s="20">
        <v>42717</v>
      </c>
      <c r="H37" s="20">
        <v>46133</v>
      </c>
      <c r="I37" s="20">
        <v>47123</v>
      </c>
      <c r="J37" s="62">
        <f t="shared" si="6"/>
        <v>2.1459692627836979E-2</v>
      </c>
      <c r="K37" s="20">
        <f t="shared" si="1"/>
        <v>990</v>
      </c>
      <c r="L37" s="63">
        <f t="shared" si="7"/>
        <v>1.6884898688099663E-2</v>
      </c>
    </row>
    <row r="38" spans="2:12" x14ac:dyDescent="0.25">
      <c r="B38" s="283"/>
      <c r="C38" s="285"/>
      <c r="D38" s="19" t="s">
        <v>54</v>
      </c>
      <c r="E38" s="20">
        <v>22148</v>
      </c>
      <c r="F38" s="20">
        <v>152510</v>
      </c>
      <c r="G38" s="20">
        <v>144835</v>
      </c>
      <c r="H38" s="20">
        <v>154662</v>
      </c>
      <c r="I38" s="20">
        <v>160144</v>
      </c>
      <c r="J38" s="21">
        <f t="shared" si="6"/>
        <v>3.5445034979503687E-2</v>
      </c>
      <c r="K38" s="20">
        <f t="shared" si="1"/>
        <v>5482</v>
      </c>
      <c r="L38" s="22">
        <f t="shared" si="7"/>
        <v>5.7382068533561793E-2</v>
      </c>
    </row>
    <row r="39" spans="2:12" x14ac:dyDescent="0.25">
      <c r="B39" s="283"/>
      <c r="C39" s="286"/>
      <c r="D39" s="23" t="s">
        <v>55</v>
      </c>
      <c r="E39" s="71">
        <v>12808</v>
      </c>
      <c r="F39" s="71">
        <v>49894</v>
      </c>
      <c r="G39" s="71">
        <v>65750</v>
      </c>
      <c r="H39" s="71">
        <v>62495</v>
      </c>
      <c r="I39" s="71">
        <v>61300</v>
      </c>
      <c r="J39" s="25">
        <f t="shared" si="6"/>
        <v>-1.9121529722377795E-2</v>
      </c>
      <c r="K39" s="71">
        <f t="shared" si="1"/>
        <v>-1195</v>
      </c>
      <c r="L39" s="47">
        <f t="shared" si="7"/>
        <v>2.1964736743851396E-2</v>
      </c>
    </row>
    <row r="40" spans="2:12" x14ac:dyDescent="0.25">
      <c r="B40" s="283"/>
      <c r="C40" s="299" t="s">
        <v>22</v>
      </c>
      <c r="D40" s="67" t="s">
        <v>45</v>
      </c>
      <c r="E40" s="75">
        <v>4.4451833797585882</v>
      </c>
      <c r="F40" s="75">
        <v>6.2271481158691717</v>
      </c>
      <c r="G40" s="75">
        <v>6.072093195448824</v>
      </c>
      <c r="H40" s="75">
        <v>6.4556513782454532</v>
      </c>
      <c r="I40" s="75">
        <v>6.0867527425792236</v>
      </c>
      <c r="J40" s="69">
        <f t="shared" si="6"/>
        <v>-5.7143518763940859E-2</v>
      </c>
      <c r="K40" s="75">
        <f t="shared" si="1"/>
        <v>-0.3688986356662296</v>
      </c>
      <c r="L40" s="69"/>
    </row>
    <row r="41" spans="2:12" x14ac:dyDescent="0.25">
      <c r="B41" s="283"/>
      <c r="C41" s="300"/>
      <c r="D41" s="26" t="s">
        <v>46</v>
      </c>
      <c r="E41" s="35">
        <v>4.7232504955023629</v>
      </c>
      <c r="F41" s="35">
        <v>6.7202182570716973</v>
      </c>
      <c r="G41" s="35">
        <v>6.6100999254287842</v>
      </c>
      <c r="H41" s="35">
        <v>6.8861707753128698</v>
      </c>
      <c r="I41" s="35">
        <v>6.6861570485474493</v>
      </c>
      <c r="J41" s="36">
        <f t="shared" si="6"/>
        <v>-2.9045711076825964E-2</v>
      </c>
      <c r="K41" s="37">
        <f t="shared" si="1"/>
        <v>-0.20001372676542051</v>
      </c>
      <c r="L41" s="38"/>
    </row>
    <row r="42" spans="2:12" x14ac:dyDescent="0.25">
      <c r="B42" s="283"/>
      <c r="C42" s="300"/>
      <c r="D42" s="4" t="s">
        <v>47</v>
      </c>
      <c r="E42" s="39">
        <v>5.1790914385556199</v>
      </c>
      <c r="F42" s="39">
        <v>6.5430669710120082</v>
      </c>
      <c r="G42" s="39">
        <v>6.6071071115401994</v>
      </c>
      <c r="H42" s="39">
        <v>6.9559722393475543</v>
      </c>
      <c r="I42" s="39">
        <v>6.5324405509050463</v>
      </c>
      <c r="J42" s="76">
        <f t="shared" si="0"/>
        <v>-6.0887489752580404E-2</v>
      </c>
      <c r="K42" s="41">
        <f t="shared" si="1"/>
        <v>-0.42353168844250799</v>
      </c>
      <c r="L42" s="77"/>
    </row>
    <row r="43" spans="2:12" x14ac:dyDescent="0.25">
      <c r="B43" s="283"/>
      <c r="C43" s="300"/>
      <c r="D43" s="4" t="s">
        <v>48</v>
      </c>
      <c r="E43" s="39">
        <v>6.0419463087248326</v>
      </c>
      <c r="F43" s="39">
        <v>4.0661295736824439</v>
      </c>
      <c r="G43" s="39">
        <v>2.946316262353998</v>
      </c>
      <c r="H43" s="39">
        <v>3.7641290322580647</v>
      </c>
      <c r="I43" s="39">
        <v>4.329598506069094</v>
      </c>
      <c r="J43" s="76">
        <f t="shared" si="0"/>
        <v>0.15022584745768119</v>
      </c>
      <c r="K43" s="41">
        <f t="shared" si="1"/>
        <v>0.5654694738110293</v>
      </c>
      <c r="L43" s="77"/>
    </row>
    <row r="44" spans="2:12" x14ac:dyDescent="0.25">
      <c r="B44" s="283"/>
      <c r="C44" s="300"/>
      <c r="D44" s="4" t="s">
        <v>49</v>
      </c>
      <c r="E44" s="39">
        <v>7.1521080187379447</v>
      </c>
      <c r="F44" s="39">
        <v>5.8118570448830296</v>
      </c>
      <c r="G44" s="39">
        <v>6.111035131207796</v>
      </c>
      <c r="H44" s="39">
        <v>6.8823199146594805</v>
      </c>
      <c r="I44" s="39">
        <v>5.601424409193914</v>
      </c>
      <c r="J44" s="76">
        <f t="shared" si="0"/>
        <v>-0.18611391527110399</v>
      </c>
      <c r="K44" s="41">
        <f t="shared" si="1"/>
        <v>-1.2808955054655664</v>
      </c>
      <c r="L44" s="77"/>
    </row>
    <row r="45" spans="2:12" x14ac:dyDescent="0.25">
      <c r="B45" s="283"/>
      <c r="C45" s="300"/>
      <c r="D45" s="4" t="s">
        <v>50</v>
      </c>
      <c r="E45" s="39">
        <v>4.1749260355029589</v>
      </c>
      <c r="F45" s="39">
        <v>5.741822968081606</v>
      </c>
      <c r="G45" s="39">
        <v>5.8235402468226196</v>
      </c>
      <c r="H45" s="39">
        <v>6.1835149147193631</v>
      </c>
      <c r="I45" s="39">
        <v>5.5082925680801527</v>
      </c>
      <c r="J45" s="76">
        <f t="shared" si="0"/>
        <v>-0.10919717279761021</v>
      </c>
      <c r="K45" s="41">
        <f t="shared" si="1"/>
        <v>-0.67522234663921044</v>
      </c>
      <c r="L45" s="77"/>
    </row>
    <row r="46" spans="2:12" x14ac:dyDescent="0.25">
      <c r="B46" s="283"/>
      <c r="C46" s="300"/>
      <c r="D46" s="4" t="s">
        <v>51</v>
      </c>
      <c r="E46" s="39">
        <v>2.2338797814207649</v>
      </c>
      <c r="F46" s="39">
        <v>2.9921472392638035</v>
      </c>
      <c r="G46" s="39">
        <v>2.4570599613152804</v>
      </c>
      <c r="H46" s="39">
        <v>2.6590819153146024</v>
      </c>
      <c r="I46" s="39">
        <v>2.7806406685236769</v>
      </c>
      <c r="J46" s="76">
        <f t="shared" si="0"/>
        <v>4.571455753543141E-2</v>
      </c>
      <c r="K46" s="41">
        <f t="shared" si="1"/>
        <v>0.1215587532090745</v>
      </c>
      <c r="L46" s="77"/>
    </row>
    <row r="47" spans="2:12" x14ac:dyDescent="0.25">
      <c r="B47" s="283"/>
      <c r="C47" s="300"/>
      <c r="D47" s="4" t="s">
        <v>52</v>
      </c>
      <c r="E47" s="39">
        <v>5.9472250595846106</v>
      </c>
      <c r="F47" s="39">
        <v>6.9211831710453797</v>
      </c>
      <c r="G47" s="39">
        <v>4.6508063289213446</v>
      </c>
      <c r="H47" s="39">
        <v>5.5245845552297164</v>
      </c>
      <c r="I47" s="39">
        <v>5.218935628561038</v>
      </c>
      <c r="J47" s="76">
        <f t="shared" si="0"/>
        <v>-5.5325232804943281E-2</v>
      </c>
      <c r="K47" s="41">
        <f t="shared" si="1"/>
        <v>-0.30564892666867838</v>
      </c>
      <c r="L47" s="77"/>
    </row>
    <row r="48" spans="2:12" x14ac:dyDescent="0.25">
      <c r="B48" s="283"/>
      <c r="C48" s="300"/>
      <c r="D48" s="4" t="s">
        <v>53</v>
      </c>
      <c r="E48" s="39">
        <v>2.0378243201000314</v>
      </c>
      <c r="F48" s="39">
        <v>2.5104382929642446</v>
      </c>
      <c r="G48" s="39">
        <v>2.2301869061292678</v>
      </c>
      <c r="H48" s="39">
        <v>2.4243523043775292</v>
      </c>
      <c r="I48" s="39">
        <v>2.2593373927218678</v>
      </c>
      <c r="J48" s="76">
        <f t="shared" si="0"/>
        <v>-6.8065565948357554E-2</v>
      </c>
      <c r="K48" s="41">
        <f t="shared" si="1"/>
        <v>-0.1650149116556614</v>
      </c>
      <c r="L48" s="77"/>
    </row>
    <row r="49" spans="2:12" x14ac:dyDescent="0.25">
      <c r="B49" s="283"/>
      <c r="C49" s="300"/>
      <c r="D49" s="4" t="s">
        <v>54</v>
      </c>
      <c r="E49" s="39">
        <v>3.4268915364381867</v>
      </c>
      <c r="F49" s="39">
        <v>6.3827739181384446</v>
      </c>
      <c r="G49" s="39">
        <v>6.1673905637881115</v>
      </c>
      <c r="H49" s="39">
        <v>6.965188020716055</v>
      </c>
      <c r="I49" s="39">
        <v>6.8137684550908393</v>
      </c>
      <c r="J49" s="40">
        <f t="shared" si="0"/>
        <v>-2.1739479993197475E-2</v>
      </c>
      <c r="K49" s="41">
        <f t="shared" si="1"/>
        <v>-0.15141956562521575</v>
      </c>
      <c r="L49" s="42"/>
    </row>
    <row r="50" spans="2:12" x14ac:dyDescent="0.25">
      <c r="B50" s="283"/>
      <c r="C50" s="301"/>
      <c r="D50" s="32" t="s">
        <v>55</v>
      </c>
      <c r="E50" s="78">
        <v>3.6303854875283448</v>
      </c>
      <c r="F50" s="78">
        <v>4.9390219758463667</v>
      </c>
      <c r="G50" s="78">
        <v>6.7353001434132347</v>
      </c>
      <c r="H50" s="78">
        <v>6.3920425488391119</v>
      </c>
      <c r="I50" s="78">
        <v>6.6608714549603389</v>
      </c>
      <c r="J50" s="65">
        <f t="shared" si="0"/>
        <v>4.2056807986994738E-2</v>
      </c>
      <c r="K50" s="79">
        <f t="shared" si="1"/>
        <v>0.26882890612122701</v>
      </c>
      <c r="L50" s="56"/>
    </row>
    <row r="51" spans="2:12" x14ac:dyDescent="0.25">
      <c r="B51" s="283"/>
      <c r="C51" s="291" t="s">
        <v>36</v>
      </c>
      <c r="D51" s="67" t="s">
        <v>45</v>
      </c>
      <c r="E51" s="69">
        <v>0.25409999999999999</v>
      </c>
      <c r="F51" s="69">
        <v>0.70400000000000007</v>
      </c>
      <c r="G51" s="69">
        <v>17.772000000000002</v>
      </c>
      <c r="H51" s="69">
        <v>17.849999999999998</v>
      </c>
      <c r="I51" s="69">
        <v>18.343299999999999</v>
      </c>
      <c r="J51" s="69">
        <f t="shared" si="0"/>
        <v>2.7635854341736765E-2</v>
      </c>
      <c r="K51" s="75">
        <f t="shared" ref="K51" si="8">(I51-H51)*100</f>
        <v>49.33000000000014</v>
      </c>
      <c r="L51" s="69"/>
    </row>
    <row r="52" spans="2:12" x14ac:dyDescent="0.25">
      <c r="B52" s="283"/>
      <c r="C52" s="292"/>
      <c r="D52" s="15" t="s">
        <v>46</v>
      </c>
      <c r="E52" s="18">
        <v>0.30820000000000003</v>
      </c>
      <c r="F52" s="18">
        <v>0.82299999999999995</v>
      </c>
      <c r="G52" s="18">
        <v>0.8075</v>
      </c>
      <c r="H52" s="18">
        <v>0.79059999999999997</v>
      </c>
      <c r="I52" s="18">
        <v>0.82330000000000003</v>
      </c>
      <c r="J52" s="17">
        <f t="shared" si="0"/>
        <v>4.1360991651909984E-2</v>
      </c>
      <c r="K52" s="44">
        <f>(I52-H52)*100</f>
        <v>3.2700000000000062</v>
      </c>
      <c r="L52" s="18"/>
    </row>
    <row r="53" spans="2:12" x14ac:dyDescent="0.25">
      <c r="B53" s="283"/>
      <c r="C53" s="292"/>
      <c r="D53" s="19" t="s">
        <v>47</v>
      </c>
      <c r="E53" s="63">
        <v>0.17579999999999998</v>
      </c>
      <c r="F53" s="63">
        <v>0.63419999999999999</v>
      </c>
      <c r="G53" s="63">
        <v>0.66839999999999999</v>
      </c>
      <c r="H53" s="63">
        <v>0.69840000000000002</v>
      </c>
      <c r="I53" s="63">
        <v>0.67959999999999998</v>
      </c>
      <c r="J53" s="62">
        <f t="shared" si="0"/>
        <v>-2.6918671248568171E-2</v>
      </c>
      <c r="K53" s="46">
        <f t="shared" ref="K53:K61" si="9">(I53-H53)*100</f>
        <v>-1.8800000000000039</v>
      </c>
      <c r="L53" s="63"/>
    </row>
    <row r="54" spans="2:12" x14ac:dyDescent="0.25">
      <c r="B54" s="283"/>
      <c r="C54" s="292"/>
      <c r="D54" s="19" t="s">
        <v>48</v>
      </c>
      <c r="E54" s="63">
        <v>0.249</v>
      </c>
      <c r="F54" s="63">
        <v>0.47840000000000005</v>
      </c>
      <c r="G54" s="63">
        <v>0.47939999999999999</v>
      </c>
      <c r="H54" s="63">
        <v>0.53310000000000002</v>
      </c>
      <c r="I54" s="63">
        <v>0.50619999999999998</v>
      </c>
      <c r="J54" s="62">
        <f t="shared" si="0"/>
        <v>-5.0459576064528333E-2</v>
      </c>
      <c r="K54" s="46">
        <f t="shared" si="9"/>
        <v>-2.6900000000000035</v>
      </c>
      <c r="L54" s="63"/>
    </row>
    <row r="55" spans="2:12" x14ac:dyDescent="0.25">
      <c r="B55" s="283"/>
      <c r="C55" s="292"/>
      <c r="D55" s="19" t="s">
        <v>49</v>
      </c>
      <c r="E55" s="63">
        <v>0.2369</v>
      </c>
      <c r="F55" s="63">
        <v>0.55730000000000002</v>
      </c>
      <c r="G55" s="63">
        <v>0.52239999999999998</v>
      </c>
      <c r="H55" s="63">
        <v>0.9487000000000001</v>
      </c>
      <c r="I55" s="63">
        <v>0.62470000000000003</v>
      </c>
      <c r="J55" s="62">
        <f t="shared" si="0"/>
        <v>-0.34151997470222417</v>
      </c>
      <c r="K55" s="46">
        <f t="shared" si="9"/>
        <v>-32.400000000000006</v>
      </c>
      <c r="L55" s="63"/>
    </row>
    <row r="56" spans="2:12" x14ac:dyDescent="0.25">
      <c r="B56" s="283"/>
      <c r="C56" s="292"/>
      <c r="D56" s="19" t="s">
        <v>50</v>
      </c>
      <c r="E56" s="63">
        <v>0.2036</v>
      </c>
      <c r="F56" s="63">
        <v>0.61619999999999997</v>
      </c>
      <c r="G56" s="63">
        <v>0.65780000000000005</v>
      </c>
      <c r="H56" s="63">
        <v>0.68099999999999994</v>
      </c>
      <c r="I56" s="63">
        <v>0.71819999999999995</v>
      </c>
      <c r="J56" s="62">
        <f t="shared" si="0"/>
        <v>5.4625550660792888E-2</v>
      </c>
      <c r="K56" s="46">
        <f t="shared" si="9"/>
        <v>3.7200000000000011</v>
      </c>
      <c r="L56" s="63"/>
    </row>
    <row r="57" spans="2:12" x14ac:dyDescent="0.25">
      <c r="B57" s="283"/>
      <c r="C57" s="292"/>
      <c r="D57" s="19" t="s">
        <v>51</v>
      </c>
      <c r="E57" s="63">
        <v>0.29299999999999998</v>
      </c>
      <c r="F57" s="63">
        <v>0.61299999999999999</v>
      </c>
      <c r="G57" s="63">
        <v>0.63869999999999993</v>
      </c>
      <c r="H57" s="63">
        <v>0.66559999999999997</v>
      </c>
      <c r="I57" s="63">
        <v>0.59329999999999994</v>
      </c>
      <c r="J57" s="62">
        <f t="shared" si="0"/>
        <v>-0.10862379807692313</v>
      </c>
      <c r="K57" s="46">
        <f t="shared" si="9"/>
        <v>-7.2300000000000031</v>
      </c>
      <c r="L57" s="63"/>
    </row>
    <row r="58" spans="2:12" x14ac:dyDescent="0.25">
      <c r="B58" s="283"/>
      <c r="C58" s="292"/>
      <c r="D58" s="19" t="s">
        <v>52</v>
      </c>
      <c r="E58" s="63">
        <v>0.58460000000000001</v>
      </c>
      <c r="F58" s="63">
        <v>0.80959999999999999</v>
      </c>
      <c r="G58" s="63">
        <v>0.8508</v>
      </c>
      <c r="H58" s="63">
        <v>0.7854000000000001</v>
      </c>
      <c r="I58" s="63">
        <v>0.88529999999999998</v>
      </c>
      <c r="J58" s="62">
        <f t="shared" si="0"/>
        <v>0.12719633307868583</v>
      </c>
      <c r="K58" s="46">
        <f t="shared" si="9"/>
        <v>9.9899999999999878</v>
      </c>
      <c r="L58" s="63"/>
    </row>
    <row r="59" spans="2:12" x14ac:dyDescent="0.25">
      <c r="B59" s="283"/>
      <c r="C59" s="292"/>
      <c r="D59" s="19" t="s">
        <v>53</v>
      </c>
      <c r="E59" s="63">
        <v>0.27410000000000001</v>
      </c>
      <c r="F59" s="63">
        <v>0.55030000000000001</v>
      </c>
      <c r="G59" s="63">
        <v>0.49869999999999998</v>
      </c>
      <c r="H59" s="63">
        <v>0.55449999999999999</v>
      </c>
      <c r="I59" s="63">
        <v>0.58630000000000004</v>
      </c>
      <c r="J59" s="62">
        <f t="shared" si="0"/>
        <v>5.7348963029756561E-2</v>
      </c>
      <c r="K59" s="46">
        <f t="shared" si="9"/>
        <v>3.180000000000005</v>
      </c>
      <c r="L59" s="63"/>
    </row>
    <row r="60" spans="2:12" x14ac:dyDescent="0.25">
      <c r="B60" s="283"/>
      <c r="C60" s="292"/>
      <c r="D60" s="19" t="s">
        <v>54</v>
      </c>
      <c r="E60" s="22">
        <v>0.2611</v>
      </c>
      <c r="F60" s="22">
        <v>0.79280000000000006</v>
      </c>
      <c r="G60" s="22">
        <v>0.78159999999999996</v>
      </c>
      <c r="H60" s="22">
        <v>0.80359999999999998</v>
      </c>
      <c r="I60" s="22">
        <v>0.8216</v>
      </c>
      <c r="J60" s="21">
        <f t="shared" si="0"/>
        <v>2.2399203583872485E-2</v>
      </c>
      <c r="K60" s="46">
        <f t="shared" si="9"/>
        <v>1.8000000000000016</v>
      </c>
      <c r="L60" s="22"/>
    </row>
    <row r="61" spans="2:12" x14ac:dyDescent="0.25">
      <c r="B61" s="283"/>
      <c r="C61" s="293"/>
      <c r="D61" s="23" t="s">
        <v>55</v>
      </c>
      <c r="E61" s="47">
        <v>0.16039999999999999</v>
      </c>
      <c r="F61" s="47">
        <v>0.47609999999999997</v>
      </c>
      <c r="G61" s="47">
        <v>0.71129999999999993</v>
      </c>
      <c r="H61" s="47">
        <v>0.66980000000000006</v>
      </c>
      <c r="I61" s="47">
        <v>0.6623</v>
      </c>
      <c r="J61" s="25">
        <f t="shared" si="0"/>
        <v>-1.1197372349955326E-2</v>
      </c>
      <c r="K61" s="80">
        <f t="shared" si="9"/>
        <v>-0.75000000000000622</v>
      </c>
      <c r="L61" s="47"/>
    </row>
    <row r="62" spans="2:12" x14ac:dyDescent="0.25">
      <c r="B62" s="283"/>
      <c r="C62" s="294" t="s">
        <v>56</v>
      </c>
      <c r="D62" s="67" t="s">
        <v>45</v>
      </c>
      <c r="E62" s="68">
        <v>50241</v>
      </c>
      <c r="F62" s="68">
        <v>125504</v>
      </c>
      <c r="G62" s="68">
        <v>125206</v>
      </c>
      <c r="H62" s="68">
        <v>126945</v>
      </c>
      <c r="I62" s="68">
        <v>124624</v>
      </c>
      <c r="J62" s="69">
        <f t="shared" si="0"/>
        <v>-1.8283508606089294E-2</v>
      </c>
      <c r="K62" s="68">
        <f t="shared" ref="K62:K63" si="10">I62-H62</f>
        <v>-2321</v>
      </c>
      <c r="L62" s="69">
        <f t="shared" ref="L62:L63" si="11">I62/$I$62</f>
        <v>1</v>
      </c>
    </row>
    <row r="63" spans="2:12" x14ac:dyDescent="0.25">
      <c r="B63" s="283"/>
      <c r="C63" s="296"/>
      <c r="D63" s="26" t="s">
        <v>46</v>
      </c>
      <c r="E63" s="27">
        <v>16751</v>
      </c>
      <c r="F63" s="27">
        <v>45246</v>
      </c>
      <c r="G63" s="27">
        <v>45736</v>
      </c>
      <c r="H63" s="27">
        <v>46121</v>
      </c>
      <c r="I63" s="27">
        <v>44735</v>
      </c>
      <c r="J63" s="36">
        <f t="shared" si="0"/>
        <v>-3.0051386570109084E-2</v>
      </c>
      <c r="K63" s="27">
        <f t="shared" si="10"/>
        <v>-1386</v>
      </c>
      <c r="L63" s="38">
        <f t="shared" si="11"/>
        <v>0.35895975093079985</v>
      </c>
    </row>
    <row r="64" spans="2:12" x14ac:dyDescent="0.25">
      <c r="B64" s="283"/>
      <c r="C64" s="296"/>
      <c r="D64" s="4" t="s">
        <v>47</v>
      </c>
      <c r="E64" s="29">
        <v>13487</v>
      </c>
      <c r="F64" s="29">
        <v>38116</v>
      </c>
      <c r="G64" s="29">
        <v>37203</v>
      </c>
      <c r="H64" s="29">
        <v>37697</v>
      </c>
      <c r="I64" s="29">
        <v>37015</v>
      </c>
      <c r="J64" s="76">
        <f>I64/H64-1</f>
        <v>-1.8091625328275462E-2</v>
      </c>
      <c r="K64" s="29">
        <f>I64-H64</f>
        <v>-682</v>
      </c>
      <c r="L64" s="77">
        <f>I64/$I$62</f>
        <v>0.29701341635640005</v>
      </c>
    </row>
    <row r="65" spans="2:12" x14ac:dyDescent="0.25">
      <c r="B65" s="283"/>
      <c r="C65" s="296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7.3501091282577998E-3</v>
      </c>
    </row>
    <row r="66" spans="2:12" x14ac:dyDescent="0.25">
      <c r="B66" s="283"/>
      <c r="C66" s="296"/>
      <c r="D66" s="4" t="s">
        <v>49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3.7039414558993455E-2</v>
      </c>
    </row>
    <row r="67" spans="2:12" x14ac:dyDescent="0.25">
      <c r="B67" s="283"/>
      <c r="C67" s="296"/>
      <c r="D67" s="4" t="s">
        <v>50</v>
      </c>
      <c r="E67" s="29">
        <v>5546</v>
      </c>
      <c r="F67" s="29">
        <v>18878</v>
      </c>
      <c r="G67" s="29">
        <v>19226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0.15683174990371035</v>
      </c>
    </row>
    <row r="68" spans="2:12" x14ac:dyDescent="0.25">
      <c r="B68" s="283"/>
      <c r="C68" s="296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5.4002439337527278E-3</v>
      </c>
    </row>
    <row r="69" spans="2:12" x14ac:dyDescent="0.25">
      <c r="B69" s="283"/>
      <c r="C69" s="296"/>
      <c r="D69" s="4" t="s">
        <v>52</v>
      </c>
      <c r="E69" s="29">
        <v>1992</v>
      </c>
      <c r="F69" s="29">
        <v>4653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3.9021376299910128E-2</v>
      </c>
    </row>
    <row r="70" spans="2:12" x14ac:dyDescent="0.25">
      <c r="B70" s="283"/>
      <c r="C70" s="296"/>
      <c r="D70" s="4" t="s">
        <v>53</v>
      </c>
      <c r="E70" s="29">
        <v>2378</v>
      </c>
      <c r="F70" s="29">
        <v>2637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2.1496661959173193E-2</v>
      </c>
    </row>
    <row r="71" spans="2:12" x14ac:dyDescent="0.25">
      <c r="B71" s="283"/>
      <c r="C71" s="296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5.2132815509051224E-2</v>
      </c>
    </row>
    <row r="72" spans="2:12" x14ac:dyDescent="0.25">
      <c r="B72" s="284"/>
      <c r="C72" s="297"/>
      <c r="D72" s="32" t="s">
        <v>55</v>
      </c>
      <c r="E72" s="73">
        <v>2661</v>
      </c>
      <c r="F72" s="73">
        <v>3493</v>
      </c>
      <c r="G72" s="73">
        <v>3081</v>
      </c>
      <c r="H72" s="73">
        <v>3110</v>
      </c>
      <c r="I72" s="73">
        <v>3085</v>
      </c>
      <c r="J72" s="65">
        <f t="shared" si="12"/>
        <v>-8.0385852090032461E-3</v>
      </c>
      <c r="K72" s="73">
        <f t="shared" si="13"/>
        <v>-25</v>
      </c>
      <c r="L72" s="56">
        <f t="shared" si="14"/>
        <v>2.4754461419951215E-2</v>
      </c>
    </row>
    <row r="73" spans="2:12" ht="7.5" customHeight="1" x14ac:dyDescent="0.25"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48"/>
    </row>
    <row r="74" spans="2:12" x14ac:dyDescent="0.25">
      <c r="B74" s="281" t="s">
        <v>57</v>
      </c>
      <c r="C74" s="281"/>
      <c r="D74" s="281"/>
      <c r="E74" s="281"/>
      <c r="F74" s="281"/>
      <c r="G74" s="281"/>
      <c r="H74" s="281"/>
      <c r="I74" s="281"/>
      <c r="J74" s="281"/>
      <c r="K74" s="281"/>
    </row>
    <row r="76" spans="2:12" x14ac:dyDescent="0.25">
      <c r="B76" s="57"/>
    </row>
    <row r="77" spans="2:12" ht="21.75" customHeight="1" thickBot="1" x14ac:dyDescent="0.3">
      <c r="B77" s="282" t="s">
        <v>58</v>
      </c>
      <c r="C77" s="282"/>
      <c r="D77" s="282"/>
      <c r="E77" s="282"/>
      <c r="F77" s="282"/>
      <c r="G77" s="282"/>
      <c r="H77" s="282"/>
      <c r="I77" s="282"/>
      <c r="J77" s="282"/>
      <c r="K77" s="28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45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abril 2025</v>
      </c>
    </row>
    <row r="80" spans="2:12" ht="15" customHeight="1" x14ac:dyDescent="0.25">
      <c r="B80" s="295" t="s">
        <v>44</v>
      </c>
      <c r="C80" s="290" t="s">
        <v>8</v>
      </c>
      <c r="D80" s="67" t="s">
        <v>45</v>
      </c>
      <c r="E80" s="68">
        <v>263510</v>
      </c>
      <c r="F80" s="68">
        <v>1442150</v>
      </c>
      <c r="G80" s="68">
        <v>1700823</v>
      </c>
      <c r="H80" s="68">
        <v>1787917</v>
      </c>
      <c r="I80" s="68">
        <v>1783504</v>
      </c>
      <c r="J80" s="69">
        <f t="shared" ref="J80:J81" si="15">I80/H80-1</f>
        <v>-2.4682353822912395E-3</v>
      </c>
      <c r="K80" s="68">
        <f t="shared" ref="K80:K81" si="16">I80-H80</f>
        <v>-4413</v>
      </c>
      <c r="L80" s="69">
        <f t="shared" ref="L80:L81" si="17">I80/$I$80</f>
        <v>1</v>
      </c>
    </row>
    <row r="81" spans="2:13" ht="15" customHeight="1" x14ac:dyDescent="0.25">
      <c r="B81" s="283"/>
      <c r="C81" s="285"/>
      <c r="D81" s="15" t="s">
        <v>46</v>
      </c>
      <c r="E81" s="16">
        <v>92300</v>
      </c>
      <c r="F81" s="16">
        <v>537375</v>
      </c>
      <c r="G81" s="16">
        <v>608370</v>
      </c>
      <c r="H81" s="16">
        <v>640291</v>
      </c>
      <c r="I81" s="16">
        <v>618160</v>
      </c>
      <c r="J81" s="18">
        <f t="shared" si="15"/>
        <v>-3.4563971694120288E-2</v>
      </c>
      <c r="K81" s="16">
        <f t="shared" si="16"/>
        <v>-22131</v>
      </c>
      <c r="L81" s="18">
        <f t="shared" si="17"/>
        <v>0.34659860589042696</v>
      </c>
      <c r="M81" s="81"/>
    </row>
    <row r="82" spans="2:13" x14ac:dyDescent="0.25">
      <c r="B82" s="283"/>
      <c r="C82" s="285"/>
      <c r="D82" s="19" t="s">
        <v>47</v>
      </c>
      <c r="E82" s="20">
        <v>44784</v>
      </c>
      <c r="F82" s="20">
        <v>376595</v>
      </c>
      <c r="G82" s="20">
        <v>431484</v>
      </c>
      <c r="H82" s="20">
        <v>450886</v>
      </c>
      <c r="I82" s="20">
        <v>462494</v>
      </c>
      <c r="J82" s="63">
        <f>I82/H82-1</f>
        <v>2.5744866773419472E-2</v>
      </c>
      <c r="K82" s="20">
        <f>I82-H82</f>
        <v>11608</v>
      </c>
      <c r="L82" s="63">
        <f>I82/$I$80</f>
        <v>0.25931761296862804</v>
      </c>
      <c r="M82" s="81"/>
    </row>
    <row r="83" spans="2:13" x14ac:dyDescent="0.25">
      <c r="B83" s="283"/>
      <c r="C83" s="285"/>
      <c r="D83" s="19" t="s">
        <v>48</v>
      </c>
      <c r="E83" s="20">
        <v>2365</v>
      </c>
      <c r="F83" s="20">
        <v>11908</v>
      </c>
      <c r="G83" s="20">
        <v>20755</v>
      </c>
      <c r="H83" s="20">
        <v>18984</v>
      </c>
      <c r="I83" s="20">
        <v>15822</v>
      </c>
      <c r="J83" s="63">
        <f t="shared" ref="J83:J136" si="18">I83/H83-1</f>
        <v>-0.16656131479140324</v>
      </c>
      <c r="K83" s="20">
        <f t="shared" ref="K83:K112" si="19">I83-H83</f>
        <v>-3162</v>
      </c>
      <c r="L83" s="63">
        <f t="shared" ref="L83:L90" si="20">I83/$I$80</f>
        <v>8.871300540957576E-3</v>
      </c>
      <c r="M83" s="81"/>
    </row>
    <row r="84" spans="2:13" x14ac:dyDescent="0.25">
      <c r="B84" s="283"/>
      <c r="C84" s="285"/>
      <c r="D84" s="19" t="s">
        <v>49</v>
      </c>
      <c r="E84" s="20">
        <v>9370</v>
      </c>
      <c r="F84" s="20">
        <v>44258</v>
      </c>
      <c r="G84" s="20">
        <v>64172</v>
      </c>
      <c r="H84" s="20">
        <v>78533</v>
      </c>
      <c r="I84" s="20">
        <v>61659</v>
      </c>
      <c r="J84" s="63">
        <f t="shared" si="18"/>
        <v>-0.21486508856149644</v>
      </c>
      <c r="K84" s="20">
        <f t="shared" si="19"/>
        <v>-16874</v>
      </c>
      <c r="L84" s="63">
        <f t="shared" si="20"/>
        <v>3.4571831630318746E-2</v>
      </c>
      <c r="M84" s="81"/>
    </row>
    <row r="85" spans="2:13" x14ac:dyDescent="0.25">
      <c r="B85" s="283"/>
      <c r="C85" s="285"/>
      <c r="D85" s="19" t="s">
        <v>50</v>
      </c>
      <c r="E85" s="20">
        <v>27049</v>
      </c>
      <c r="F85" s="20">
        <v>204530</v>
      </c>
      <c r="G85" s="20">
        <v>249495</v>
      </c>
      <c r="H85" s="20">
        <v>274173</v>
      </c>
      <c r="I85" s="20">
        <v>289656</v>
      </c>
      <c r="J85" s="63">
        <f t="shared" si="18"/>
        <v>5.647164381613079E-2</v>
      </c>
      <c r="K85" s="20">
        <f t="shared" si="19"/>
        <v>15483</v>
      </c>
      <c r="L85" s="63">
        <f t="shared" si="20"/>
        <v>0.16240838259964654</v>
      </c>
      <c r="M85" s="81"/>
    </row>
    <row r="86" spans="2:13" x14ac:dyDescent="0.25">
      <c r="B86" s="283"/>
      <c r="C86" s="285"/>
      <c r="D86" s="19" t="s">
        <v>51</v>
      </c>
      <c r="E86" s="20">
        <v>6649</v>
      </c>
      <c r="F86" s="20">
        <v>16519</v>
      </c>
      <c r="G86" s="20">
        <v>21489</v>
      </c>
      <c r="H86" s="20">
        <v>20242</v>
      </c>
      <c r="I86" s="20">
        <v>19155</v>
      </c>
      <c r="J86" s="63">
        <f t="shared" si="18"/>
        <v>-5.3700227250271682E-2</v>
      </c>
      <c r="K86" s="20">
        <f t="shared" si="19"/>
        <v>-1087</v>
      </c>
      <c r="L86" s="63">
        <f t="shared" si="20"/>
        <v>1.074009365832653E-2</v>
      </c>
      <c r="M86" s="81"/>
    </row>
    <row r="87" spans="2:13" x14ac:dyDescent="0.25">
      <c r="B87" s="283"/>
      <c r="C87" s="285"/>
      <c r="D87" s="19" t="s">
        <v>52</v>
      </c>
      <c r="E87" s="20">
        <v>13358</v>
      </c>
      <c r="F87" s="20">
        <v>62525</v>
      </c>
      <c r="G87" s="20">
        <v>83965</v>
      </c>
      <c r="H87" s="20">
        <v>76840</v>
      </c>
      <c r="I87" s="20">
        <v>85109</v>
      </c>
      <c r="J87" s="63">
        <f t="shared" si="18"/>
        <v>0.10761322228006254</v>
      </c>
      <c r="K87" s="20">
        <f t="shared" si="19"/>
        <v>8269</v>
      </c>
      <c r="L87" s="63">
        <f t="shared" si="20"/>
        <v>4.7720106038450151E-2</v>
      </c>
      <c r="M87" s="81"/>
    </row>
    <row r="88" spans="2:13" x14ac:dyDescent="0.25">
      <c r="B88" s="283"/>
      <c r="C88" s="285"/>
      <c r="D88" s="19" t="s">
        <v>53</v>
      </c>
      <c r="E88" s="20">
        <v>32717</v>
      </c>
      <c r="F88" s="20">
        <v>68599</v>
      </c>
      <c r="G88" s="20">
        <v>90712</v>
      </c>
      <c r="H88" s="20">
        <v>88492</v>
      </c>
      <c r="I88" s="20">
        <v>97268</v>
      </c>
      <c r="J88" s="63">
        <f t="shared" si="18"/>
        <v>9.9172806581385942E-2</v>
      </c>
      <c r="K88" s="20">
        <f t="shared" si="19"/>
        <v>8776</v>
      </c>
      <c r="L88" s="63">
        <f t="shared" si="20"/>
        <v>5.4537584440517095E-2</v>
      </c>
      <c r="M88" s="81"/>
    </row>
    <row r="89" spans="2:13" ht="18" customHeight="1" x14ac:dyDescent="0.25">
      <c r="B89" s="283"/>
      <c r="C89" s="285"/>
      <c r="D89" s="19" t="s">
        <v>54</v>
      </c>
      <c r="E89" s="20">
        <v>23234</v>
      </c>
      <c r="F89" s="20">
        <v>83389</v>
      </c>
      <c r="G89" s="20">
        <v>90749</v>
      </c>
      <c r="H89" s="20">
        <v>96132</v>
      </c>
      <c r="I89" s="20">
        <v>93370</v>
      </c>
      <c r="J89" s="22">
        <f t="shared" si="18"/>
        <v>-2.8731327757666514E-2</v>
      </c>
      <c r="K89" s="20">
        <f t="shared" si="19"/>
        <v>-2762</v>
      </c>
      <c r="L89" s="22">
        <f t="shared" si="20"/>
        <v>5.2351999210542843E-2</v>
      </c>
      <c r="M89" s="81"/>
    </row>
    <row r="90" spans="2:13" x14ac:dyDescent="0.25">
      <c r="B90" s="283"/>
      <c r="C90" s="286"/>
      <c r="D90" s="23" t="s">
        <v>55</v>
      </c>
      <c r="E90" s="71">
        <v>11684</v>
      </c>
      <c r="F90" s="71">
        <v>36452</v>
      </c>
      <c r="G90" s="71">
        <v>39632</v>
      </c>
      <c r="H90" s="71">
        <v>43344</v>
      </c>
      <c r="I90" s="71">
        <v>40811</v>
      </c>
      <c r="J90" s="47">
        <f t="shared" si="18"/>
        <v>-5.8439461055740161E-2</v>
      </c>
      <c r="K90" s="71">
        <f t="shared" si="19"/>
        <v>-2533</v>
      </c>
      <c r="L90" s="47">
        <f t="shared" si="20"/>
        <v>2.288248302218554E-2</v>
      </c>
      <c r="M90" s="81"/>
    </row>
    <row r="91" spans="2:13" x14ac:dyDescent="0.25">
      <c r="B91" s="283"/>
      <c r="C91" s="287" t="s">
        <v>18</v>
      </c>
      <c r="D91" s="67" t="s">
        <v>45</v>
      </c>
      <c r="E91" s="68">
        <v>300978</v>
      </c>
      <c r="F91" s="68">
        <v>1711410</v>
      </c>
      <c r="G91" s="68">
        <v>2026391</v>
      </c>
      <c r="H91" s="68">
        <v>2139392</v>
      </c>
      <c r="I91" s="68">
        <v>2114687</v>
      </c>
      <c r="J91" s="69">
        <f t="shared" si="18"/>
        <v>-1.1547673357664268E-2</v>
      </c>
      <c r="K91" s="68">
        <f t="shared" si="19"/>
        <v>-24705</v>
      </c>
      <c r="L91" s="69">
        <f t="shared" ref="L91:L92" si="21">I91/$I$91</f>
        <v>1</v>
      </c>
    </row>
    <row r="92" spans="2:13" x14ac:dyDescent="0.25">
      <c r="B92" s="283"/>
      <c r="C92" s="288"/>
      <c r="D92" s="26" t="s">
        <v>46</v>
      </c>
      <c r="E92" s="27">
        <v>108123</v>
      </c>
      <c r="F92" s="27">
        <v>647133</v>
      </c>
      <c r="G92" s="27">
        <v>736259</v>
      </c>
      <c r="H92" s="27">
        <v>778566</v>
      </c>
      <c r="I92" s="27">
        <v>744690</v>
      </c>
      <c r="J92" s="82">
        <f t="shared" si="18"/>
        <v>-4.3510762093387112E-2</v>
      </c>
      <c r="K92" s="27">
        <f t="shared" si="19"/>
        <v>-33876</v>
      </c>
      <c r="L92" s="38">
        <f t="shared" si="21"/>
        <v>0.3521514058581719</v>
      </c>
    </row>
    <row r="93" spans="2:13" x14ac:dyDescent="0.25">
      <c r="B93" s="283"/>
      <c r="C93" s="288"/>
      <c r="D93" s="4" t="s">
        <v>47</v>
      </c>
      <c r="E93" s="29">
        <v>53047</v>
      </c>
      <c r="F93" s="29">
        <v>453532</v>
      </c>
      <c r="G93" s="29">
        <v>525656</v>
      </c>
      <c r="H93" s="29">
        <v>548980</v>
      </c>
      <c r="I93" s="29">
        <v>557236</v>
      </c>
      <c r="J93" s="83">
        <f t="shared" si="18"/>
        <v>1.5038799227658606E-2</v>
      </c>
      <c r="K93" s="29">
        <f t="shared" si="19"/>
        <v>8256</v>
      </c>
      <c r="L93" s="77">
        <f>I93/$I$91</f>
        <v>0.26350755454589736</v>
      </c>
    </row>
    <row r="94" spans="2:13" x14ac:dyDescent="0.25">
      <c r="B94" s="283"/>
      <c r="C94" s="288"/>
      <c r="D94" s="4" t="s">
        <v>48</v>
      </c>
      <c r="E94" s="29">
        <v>2749</v>
      </c>
      <c r="F94" s="29">
        <v>13399</v>
      </c>
      <c r="G94" s="29">
        <v>22430</v>
      </c>
      <c r="H94" s="29">
        <v>20862</v>
      </c>
      <c r="I94" s="29">
        <v>17744</v>
      </c>
      <c r="J94" s="83">
        <f t="shared" si="18"/>
        <v>-0.14945834531684399</v>
      </c>
      <c r="K94" s="29">
        <f t="shared" si="19"/>
        <v>-3118</v>
      </c>
      <c r="L94" s="77">
        <f t="shared" ref="L94:L101" si="22">I94/$I$91</f>
        <v>8.3908398737023489E-3</v>
      </c>
    </row>
    <row r="95" spans="2:13" x14ac:dyDescent="0.25">
      <c r="B95" s="283"/>
      <c r="C95" s="288"/>
      <c r="D95" s="4" t="s">
        <v>49</v>
      </c>
      <c r="E95" s="29">
        <v>11875</v>
      </c>
      <c r="F95" s="29">
        <v>52343</v>
      </c>
      <c r="G95" s="29">
        <v>75567</v>
      </c>
      <c r="H95" s="29">
        <v>92107</v>
      </c>
      <c r="I95" s="29">
        <v>71768</v>
      </c>
      <c r="J95" s="83">
        <f t="shared" si="18"/>
        <v>-0.22081926455101131</v>
      </c>
      <c r="K95" s="29">
        <f t="shared" si="19"/>
        <v>-20339</v>
      </c>
      <c r="L95" s="77">
        <f t="shared" si="22"/>
        <v>3.3937883005853819E-2</v>
      </c>
    </row>
    <row r="96" spans="2:13" x14ac:dyDescent="0.25">
      <c r="B96" s="283"/>
      <c r="C96" s="288"/>
      <c r="D96" s="4" t="s">
        <v>50</v>
      </c>
      <c r="E96" s="29">
        <v>30364</v>
      </c>
      <c r="F96" s="29">
        <v>240241</v>
      </c>
      <c r="G96" s="29">
        <v>297116</v>
      </c>
      <c r="H96" s="29">
        <v>327775</v>
      </c>
      <c r="I96" s="29">
        <v>343207</v>
      </c>
      <c r="J96" s="83">
        <f t="shared" si="18"/>
        <v>4.7081076958279233E-2</v>
      </c>
      <c r="K96" s="29">
        <f t="shared" si="19"/>
        <v>15432</v>
      </c>
      <c r="L96" s="77">
        <f t="shared" si="22"/>
        <v>0.16229683163513087</v>
      </c>
    </row>
    <row r="97" spans="2:12" x14ac:dyDescent="0.25">
      <c r="B97" s="283"/>
      <c r="C97" s="288"/>
      <c r="D97" s="4" t="s">
        <v>51</v>
      </c>
      <c r="E97" s="29">
        <v>6917</v>
      </c>
      <c r="F97" s="29">
        <v>17534</v>
      </c>
      <c r="G97" s="29">
        <v>22576</v>
      </c>
      <c r="H97" s="29">
        <v>21474</v>
      </c>
      <c r="I97" s="29">
        <v>20344</v>
      </c>
      <c r="J97" s="83">
        <f t="shared" si="18"/>
        <v>-5.2621775169973017E-2</v>
      </c>
      <c r="K97" s="29">
        <f t="shared" si="19"/>
        <v>-1130</v>
      </c>
      <c r="L97" s="77">
        <f t="shared" si="22"/>
        <v>9.6203362483431362E-3</v>
      </c>
    </row>
    <row r="98" spans="2:12" x14ac:dyDescent="0.25">
      <c r="B98" s="283"/>
      <c r="C98" s="288"/>
      <c r="D98" s="4" t="s">
        <v>52</v>
      </c>
      <c r="E98" s="29">
        <v>16007</v>
      </c>
      <c r="F98" s="29">
        <v>74430</v>
      </c>
      <c r="G98" s="29">
        <v>94963</v>
      </c>
      <c r="H98" s="29">
        <v>90035</v>
      </c>
      <c r="I98" s="29">
        <v>97511</v>
      </c>
      <c r="J98" s="83">
        <f t="shared" si="18"/>
        <v>8.3034375520630865E-2</v>
      </c>
      <c r="K98" s="29">
        <f t="shared" si="19"/>
        <v>7476</v>
      </c>
      <c r="L98" s="77">
        <f t="shared" si="22"/>
        <v>4.6111315764460648E-2</v>
      </c>
    </row>
    <row r="99" spans="2:12" x14ac:dyDescent="0.25">
      <c r="B99" s="283"/>
      <c r="C99" s="288"/>
      <c r="D99" s="4" t="s">
        <v>53</v>
      </c>
      <c r="E99" s="29">
        <v>33575</v>
      </c>
      <c r="F99" s="29">
        <v>72145</v>
      </c>
      <c r="G99" s="29">
        <v>94906</v>
      </c>
      <c r="H99" s="29">
        <v>93060</v>
      </c>
      <c r="I99" s="29">
        <v>102316</v>
      </c>
      <c r="J99" s="83">
        <f t="shared" si="18"/>
        <v>9.9462712228669758E-2</v>
      </c>
      <c r="K99" s="29">
        <f t="shared" si="19"/>
        <v>9256</v>
      </c>
      <c r="L99" s="77">
        <f t="shared" si="22"/>
        <v>4.8383519641441025E-2</v>
      </c>
    </row>
    <row r="100" spans="2:12" x14ac:dyDescent="0.25">
      <c r="B100" s="283"/>
      <c r="C100" s="288"/>
      <c r="D100" s="4" t="s">
        <v>54</v>
      </c>
      <c r="E100" s="29">
        <v>25757</v>
      </c>
      <c r="F100" s="29">
        <v>98992</v>
      </c>
      <c r="G100" s="29">
        <v>108701</v>
      </c>
      <c r="H100" s="29">
        <v>115706</v>
      </c>
      <c r="I100" s="29">
        <v>112386</v>
      </c>
      <c r="J100" s="31">
        <f t="shared" si="18"/>
        <v>-2.8693412614730462E-2</v>
      </c>
      <c r="K100" s="29">
        <f t="shared" si="19"/>
        <v>-3320</v>
      </c>
      <c r="L100" s="42">
        <f t="shared" si="22"/>
        <v>5.3145453677068993E-2</v>
      </c>
    </row>
    <row r="101" spans="2:12" x14ac:dyDescent="0.25">
      <c r="B101" s="283"/>
      <c r="C101" s="289"/>
      <c r="D101" s="32" t="s">
        <v>55</v>
      </c>
      <c r="E101" s="73">
        <v>12564</v>
      </c>
      <c r="F101" s="73">
        <v>41661</v>
      </c>
      <c r="G101" s="73">
        <v>48217</v>
      </c>
      <c r="H101" s="73">
        <v>50827</v>
      </c>
      <c r="I101" s="73">
        <v>47485</v>
      </c>
      <c r="J101" s="74">
        <f t="shared" si="18"/>
        <v>-6.5752454404155225E-2</v>
      </c>
      <c r="K101" s="73">
        <f t="shared" si="19"/>
        <v>-3342</v>
      </c>
      <c r="L101" s="56">
        <f t="shared" si="22"/>
        <v>2.2454859749929897E-2</v>
      </c>
    </row>
    <row r="102" spans="2:12" x14ac:dyDescent="0.25">
      <c r="B102" s="283"/>
      <c r="C102" s="290" t="s">
        <v>21</v>
      </c>
      <c r="D102" s="67" t="s">
        <v>45</v>
      </c>
      <c r="E102" s="68">
        <v>1239473</v>
      </c>
      <c r="F102" s="68">
        <v>9533834</v>
      </c>
      <c r="G102" s="68">
        <v>11318734</v>
      </c>
      <c r="H102" s="68">
        <v>12006102</v>
      </c>
      <c r="I102" s="68">
        <v>11636818</v>
      </c>
      <c r="J102" s="69">
        <f t="shared" si="18"/>
        <v>-3.075802621033874E-2</v>
      </c>
      <c r="K102" s="68">
        <f t="shared" si="19"/>
        <v>-369284</v>
      </c>
      <c r="L102" s="69">
        <f t="shared" ref="L102:L103" si="23">I102/$I$102</f>
        <v>1</v>
      </c>
    </row>
    <row r="103" spans="2:12" x14ac:dyDescent="0.25">
      <c r="B103" s="283"/>
      <c r="C103" s="285"/>
      <c r="D103" s="15" t="s">
        <v>46</v>
      </c>
      <c r="E103" s="16">
        <v>479916</v>
      </c>
      <c r="F103" s="16">
        <v>3872965</v>
      </c>
      <c r="G103" s="16">
        <v>4389120</v>
      </c>
      <c r="H103" s="16">
        <v>4572184</v>
      </c>
      <c r="I103" s="16">
        <v>4379140</v>
      </c>
      <c r="J103" s="18">
        <f t="shared" si="18"/>
        <v>-4.2221397913994707E-2</v>
      </c>
      <c r="K103" s="16">
        <f t="shared" si="19"/>
        <v>-193044</v>
      </c>
      <c r="L103" s="18">
        <f t="shared" si="23"/>
        <v>0.37631764972177101</v>
      </c>
    </row>
    <row r="104" spans="2:12" x14ac:dyDescent="0.25">
      <c r="B104" s="283"/>
      <c r="C104" s="285"/>
      <c r="D104" s="19" t="s">
        <v>47</v>
      </c>
      <c r="E104" s="20">
        <v>250141</v>
      </c>
      <c r="F104" s="20">
        <v>2658546</v>
      </c>
      <c r="G104" s="20">
        <v>3148928</v>
      </c>
      <c r="H104" s="20">
        <v>3318184</v>
      </c>
      <c r="I104" s="20">
        <v>3271624</v>
      </c>
      <c r="J104" s="63">
        <f t="shared" si="18"/>
        <v>-1.4031771595547471E-2</v>
      </c>
      <c r="K104" s="20">
        <f t="shared" si="19"/>
        <v>-46560</v>
      </c>
      <c r="L104" s="63">
        <f>I104/$I$102</f>
        <v>0.28114420969718695</v>
      </c>
    </row>
    <row r="105" spans="2:12" x14ac:dyDescent="0.25">
      <c r="B105" s="283"/>
      <c r="C105" s="285"/>
      <c r="D105" s="19" t="s">
        <v>48</v>
      </c>
      <c r="E105" s="20">
        <v>12448</v>
      </c>
      <c r="F105" s="20">
        <v>56272</v>
      </c>
      <c r="G105" s="20">
        <v>65549</v>
      </c>
      <c r="H105" s="20">
        <v>75339</v>
      </c>
      <c r="I105" s="20">
        <v>70664</v>
      </c>
      <c r="J105" s="63">
        <f t="shared" si="18"/>
        <v>-6.2052854431303817E-2</v>
      </c>
      <c r="K105" s="20">
        <f t="shared" si="19"/>
        <v>-4675</v>
      </c>
      <c r="L105" s="63">
        <f t="shared" ref="L105:L112" si="24">I105/$I$102</f>
        <v>6.0724503897886866E-3</v>
      </c>
    </row>
    <row r="106" spans="2:12" x14ac:dyDescent="0.25">
      <c r="B106" s="283"/>
      <c r="C106" s="285"/>
      <c r="D106" s="19" t="s">
        <v>49</v>
      </c>
      <c r="E106" s="20">
        <v>70994</v>
      </c>
      <c r="F106" s="20">
        <v>271858</v>
      </c>
      <c r="G106" s="20">
        <v>416036</v>
      </c>
      <c r="H106" s="20">
        <v>486806</v>
      </c>
      <c r="I106" s="20">
        <v>363302</v>
      </c>
      <c r="J106" s="63">
        <f t="shared" si="18"/>
        <v>-0.25370270703319187</v>
      </c>
      <c r="K106" s="20">
        <f t="shared" si="19"/>
        <v>-123504</v>
      </c>
      <c r="L106" s="63">
        <f t="shared" si="24"/>
        <v>3.1220046579743706E-2</v>
      </c>
    </row>
    <row r="107" spans="2:12" x14ac:dyDescent="0.25">
      <c r="B107" s="283"/>
      <c r="C107" s="285"/>
      <c r="D107" s="19" t="s">
        <v>50</v>
      </c>
      <c r="E107" s="20">
        <v>125212</v>
      </c>
      <c r="F107" s="20">
        <v>1277643</v>
      </c>
      <c r="G107" s="20">
        <v>1686660</v>
      </c>
      <c r="H107" s="20">
        <v>1869735</v>
      </c>
      <c r="I107" s="20">
        <v>1893996</v>
      </c>
      <c r="J107" s="63">
        <f t="shared" si="18"/>
        <v>1.2975635584721923E-2</v>
      </c>
      <c r="K107" s="20">
        <f t="shared" si="19"/>
        <v>24261</v>
      </c>
      <c r="L107" s="63">
        <f t="shared" si="24"/>
        <v>0.16275892602256045</v>
      </c>
    </row>
    <row r="108" spans="2:12" x14ac:dyDescent="0.25">
      <c r="B108" s="283"/>
      <c r="C108" s="285"/>
      <c r="D108" s="19" t="s">
        <v>51</v>
      </c>
      <c r="E108" s="20">
        <v>14907</v>
      </c>
      <c r="F108" s="20">
        <v>47686</v>
      </c>
      <c r="G108" s="20">
        <v>56910</v>
      </c>
      <c r="H108" s="20">
        <v>58450</v>
      </c>
      <c r="I108" s="20">
        <v>53439</v>
      </c>
      <c r="J108" s="63">
        <f t="shared" si="18"/>
        <v>-8.5731394354148893E-2</v>
      </c>
      <c r="K108" s="20">
        <f t="shared" si="19"/>
        <v>-5011</v>
      </c>
      <c r="L108" s="63">
        <f t="shared" si="24"/>
        <v>4.5922347500837431E-3</v>
      </c>
    </row>
    <row r="109" spans="2:12" x14ac:dyDescent="0.25">
      <c r="B109" s="283"/>
      <c r="C109" s="285"/>
      <c r="D109" s="19" t="s">
        <v>52</v>
      </c>
      <c r="E109" s="20">
        <v>89205</v>
      </c>
      <c r="F109" s="20">
        <v>419361</v>
      </c>
      <c r="G109" s="20">
        <v>437729</v>
      </c>
      <c r="H109" s="20">
        <v>463774</v>
      </c>
      <c r="I109" s="20">
        <v>472476</v>
      </c>
      <c r="J109" s="63">
        <f t="shared" si="18"/>
        <v>1.8763449438735202E-2</v>
      </c>
      <c r="K109" s="20">
        <f t="shared" si="19"/>
        <v>8702</v>
      </c>
      <c r="L109" s="63">
        <f t="shared" si="24"/>
        <v>4.0601820875775491E-2</v>
      </c>
    </row>
    <row r="110" spans="2:12" x14ac:dyDescent="0.25">
      <c r="B110" s="283"/>
      <c r="C110" s="285"/>
      <c r="D110" s="19" t="s">
        <v>53</v>
      </c>
      <c r="E110" s="20">
        <v>66096</v>
      </c>
      <c r="F110" s="20">
        <v>172608</v>
      </c>
      <c r="G110" s="20">
        <v>212843</v>
      </c>
      <c r="H110" s="20">
        <v>223384</v>
      </c>
      <c r="I110" s="20">
        <v>213590</v>
      </c>
      <c r="J110" s="63">
        <f t="shared" si="18"/>
        <v>-4.3843784693621712E-2</v>
      </c>
      <c r="K110" s="20">
        <f t="shared" si="19"/>
        <v>-9794</v>
      </c>
      <c r="L110" s="63">
        <f t="shared" si="24"/>
        <v>1.83546739323413E-2</v>
      </c>
    </row>
    <row r="111" spans="2:12" x14ac:dyDescent="0.25">
      <c r="B111" s="283"/>
      <c r="C111" s="285"/>
      <c r="D111" s="19" t="s">
        <v>54</v>
      </c>
      <c r="E111" s="20">
        <v>89271</v>
      </c>
      <c r="F111" s="20">
        <v>557575</v>
      </c>
      <c r="G111" s="20">
        <v>611263</v>
      </c>
      <c r="H111" s="20">
        <v>671699</v>
      </c>
      <c r="I111" s="20">
        <v>664657</v>
      </c>
      <c r="J111" s="22">
        <f t="shared" si="18"/>
        <v>-1.0483862563439916E-2</v>
      </c>
      <c r="K111" s="20">
        <f t="shared" si="19"/>
        <v>-7042</v>
      </c>
      <c r="L111" s="22">
        <f t="shared" si="24"/>
        <v>5.7116730707655647E-2</v>
      </c>
    </row>
    <row r="112" spans="2:12" x14ac:dyDescent="0.25">
      <c r="B112" s="283"/>
      <c r="C112" s="286"/>
      <c r="D112" s="23" t="s">
        <v>55</v>
      </c>
      <c r="E112" s="71">
        <v>41283</v>
      </c>
      <c r="F112" s="71">
        <v>199320</v>
      </c>
      <c r="G112" s="71">
        <v>293696</v>
      </c>
      <c r="H112" s="71">
        <v>266547</v>
      </c>
      <c r="I112" s="71">
        <v>253930</v>
      </c>
      <c r="J112" s="47">
        <f t="shared" si="18"/>
        <v>-4.7334991577470342E-2</v>
      </c>
      <c r="K112" s="71">
        <f t="shared" si="19"/>
        <v>-12617</v>
      </c>
      <c r="L112" s="47">
        <f t="shared" si="24"/>
        <v>2.1821257323092962E-2</v>
      </c>
    </row>
    <row r="113" spans="2:12" x14ac:dyDescent="0.25">
      <c r="B113" s="283"/>
      <c r="C113" s="287" t="s">
        <v>22</v>
      </c>
      <c r="D113" s="67" t="s">
        <v>45</v>
      </c>
      <c r="E113" s="75">
        <f t="shared" ref="E113:I114" si="25">E102/E80</f>
        <v>4.7037038442563848</v>
      </c>
      <c r="F113" s="75">
        <f t="shared" si="25"/>
        <v>6.6108476926810669</v>
      </c>
      <c r="G113" s="75">
        <f t="shared" si="25"/>
        <v>6.6548570897735981</v>
      </c>
      <c r="H113" s="75">
        <f t="shared" si="25"/>
        <v>6.7151338680710566</v>
      </c>
      <c r="I113" s="75">
        <f t="shared" si="25"/>
        <v>6.5246940853510837</v>
      </c>
      <c r="J113" s="69">
        <f t="shared" si="18"/>
        <v>-2.8359789463836438E-2</v>
      </c>
      <c r="K113" s="75">
        <f t="shared" ref="K113:K114" si="26">(I113-H113)</f>
        <v>-0.19043978271997286</v>
      </c>
      <c r="L113" s="69"/>
    </row>
    <row r="114" spans="2:12" x14ac:dyDescent="0.25">
      <c r="B114" s="283"/>
      <c r="C114" s="288"/>
      <c r="D114" s="26" t="s">
        <v>46</v>
      </c>
      <c r="E114" s="37">
        <f t="shared" si="25"/>
        <v>5.1995232936078004</v>
      </c>
      <c r="F114" s="37">
        <f t="shared" si="25"/>
        <v>7.2071923703186789</v>
      </c>
      <c r="G114" s="37">
        <f t="shared" si="25"/>
        <v>7.2145569308151289</v>
      </c>
      <c r="H114" s="37">
        <f t="shared" si="25"/>
        <v>7.1407906717414429</v>
      </c>
      <c r="I114" s="37">
        <f t="shared" si="25"/>
        <v>7.0841529701048271</v>
      </c>
      <c r="J114" s="82">
        <f t="shared" si="18"/>
        <v>-7.931572880402471E-3</v>
      </c>
      <c r="K114" s="37">
        <f t="shared" si="26"/>
        <v>-5.6637701636615745E-2</v>
      </c>
      <c r="L114" s="38"/>
    </row>
    <row r="115" spans="2:12" x14ac:dyDescent="0.25">
      <c r="B115" s="283"/>
      <c r="C115" s="288"/>
      <c r="D115" s="4" t="s">
        <v>47</v>
      </c>
      <c r="E115" s="41">
        <f>E104/E82</f>
        <v>5.5854992854590924</v>
      </c>
      <c r="F115" s="41">
        <f>F104/F82</f>
        <v>7.0594298915280342</v>
      </c>
      <c r="G115" s="41">
        <f>G104/G82</f>
        <v>7.2979021238330972</v>
      </c>
      <c r="H115" s="41">
        <f>H104/H82</f>
        <v>7.3592526714069635</v>
      </c>
      <c r="I115" s="41">
        <f>I104/I82</f>
        <v>7.0738733907899345</v>
      </c>
      <c r="J115" s="83">
        <f t="shared" si="18"/>
        <v>-3.8778296297097947E-2</v>
      </c>
      <c r="K115" s="41">
        <f>(I115-H115)</f>
        <v>-0.285379280617029</v>
      </c>
      <c r="L115" s="77"/>
    </row>
    <row r="116" spans="2:12" x14ac:dyDescent="0.25">
      <c r="B116" s="283"/>
      <c r="C116" s="288"/>
      <c r="D116" s="4" t="s">
        <v>48</v>
      </c>
      <c r="E116" s="41">
        <f t="shared" ref="E116:I123" si="27">E105/E83</f>
        <v>5.2634249471458769</v>
      </c>
      <c r="F116" s="41">
        <f t="shared" si="27"/>
        <v>4.7255626469600269</v>
      </c>
      <c r="G116" s="41">
        <f t="shared" si="27"/>
        <v>3.1582269332690918</v>
      </c>
      <c r="H116" s="41">
        <f t="shared" si="27"/>
        <v>3.9685524652338811</v>
      </c>
      <c r="I116" s="41">
        <f t="shared" si="27"/>
        <v>4.4661863228416125</v>
      </c>
      <c r="J116" s="83">
        <f t="shared" si="18"/>
        <v>0.12539429980256145</v>
      </c>
      <c r="K116" s="41">
        <f t="shared" ref="K116:K123" si="28">(I116-H116)</f>
        <v>0.49763385760773149</v>
      </c>
      <c r="L116" s="77"/>
    </row>
    <row r="117" spans="2:12" x14ac:dyDescent="0.25">
      <c r="B117" s="283"/>
      <c r="C117" s="288"/>
      <c r="D117" s="4" t="s">
        <v>49</v>
      </c>
      <c r="E117" s="41">
        <f t="shared" si="27"/>
        <v>7.5767342582710775</v>
      </c>
      <c r="F117" s="41">
        <f t="shared" si="27"/>
        <v>6.1425730941298751</v>
      </c>
      <c r="G117" s="41">
        <f t="shared" si="27"/>
        <v>6.4831390637661288</v>
      </c>
      <c r="H117" s="41">
        <f t="shared" si="27"/>
        <v>6.1987444768441291</v>
      </c>
      <c r="I117" s="41">
        <f t="shared" si="27"/>
        <v>5.8921163171637554</v>
      </c>
      <c r="J117" s="83">
        <f t="shared" si="18"/>
        <v>-4.9466171871708209E-2</v>
      </c>
      <c r="K117" s="41">
        <f t="shared" si="28"/>
        <v>-0.30662815968037371</v>
      </c>
      <c r="L117" s="77"/>
    </row>
    <row r="118" spans="2:12" x14ac:dyDescent="0.25">
      <c r="B118" s="283"/>
      <c r="C118" s="288"/>
      <c r="D118" s="4" t="s">
        <v>50</v>
      </c>
      <c r="E118" s="41">
        <f t="shared" si="27"/>
        <v>4.6290805575067466</v>
      </c>
      <c r="F118" s="41">
        <f t="shared" si="27"/>
        <v>6.2467266415684737</v>
      </c>
      <c r="G118" s="41">
        <f t="shared" si="27"/>
        <v>6.7602957975109721</v>
      </c>
      <c r="H118" s="41">
        <f t="shared" si="27"/>
        <v>6.8195445941066408</v>
      </c>
      <c r="I118" s="41">
        <f t="shared" si="27"/>
        <v>6.5387770320656227</v>
      </c>
      <c r="J118" s="83">
        <f t="shared" si="18"/>
        <v>-4.1171013425684411E-2</v>
      </c>
      <c r="K118" s="41">
        <f t="shared" si="28"/>
        <v>-0.28076756204101816</v>
      </c>
      <c r="L118" s="77"/>
    </row>
    <row r="119" spans="2:12" x14ac:dyDescent="0.25">
      <c r="B119" s="283"/>
      <c r="C119" s="288"/>
      <c r="D119" s="4" t="s">
        <v>51</v>
      </c>
      <c r="E119" s="41">
        <f t="shared" si="27"/>
        <v>2.2419912768837418</v>
      </c>
      <c r="F119" s="41">
        <f t="shared" si="27"/>
        <v>2.8867364852593984</v>
      </c>
      <c r="G119" s="41">
        <f t="shared" si="27"/>
        <v>2.6483317045930477</v>
      </c>
      <c r="H119" s="41">
        <f t="shared" si="27"/>
        <v>2.8875605177354018</v>
      </c>
      <c r="I119" s="41">
        <f t="shared" si="27"/>
        <v>2.78981989036805</v>
      </c>
      <c r="J119" s="83">
        <f t="shared" si="18"/>
        <v>-3.384885849734709E-2</v>
      </c>
      <c r="K119" s="41">
        <f t="shared" si="28"/>
        <v>-9.7740627367351784E-2</v>
      </c>
      <c r="L119" s="77"/>
    </row>
    <row r="120" spans="2:12" x14ac:dyDescent="0.25">
      <c r="B120" s="283"/>
      <c r="C120" s="288"/>
      <c r="D120" s="4" t="s">
        <v>52</v>
      </c>
      <c r="E120" s="41">
        <f t="shared" si="27"/>
        <v>6.6780206617757152</v>
      </c>
      <c r="F120" s="41">
        <f t="shared" si="27"/>
        <v>6.707093162734906</v>
      </c>
      <c r="G120" s="41">
        <f t="shared" si="27"/>
        <v>5.21323170368606</v>
      </c>
      <c r="H120" s="41">
        <f t="shared" si="27"/>
        <v>6.03558042686101</v>
      </c>
      <c r="I120" s="41">
        <f t="shared" si="27"/>
        <v>5.5514222937644666</v>
      </c>
      <c r="J120" s="83">
        <f t="shared" si="18"/>
        <v>-8.0217327722421738E-2</v>
      </c>
      <c r="K120" s="41">
        <f t="shared" si="28"/>
        <v>-0.48415813309654343</v>
      </c>
      <c r="L120" s="77"/>
    </row>
    <row r="121" spans="2:12" x14ac:dyDescent="0.25">
      <c r="B121" s="283"/>
      <c r="C121" s="288"/>
      <c r="D121" s="4" t="s">
        <v>53</v>
      </c>
      <c r="E121" s="41">
        <f t="shared" si="27"/>
        <v>2.0202341290460617</v>
      </c>
      <c r="F121" s="41">
        <f t="shared" si="27"/>
        <v>2.5161882826280269</v>
      </c>
      <c r="G121" s="41">
        <f t="shared" si="27"/>
        <v>2.3463599082811535</v>
      </c>
      <c r="H121" s="41">
        <f t="shared" si="27"/>
        <v>2.5243411833838088</v>
      </c>
      <c r="I121" s="41">
        <f t="shared" si="27"/>
        <v>2.1958917629641816</v>
      </c>
      <c r="J121" s="83">
        <f t="shared" si="18"/>
        <v>-0.130112927119998</v>
      </c>
      <c r="K121" s="41">
        <f t="shared" si="28"/>
        <v>-0.3284494204196271</v>
      </c>
      <c r="L121" s="77"/>
    </row>
    <row r="122" spans="2:12" x14ac:dyDescent="0.25">
      <c r="B122" s="283"/>
      <c r="C122" s="288"/>
      <c r="D122" s="4" t="s">
        <v>54</v>
      </c>
      <c r="E122" s="41">
        <f t="shared" si="27"/>
        <v>3.8422570371008007</v>
      </c>
      <c r="F122" s="41">
        <f t="shared" si="27"/>
        <v>6.6864334624470851</v>
      </c>
      <c r="G122" s="41">
        <f t="shared" si="27"/>
        <v>6.7357546639632391</v>
      </c>
      <c r="H122" s="41">
        <f t="shared" si="27"/>
        <v>6.9872571048142138</v>
      </c>
      <c r="I122" s="41">
        <f t="shared" si="27"/>
        <v>7.1185284352575771</v>
      </c>
      <c r="J122" s="31">
        <f t="shared" si="18"/>
        <v>1.8787247767499071E-2</v>
      </c>
      <c r="K122" s="41">
        <f t="shared" si="28"/>
        <v>0.13127133044336325</v>
      </c>
      <c r="L122" s="42"/>
    </row>
    <row r="123" spans="2:12" x14ac:dyDescent="0.25">
      <c r="B123" s="283"/>
      <c r="C123" s="289"/>
      <c r="D123" s="32" t="s">
        <v>55</v>
      </c>
      <c r="E123" s="79">
        <f t="shared" si="27"/>
        <v>3.533293392673742</v>
      </c>
      <c r="F123" s="79">
        <f t="shared" si="27"/>
        <v>5.4680127290683638</v>
      </c>
      <c r="G123" s="79">
        <f t="shared" si="27"/>
        <v>7.4105773112636255</v>
      </c>
      <c r="H123" s="79">
        <f t="shared" si="27"/>
        <v>6.1495708748615723</v>
      </c>
      <c r="I123" s="79">
        <f t="shared" si="27"/>
        <v>6.2220969836563675</v>
      </c>
      <c r="J123" s="74">
        <f t="shared" si="18"/>
        <v>1.1793686140161519E-2</v>
      </c>
      <c r="K123" s="79">
        <f t="shared" si="28"/>
        <v>7.2526108794795263E-2</v>
      </c>
      <c r="L123" s="56"/>
    </row>
    <row r="124" spans="2:12" x14ac:dyDescent="0.25">
      <c r="B124" s="283"/>
      <c r="C124" s="291" t="s">
        <v>36</v>
      </c>
      <c r="D124" s="67" t="s">
        <v>45</v>
      </c>
      <c r="E124" s="69">
        <v>0.19938216723726546</v>
      </c>
      <c r="F124" s="69">
        <v>0.65257788495920732</v>
      </c>
      <c r="G124" s="69">
        <v>0.74884352924177333</v>
      </c>
      <c r="H124" s="69">
        <v>0.77886323521703416</v>
      </c>
      <c r="I124" s="69">
        <v>0.76844501593176451</v>
      </c>
      <c r="J124" s="69">
        <f t="shared" si="18"/>
        <v>-1.3376185720676004E-2</v>
      </c>
      <c r="K124" s="75">
        <f t="shared" ref="K124:K125" si="29">(I124-H124)*100</f>
        <v>-1.0418219285269648</v>
      </c>
      <c r="L124" s="69"/>
    </row>
    <row r="125" spans="2:12" x14ac:dyDescent="0.25">
      <c r="B125" s="283"/>
      <c r="C125" s="292"/>
      <c r="D125" s="15" t="s">
        <v>46</v>
      </c>
      <c r="E125" s="18">
        <v>0.23226132423742035</v>
      </c>
      <c r="F125" s="18">
        <v>0.7399580782161671</v>
      </c>
      <c r="G125" s="18">
        <v>0.79734827634692584</v>
      </c>
      <c r="H125" s="18">
        <v>0.81228671003544106</v>
      </c>
      <c r="I125" s="18">
        <v>0.80975162000619827</v>
      </c>
      <c r="J125" s="18">
        <f t="shared" si="18"/>
        <v>-3.1209300828425324E-3</v>
      </c>
      <c r="K125" s="44">
        <f t="shared" si="29"/>
        <v>-0.25350900292427925</v>
      </c>
      <c r="L125" s="18"/>
    </row>
    <row r="126" spans="2:12" x14ac:dyDescent="0.25">
      <c r="B126" s="283"/>
      <c r="C126" s="292"/>
      <c r="D126" s="19" t="s">
        <v>47</v>
      </c>
      <c r="E126" s="63">
        <v>0.14198914565607704</v>
      </c>
      <c r="F126" s="63">
        <v>0.59936274988327454</v>
      </c>
      <c r="G126" s="63">
        <v>0.69616307876925987</v>
      </c>
      <c r="H126" s="63">
        <v>0.72325830943494596</v>
      </c>
      <c r="I126" s="63">
        <v>0.7240342371227928</v>
      </c>
      <c r="J126" s="63">
        <f t="shared" si="18"/>
        <v>1.0728223619760335E-3</v>
      </c>
      <c r="K126" s="46">
        <f>(I126-H126)*100</f>
        <v>7.7592768784684463E-2</v>
      </c>
      <c r="L126" s="63"/>
    </row>
    <row r="127" spans="2:12" x14ac:dyDescent="0.25">
      <c r="B127" s="283"/>
      <c r="C127" s="292"/>
      <c r="D127" s="19" t="s">
        <v>48</v>
      </c>
      <c r="E127" s="63">
        <v>0.21521438450899033</v>
      </c>
      <c r="F127" s="63">
        <v>0.56954312665735507</v>
      </c>
      <c r="G127" s="63">
        <v>0.5989491959064327</v>
      </c>
      <c r="H127" s="63">
        <v>0.68271531100478466</v>
      </c>
      <c r="I127" s="63">
        <v>0.64359357353637658</v>
      </c>
      <c r="J127" s="63">
        <f t="shared" si="18"/>
        <v>-5.7303149406200848E-2</v>
      </c>
      <c r="K127" s="46">
        <f t="shared" ref="K127:K134" si="30">(I127-H127)*100</f>
        <v>-3.912173746840808</v>
      </c>
      <c r="L127" s="63"/>
    </row>
    <row r="128" spans="2:12" x14ac:dyDescent="0.25">
      <c r="B128" s="283"/>
      <c r="C128" s="292"/>
      <c r="D128" s="19" t="s">
        <v>49</v>
      </c>
      <c r="E128" s="63">
        <v>0.16199799196787149</v>
      </c>
      <c r="F128" s="63">
        <v>0.49659871401432121</v>
      </c>
      <c r="G128" s="63">
        <v>0.75996638901066782</v>
      </c>
      <c r="H128" s="63">
        <v>0.90746336543964268</v>
      </c>
      <c r="I128" s="63">
        <v>0.65587449451184288</v>
      </c>
      <c r="J128" s="63">
        <f t="shared" si="18"/>
        <v>-0.27724410759646645</v>
      </c>
      <c r="K128" s="46">
        <f t="shared" si="30"/>
        <v>-25.158887092779981</v>
      </c>
      <c r="L128" s="63"/>
    </row>
    <row r="129" spans="2:12" x14ac:dyDescent="0.25">
      <c r="B129" s="283"/>
      <c r="C129" s="292"/>
      <c r="D129" s="19" t="s">
        <v>50</v>
      </c>
      <c r="E129" s="63">
        <v>0.18224424209962506</v>
      </c>
      <c r="F129" s="63">
        <v>0.57835662797203558</v>
      </c>
      <c r="G129" s="63">
        <v>0.7326738952616807</v>
      </c>
      <c r="H129" s="63">
        <v>0.77789459407285122</v>
      </c>
      <c r="I129" s="63">
        <v>0.78431271864730201</v>
      </c>
      <c r="J129" s="63">
        <f t="shared" si="18"/>
        <v>8.2506352703226593E-3</v>
      </c>
      <c r="K129" s="46">
        <f t="shared" si="30"/>
        <v>0.64181245744507898</v>
      </c>
      <c r="L129" s="63"/>
    </row>
    <row r="130" spans="2:12" x14ac:dyDescent="0.25">
      <c r="B130" s="283"/>
      <c r="C130" s="292"/>
      <c r="D130" s="19" t="s">
        <v>51</v>
      </c>
      <c r="E130" s="63">
        <v>0.2671505376344086</v>
      </c>
      <c r="F130" s="63">
        <v>0.6262936695560809</v>
      </c>
      <c r="G130" s="63">
        <v>0.71530920060331826</v>
      </c>
      <c r="H130" s="63">
        <v>0.71776798103962769</v>
      </c>
      <c r="I130" s="63">
        <v>0.66170133729569092</v>
      </c>
      <c r="J130" s="63">
        <f t="shared" si="18"/>
        <v>-7.811248930710013E-2</v>
      </c>
      <c r="K130" s="46">
        <f t="shared" si="30"/>
        <v>-5.6066643743936773</v>
      </c>
      <c r="L130" s="63"/>
    </row>
    <row r="131" spans="2:12" x14ac:dyDescent="0.25">
      <c r="B131" s="283"/>
      <c r="C131" s="292"/>
      <c r="D131" s="19" t="s">
        <v>52</v>
      </c>
      <c r="E131" s="63">
        <v>0.40206701342251627</v>
      </c>
      <c r="F131" s="63">
        <v>0.81460955710955707</v>
      </c>
      <c r="G131" s="63">
        <v>0.76137375634870941</v>
      </c>
      <c r="H131" s="63">
        <v>0.79900833337640431</v>
      </c>
      <c r="I131" s="63">
        <v>0.80964425251902117</v>
      </c>
      <c r="J131" s="63">
        <f t="shared" si="18"/>
        <v>1.3311399516538369E-2</v>
      </c>
      <c r="K131" s="46">
        <f t="shared" si="30"/>
        <v>1.0635919142616856</v>
      </c>
      <c r="L131" s="63"/>
    </row>
    <row r="132" spans="2:12" x14ac:dyDescent="0.25">
      <c r="B132" s="283"/>
      <c r="C132" s="292"/>
      <c r="D132" s="19" t="s">
        <v>53</v>
      </c>
      <c r="E132" s="63">
        <v>0.27809403597349319</v>
      </c>
      <c r="F132" s="63">
        <v>0.56598725112142911</v>
      </c>
      <c r="G132" s="63">
        <v>0.62372854534745037</v>
      </c>
      <c r="H132" s="63">
        <v>0.66618950482529915</v>
      </c>
      <c r="I132" s="63">
        <v>0.66439591887520222</v>
      </c>
      <c r="J132" s="63">
        <f t="shared" si="18"/>
        <v>-2.6923059236234614E-3</v>
      </c>
      <c r="K132" s="46">
        <f t="shared" si="30"/>
        <v>-0.1793585950096932</v>
      </c>
      <c r="L132" s="63"/>
    </row>
    <row r="133" spans="2:12" x14ac:dyDescent="0.25">
      <c r="B133" s="283"/>
      <c r="C133" s="292"/>
      <c r="D133" s="19" t="s">
        <v>54</v>
      </c>
      <c r="E133" s="63">
        <v>0.24109638616040685</v>
      </c>
      <c r="F133" s="63">
        <v>0.72465039509253482</v>
      </c>
      <c r="G133" s="63">
        <v>0.80148821230954814</v>
      </c>
      <c r="H133" s="63">
        <v>0.86535173888677752</v>
      </c>
      <c r="I133" s="63">
        <v>0.85251782874147042</v>
      </c>
      <c r="J133" s="63">
        <f t="shared" si="18"/>
        <v>-1.4830859601457691E-2</v>
      </c>
      <c r="K133" s="46">
        <f t="shared" si="30"/>
        <v>-1.2833910145307104</v>
      </c>
      <c r="L133" s="22"/>
    </row>
    <row r="134" spans="2:12" x14ac:dyDescent="0.25">
      <c r="B134" s="283"/>
      <c r="C134" s="293"/>
      <c r="D134" s="23" t="s">
        <v>55</v>
      </c>
      <c r="E134" s="63">
        <v>0.12906826239471758</v>
      </c>
      <c r="F134" s="63">
        <v>0.47552247351846549</v>
      </c>
      <c r="G134" s="63">
        <v>0.79437412095639948</v>
      </c>
      <c r="H134" s="63">
        <v>0.71171818259495023</v>
      </c>
      <c r="I134" s="63">
        <v>0.6812889031981112</v>
      </c>
      <c r="J134" s="63">
        <f t="shared" si="18"/>
        <v>-4.2754674730794084E-2</v>
      </c>
      <c r="K134" s="46">
        <f t="shared" si="30"/>
        <v>-3.0429279396839037</v>
      </c>
      <c r="L134" s="47"/>
    </row>
    <row r="135" spans="2:12" x14ac:dyDescent="0.25">
      <c r="B135" s="283"/>
      <c r="C135" s="294" t="s">
        <v>39</v>
      </c>
      <c r="D135" s="67" t="s">
        <v>45</v>
      </c>
      <c r="E135" s="68">
        <v>51703.25</v>
      </c>
      <c r="F135" s="68">
        <v>121718.75</v>
      </c>
      <c r="G135" s="68">
        <v>125943.5</v>
      </c>
      <c r="H135" s="68">
        <v>127396.75</v>
      </c>
      <c r="I135" s="68">
        <v>126193.25</v>
      </c>
      <c r="J135" s="69">
        <f t="shared" si="18"/>
        <v>-9.4468657952420099E-3</v>
      </c>
      <c r="K135" s="68">
        <f t="shared" ref="K135:K136" si="31">I135-H135</f>
        <v>-1203.5</v>
      </c>
      <c r="L135" s="69">
        <f>I135/$I$135</f>
        <v>1</v>
      </c>
    </row>
    <row r="136" spans="2:12" x14ac:dyDescent="0.25">
      <c r="B136" s="283"/>
      <c r="C136" s="288"/>
      <c r="D136" s="26" t="s">
        <v>46</v>
      </c>
      <c r="E136" s="27">
        <v>17173</v>
      </c>
      <c r="F136" s="27">
        <v>43615.25</v>
      </c>
      <c r="G136" s="27">
        <v>45871.75</v>
      </c>
      <c r="H136" s="27">
        <v>46517</v>
      </c>
      <c r="I136" s="27">
        <v>45056</v>
      </c>
      <c r="J136" s="36">
        <f t="shared" si="18"/>
        <v>-3.1407872390738834E-2</v>
      </c>
      <c r="K136" s="27">
        <f t="shared" si="31"/>
        <v>-1461</v>
      </c>
      <c r="L136" s="38">
        <f t="shared" ref="L136:L145" si="32">I136/$I$135</f>
        <v>0.35703969903303068</v>
      </c>
    </row>
    <row r="137" spans="2:12" x14ac:dyDescent="0.25">
      <c r="B137" s="283"/>
      <c r="C137" s="288"/>
      <c r="D137" s="4" t="s">
        <v>47</v>
      </c>
      <c r="E137" s="29">
        <v>14658</v>
      </c>
      <c r="F137" s="29">
        <v>36937.25</v>
      </c>
      <c r="G137" s="29">
        <v>37678.5</v>
      </c>
      <c r="H137" s="29">
        <v>37916.5</v>
      </c>
      <c r="I137" s="29">
        <v>37661</v>
      </c>
      <c r="J137" s="76">
        <f>I137/H137-1</f>
        <v>-6.7384911582029083E-3</v>
      </c>
      <c r="K137" s="29">
        <f>I137-H137</f>
        <v>-255.5</v>
      </c>
      <c r="L137" s="77">
        <f t="shared" si="32"/>
        <v>0.29843910034807725</v>
      </c>
    </row>
    <row r="138" spans="2:12" x14ac:dyDescent="0.25">
      <c r="B138" s="283"/>
      <c r="C138" s="288"/>
      <c r="D138" s="4" t="s">
        <v>48</v>
      </c>
      <c r="E138" s="29">
        <v>482</v>
      </c>
      <c r="F138" s="29">
        <v>823</v>
      </c>
      <c r="G138" s="29">
        <v>912</v>
      </c>
      <c r="H138" s="29">
        <v>912</v>
      </c>
      <c r="I138" s="29">
        <v>915</v>
      </c>
      <c r="J138" s="76">
        <f t="shared" ref="J138:J145" si="33">I138/H138-1</f>
        <v>3.2894736842106198E-3</v>
      </c>
      <c r="K138" s="29">
        <f t="shared" ref="K138:K145" si="34">I138-H138</f>
        <v>3</v>
      </c>
      <c r="L138" s="77">
        <f t="shared" si="32"/>
        <v>7.2507840157853137E-3</v>
      </c>
    </row>
    <row r="139" spans="2:12" x14ac:dyDescent="0.25">
      <c r="B139" s="283"/>
      <c r="C139" s="288"/>
      <c r="D139" s="4" t="s">
        <v>49</v>
      </c>
      <c r="E139" s="29">
        <v>3652</v>
      </c>
      <c r="F139" s="29">
        <v>4562</v>
      </c>
      <c r="G139" s="29">
        <v>4562</v>
      </c>
      <c r="H139" s="29">
        <v>4434.5</v>
      </c>
      <c r="I139" s="29">
        <v>4616</v>
      </c>
      <c r="J139" s="76">
        <f t="shared" si="33"/>
        <v>4.0929078813845887E-2</v>
      </c>
      <c r="K139" s="29">
        <f t="shared" si="34"/>
        <v>181.5</v>
      </c>
      <c r="L139" s="77">
        <f t="shared" si="32"/>
        <v>3.6578818597666672E-2</v>
      </c>
    </row>
    <row r="140" spans="2:12" x14ac:dyDescent="0.25">
      <c r="B140" s="283"/>
      <c r="C140" s="288"/>
      <c r="D140" s="4" t="s">
        <v>50</v>
      </c>
      <c r="E140" s="29">
        <v>5719</v>
      </c>
      <c r="F140" s="29">
        <v>18410.75</v>
      </c>
      <c r="G140" s="29">
        <v>19185.25</v>
      </c>
      <c r="H140" s="29">
        <v>19865</v>
      </c>
      <c r="I140" s="29">
        <v>20127.25</v>
      </c>
      <c r="J140" s="76">
        <f t="shared" si="33"/>
        <v>1.3201610873395442E-2</v>
      </c>
      <c r="K140" s="29">
        <f t="shared" si="34"/>
        <v>262.25</v>
      </c>
      <c r="L140" s="77">
        <f t="shared" si="32"/>
        <v>0.15949545637345897</v>
      </c>
    </row>
    <row r="141" spans="2:12" x14ac:dyDescent="0.25">
      <c r="B141" s="283"/>
      <c r="C141" s="288"/>
      <c r="D141" s="4" t="s">
        <v>51</v>
      </c>
      <c r="E141" s="29">
        <v>465</v>
      </c>
      <c r="F141" s="29">
        <v>634.5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5.3330903198071213E-3</v>
      </c>
    </row>
    <row r="142" spans="2:12" x14ac:dyDescent="0.25">
      <c r="B142" s="283"/>
      <c r="C142" s="288"/>
      <c r="D142" s="4" t="s">
        <v>52</v>
      </c>
      <c r="E142" s="29">
        <v>1837</v>
      </c>
      <c r="F142" s="29">
        <v>4290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3.8536134064222925E-2</v>
      </c>
    </row>
    <row r="143" spans="2:12" x14ac:dyDescent="0.25">
      <c r="B143" s="283"/>
      <c r="C143" s="288"/>
      <c r="D143" s="4" t="s">
        <v>53</v>
      </c>
      <c r="E143" s="29">
        <v>1976</v>
      </c>
      <c r="F143" s="29">
        <v>2541</v>
      </c>
      <c r="G143" s="29">
        <v>2843.5</v>
      </c>
      <c r="H143" s="29">
        <v>2771.25</v>
      </c>
      <c r="I143" s="29">
        <v>2679</v>
      </c>
      <c r="J143" s="76">
        <f t="shared" si="33"/>
        <v>-3.3288227334235421E-2</v>
      </c>
      <c r="K143" s="29">
        <f t="shared" si="34"/>
        <v>-92.25</v>
      </c>
      <c r="L143" s="77">
        <f t="shared" si="32"/>
        <v>2.1229344675725525E-2</v>
      </c>
    </row>
    <row r="144" spans="2:12" x14ac:dyDescent="0.25">
      <c r="B144" s="283"/>
      <c r="C144" s="288"/>
      <c r="D144" s="4" t="s">
        <v>54</v>
      </c>
      <c r="E144" s="29">
        <v>3077.25</v>
      </c>
      <c r="F144" s="29">
        <v>6412</v>
      </c>
      <c r="G144" s="29">
        <v>6355.5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5.148452868913353E-2</v>
      </c>
    </row>
    <row r="145" spans="2:12" x14ac:dyDescent="0.25">
      <c r="B145" s="284"/>
      <c r="C145" s="289"/>
      <c r="D145" s="32" t="s">
        <v>55</v>
      </c>
      <c r="E145" s="73">
        <v>2664</v>
      </c>
      <c r="F145" s="73">
        <v>3493</v>
      </c>
      <c r="G145" s="73">
        <v>3081</v>
      </c>
      <c r="H145" s="73">
        <v>3095.5</v>
      </c>
      <c r="I145" s="73">
        <v>3106</v>
      </c>
      <c r="J145" s="65">
        <f t="shared" si="33"/>
        <v>3.3920206751736348E-3</v>
      </c>
      <c r="K145" s="73">
        <f t="shared" si="34"/>
        <v>10.5</v>
      </c>
      <c r="L145" s="56">
        <f t="shared" si="32"/>
        <v>2.4613043883092003E-2</v>
      </c>
    </row>
    <row r="146" spans="2:12" ht="6" customHeight="1" x14ac:dyDescent="0.25"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48"/>
    </row>
    <row r="147" spans="2:12" x14ac:dyDescent="0.25">
      <c r="B147" s="281" t="s">
        <v>57</v>
      </c>
      <c r="C147" s="281"/>
      <c r="D147" s="281"/>
      <c r="E147" s="281"/>
      <c r="F147" s="281"/>
      <c r="G147" s="281"/>
      <c r="H147" s="281"/>
      <c r="I147" s="281"/>
      <c r="J147" s="281"/>
      <c r="K147" s="281"/>
    </row>
    <row r="148" spans="2:12" x14ac:dyDescent="0.25">
      <c r="B148" s="64"/>
    </row>
    <row r="150" spans="2:12" ht="21.75" thickBot="1" x14ac:dyDescent="0.3">
      <c r="B150" s="282" t="s">
        <v>58</v>
      </c>
      <c r="C150" s="282"/>
      <c r="D150" s="282"/>
      <c r="E150" s="282"/>
      <c r="F150" s="282"/>
      <c r="G150" s="282"/>
      <c r="H150" s="282"/>
      <c r="I150" s="282"/>
      <c r="J150" s="282"/>
      <c r="K150" s="28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5" t="s">
        <v>44</v>
      </c>
      <c r="C153" s="290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3"/>
      <c r="C154" s="285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3"/>
      <c r="C155" s="285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3"/>
      <c r="C156" s="285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3"/>
      <c r="C157" s="285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3"/>
      <c r="C158" s="285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3"/>
      <c r="C159" s="285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3"/>
      <c r="C160" s="285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3"/>
      <c r="C161" s="285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3"/>
      <c r="C162" s="285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3"/>
      <c r="C163" s="286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3"/>
      <c r="C164" s="287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3"/>
      <c r="C165" s="288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3"/>
      <c r="C166" s="288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3"/>
      <c r="C167" s="288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3"/>
      <c r="C168" s="288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3"/>
      <c r="C169" s="288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3"/>
      <c r="C170" s="288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3"/>
      <c r="C171" s="288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3"/>
      <c r="C172" s="288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3"/>
      <c r="C173" s="288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3"/>
      <c r="C174" s="289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3"/>
      <c r="C175" s="290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3"/>
      <c r="C176" s="285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3"/>
      <c r="C177" s="285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3"/>
      <c r="C178" s="285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3"/>
      <c r="C179" s="285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3"/>
      <c r="C180" s="285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3"/>
      <c r="C181" s="285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3"/>
      <c r="C182" s="285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3"/>
      <c r="C183" s="285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3"/>
      <c r="C184" s="285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3"/>
      <c r="C185" s="286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3"/>
      <c r="C186" s="287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3"/>
      <c r="C187" s="288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3"/>
      <c r="C188" s="288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3"/>
      <c r="C189" s="288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3"/>
      <c r="C190" s="288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3"/>
      <c r="C191" s="288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3"/>
      <c r="C192" s="288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3"/>
      <c r="C193" s="288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3"/>
      <c r="C194" s="288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3"/>
      <c r="C195" s="288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3"/>
      <c r="C196" s="289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3"/>
      <c r="C197" s="291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3"/>
      <c r="C198" s="292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3"/>
      <c r="C199" s="292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3"/>
      <c r="C200" s="292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3"/>
      <c r="C201" s="292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3"/>
      <c r="C202" s="292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3"/>
      <c r="C203" s="292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3"/>
      <c r="C204" s="292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3"/>
      <c r="C205" s="292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3"/>
      <c r="C206" s="292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3"/>
      <c r="C207" s="293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3"/>
      <c r="C208" s="294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3"/>
      <c r="C209" s="288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3"/>
      <c r="C210" s="288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3"/>
      <c r="C211" s="288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3"/>
      <c r="C212" s="288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3"/>
      <c r="C213" s="288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3"/>
      <c r="C214" s="288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3"/>
      <c r="C215" s="288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3"/>
      <c r="C216" s="288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3"/>
      <c r="C217" s="288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4"/>
      <c r="C218" s="289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48"/>
    </row>
    <row r="220" spans="2:12" x14ac:dyDescent="0.25">
      <c r="B220" s="281" t="s">
        <v>57</v>
      </c>
      <c r="C220" s="281"/>
      <c r="D220" s="281"/>
      <c r="E220" s="281"/>
      <c r="F220" s="281"/>
      <c r="G220" s="281"/>
      <c r="H220" s="281"/>
      <c r="I220" s="281"/>
      <c r="J220" s="281"/>
      <c r="K220" s="28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7B6A-3B47-4F82-8B4D-9A319AE388CF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4BD0-8FD2-4372-82C2-794335E41E43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2" t="s">
        <v>60</v>
      </c>
      <c r="D5" s="302"/>
      <c r="E5" s="302"/>
      <c r="F5" s="302"/>
      <c r="G5" s="302"/>
      <c r="H5" s="302"/>
      <c r="I5" s="88"/>
      <c r="J5" s="88"/>
      <c r="K5" s="88"/>
      <c r="L5" s="88"/>
      <c r="M5" s="89"/>
      <c r="N5" s="303" t="s">
        <v>61</v>
      </c>
      <c r="O5" s="303"/>
      <c r="P5" s="303"/>
      <c r="Q5" s="303"/>
      <c r="R5" s="303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50241</v>
      </c>
      <c r="O7" s="94">
        <v>125504</v>
      </c>
      <c r="P7" s="94">
        <v>125206</v>
      </c>
      <c r="Q7" s="94">
        <v>126945</v>
      </c>
      <c r="R7" s="94">
        <v>124624</v>
      </c>
      <c r="S7" s="95">
        <f t="shared" ref="S7:S52" si="4">IFERROR(R7/Q7-1,"-")</f>
        <v>-1.8283508606089294E-2</v>
      </c>
      <c r="T7" s="95">
        <f t="shared" ref="T7:T52" si="5">IFERROR(R7/N7-1,"-")</f>
        <v>1.4805238749228717</v>
      </c>
      <c r="U7" s="94">
        <f t="shared" ref="U7:U52" si="6">IFERROR(R7-Q7,"-")</f>
        <v>-2321</v>
      </c>
      <c r="V7" s="94">
        <f t="shared" ref="V7:V52" si="7">IFERROR(R7-N7,"-")</f>
        <v>74383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29595</v>
      </c>
      <c r="O8" s="97">
        <v>91337</v>
      </c>
      <c r="P8" s="97">
        <v>88734</v>
      </c>
      <c r="Q8" s="97">
        <v>90959</v>
      </c>
      <c r="R8" s="97">
        <v>88588</v>
      </c>
      <c r="S8" s="98">
        <f t="shared" si="4"/>
        <v>-2.606668938752621E-2</v>
      </c>
      <c r="T8" s="98">
        <f t="shared" si="5"/>
        <v>1.9933434701807737</v>
      </c>
      <c r="U8" s="97">
        <f t="shared" si="6"/>
        <v>-2371</v>
      </c>
      <c r="V8" s="97">
        <f t="shared" si="7"/>
        <v>58993</v>
      </c>
      <c r="W8" s="98">
        <f>R8/R7</f>
        <v>0.71084221337784059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23061</v>
      </c>
      <c r="O9" s="53">
        <v>72753</v>
      </c>
      <c r="P9" s="53">
        <v>71742</v>
      </c>
      <c r="Q9" s="53">
        <v>74240</v>
      </c>
      <c r="R9" s="53">
        <v>73071</v>
      </c>
      <c r="S9" s="100">
        <f t="shared" si="4"/>
        <v>-1.574622844827589E-2</v>
      </c>
      <c r="T9" s="100">
        <f t="shared" si="5"/>
        <v>2.1685963314687133</v>
      </c>
      <c r="U9" s="53">
        <f t="shared" si="6"/>
        <v>-1169</v>
      </c>
      <c r="V9" s="53">
        <f t="shared" si="7"/>
        <v>50010</v>
      </c>
      <c r="W9" s="100">
        <f>R9/R7</f>
        <v>0.58633168571061756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6534</v>
      </c>
      <c r="O10" s="53">
        <v>18584</v>
      </c>
      <c r="P10" s="53">
        <v>16992</v>
      </c>
      <c r="Q10" s="53">
        <v>16719</v>
      </c>
      <c r="R10" s="53">
        <v>15517</v>
      </c>
      <c r="S10" s="100">
        <f t="shared" si="4"/>
        <v>-7.1894252048567475E-2</v>
      </c>
      <c r="T10" s="100">
        <f t="shared" si="5"/>
        <v>1.374808692990511</v>
      </c>
      <c r="U10" s="53">
        <f t="shared" si="6"/>
        <v>-1202</v>
      </c>
      <c r="V10" s="53">
        <f t="shared" si="7"/>
        <v>8983</v>
      </c>
      <c r="W10" s="100">
        <f>R10/R7</f>
        <v>0.12451052766722301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20646</v>
      </c>
      <c r="O11" s="97">
        <v>34167</v>
      </c>
      <c r="P11" s="97">
        <v>36472</v>
      </c>
      <c r="Q11" s="97">
        <v>35986</v>
      </c>
      <c r="R11" s="97">
        <v>36036</v>
      </c>
      <c r="S11" s="98">
        <f t="shared" si="4"/>
        <v>1.3894292224754246E-3</v>
      </c>
      <c r="T11" s="98">
        <f t="shared" si="5"/>
        <v>0.7454228421970357</v>
      </c>
      <c r="U11" s="97">
        <f t="shared" si="6"/>
        <v>50</v>
      </c>
      <c r="V11" s="97">
        <f t="shared" si="7"/>
        <v>15390</v>
      </c>
      <c r="W11" s="98">
        <f>R11/R7</f>
        <v>0.28915778662215946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16751</v>
      </c>
      <c r="O12" s="101">
        <v>45246</v>
      </c>
      <c r="P12" s="101">
        <v>45736</v>
      </c>
      <c r="Q12" s="101">
        <v>46121</v>
      </c>
      <c r="R12" s="101">
        <v>44735</v>
      </c>
      <c r="S12" s="102">
        <f t="shared" si="4"/>
        <v>-3.0051386570109084E-2</v>
      </c>
      <c r="T12" s="102">
        <f t="shared" si="5"/>
        <v>1.6705868306369771</v>
      </c>
      <c r="U12" s="101">
        <f t="shared" si="6"/>
        <v>-1386</v>
      </c>
      <c r="V12" s="101">
        <f t="shared" si="7"/>
        <v>27984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12020</v>
      </c>
      <c r="O13" s="97">
        <v>35491</v>
      </c>
      <c r="P13" s="97">
        <v>34658</v>
      </c>
      <c r="Q13" s="97">
        <v>35012</v>
      </c>
      <c r="R13" s="97">
        <v>33098</v>
      </c>
      <c r="S13" s="98">
        <f t="shared" si="4"/>
        <v>-5.4666971324117464E-2</v>
      </c>
      <c r="T13" s="98">
        <f t="shared" si="5"/>
        <v>1.753577371048253</v>
      </c>
      <c r="U13" s="97">
        <f t="shared" si="6"/>
        <v>-1914</v>
      </c>
      <c r="V13" s="97">
        <f t="shared" si="7"/>
        <v>21078</v>
      </c>
      <c r="W13" s="98">
        <f>R13/R12</f>
        <v>0.73986811221638538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10502</v>
      </c>
      <c r="O14" s="53">
        <v>30479</v>
      </c>
      <c r="P14" s="53">
        <v>30333</v>
      </c>
      <c r="Q14" s="53">
        <v>30875</v>
      </c>
      <c r="R14" s="53">
        <v>29093</v>
      </c>
      <c r="S14" s="100">
        <f t="shared" si="4"/>
        <v>-5.771659919028338E-2</v>
      </c>
      <c r="T14" s="100">
        <f t="shared" si="5"/>
        <v>1.7702342410969338</v>
      </c>
      <c r="U14" s="53">
        <f t="shared" si="6"/>
        <v>-1782</v>
      </c>
      <c r="V14" s="53">
        <f t="shared" si="7"/>
        <v>18591</v>
      </c>
      <c r="W14" s="100">
        <f>R14/R12</f>
        <v>0.65034089638985138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4137</v>
      </c>
      <c r="R15" s="53">
        <v>4005</v>
      </c>
      <c r="S15" s="100">
        <f t="shared" si="4"/>
        <v>-3.1907179115300943E-2</v>
      </c>
      <c r="T15" s="100">
        <f t="shared" si="5"/>
        <v>1.6383399209486167</v>
      </c>
      <c r="U15" s="53">
        <f t="shared" si="6"/>
        <v>-132</v>
      </c>
      <c r="V15" s="53">
        <f t="shared" si="7"/>
        <v>2487</v>
      </c>
      <c r="W15" s="100">
        <f>R15/R12</f>
        <v>8.9527215826534029E-2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4731</v>
      </c>
      <c r="O16" s="97">
        <v>9755</v>
      </c>
      <c r="P16" s="97">
        <v>11078</v>
      </c>
      <c r="Q16" s="97">
        <v>11109</v>
      </c>
      <c r="R16" s="97">
        <v>11637</v>
      </c>
      <c r="S16" s="98">
        <f t="shared" si="4"/>
        <v>4.7529030515798043E-2</v>
      </c>
      <c r="T16" s="98">
        <f t="shared" si="5"/>
        <v>1.4597336715282183</v>
      </c>
      <c r="U16" s="97">
        <f t="shared" si="6"/>
        <v>528</v>
      </c>
      <c r="V16" s="97">
        <f t="shared" si="7"/>
        <v>6906</v>
      </c>
      <c r="W16" s="98">
        <f>R16/R12</f>
        <v>0.26013188778361462</v>
      </c>
    </row>
    <row r="17" spans="2:23" x14ac:dyDescent="0.25">
      <c r="B17" s="93" t="s">
        <v>50</v>
      </c>
      <c r="C17" s="101">
        <v>21340</v>
      </c>
      <c r="D17" s="101">
        <v>9244</v>
      </c>
      <c r="E17" s="101">
        <v>11050</v>
      </c>
      <c r="F17" s="101">
        <v>18364</v>
      </c>
      <c r="G17" s="101">
        <v>19209</v>
      </c>
      <c r="H17" s="101">
        <v>20011</v>
      </c>
      <c r="I17" s="102">
        <f t="shared" si="0"/>
        <v>4.175126242906968E-2</v>
      </c>
      <c r="J17" s="102">
        <f t="shared" si="1"/>
        <v>1.1647555170921677</v>
      </c>
      <c r="K17" s="101">
        <f t="shared" si="2"/>
        <v>802</v>
      </c>
      <c r="L17" s="101">
        <f t="shared" si="3"/>
        <v>10767</v>
      </c>
      <c r="M17" s="95">
        <f>H17/H17</f>
        <v>1</v>
      </c>
      <c r="N17" s="101">
        <v>5546</v>
      </c>
      <c r="O17" s="101">
        <v>18878</v>
      </c>
      <c r="P17" s="101">
        <v>19226</v>
      </c>
      <c r="Q17" s="101">
        <v>20140</v>
      </c>
      <c r="R17" s="101">
        <v>19545</v>
      </c>
      <c r="S17" s="102">
        <f t="shared" si="4"/>
        <v>-2.9543197616683226E-2</v>
      </c>
      <c r="T17" s="102">
        <f t="shared" si="5"/>
        <v>2.5241615578795527</v>
      </c>
      <c r="U17" s="101">
        <f t="shared" si="6"/>
        <v>-595</v>
      </c>
      <c r="V17" s="101">
        <f t="shared" si="7"/>
        <v>13999</v>
      </c>
      <c r="W17" s="95">
        <f>R17/R17</f>
        <v>1</v>
      </c>
    </row>
    <row r="18" spans="2:23" x14ac:dyDescent="0.25">
      <c r="B18" s="96" t="s">
        <v>62</v>
      </c>
      <c r="C18" s="97">
        <v>16096</v>
      </c>
      <c r="D18" s="97">
        <v>6499</v>
      </c>
      <c r="E18" s="97">
        <v>8111</v>
      </c>
      <c r="F18" s="97">
        <v>14162</v>
      </c>
      <c r="G18" s="97">
        <v>14862</v>
      </c>
      <c r="H18" s="97">
        <v>15621</v>
      </c>
      <c r="I18" s="98">
        <f t="shared" si="0"/>
        <v>5.106984255147351E-2</v>
      </c>
      <c r="J18" s="98">
        <f t="shared" si="1"/>
        <v>1.4036005539313741</v>
      </c>
      <c r="K18" s="97">
        <f t="shared" si="2"/>
        <v>759</v>
      </c>
      <c r="L18" s="97">
        <f t="shared" si="3"/>
        <v>9122</v>
      </c>
      <c r="M18" s="98">
        <f>H18/H17</f>
        <v>0.78062065863774921</v>
      </c>
      <c r="N18" s="97">
        <v>3419</v>
      </c>
      <c r="O18" s="97">
        <v>14793</v>
      </c>
      <c r="P18" s="97">
        <v>14879</v>
      </c>
      <c r="Q18" s="97">
        <v>15777</v>
      </c>
      <c r="R18" s="97">
        <v>15092</v>
      </c>
      <c r="S18" s="98">
        <f t="shared" si="4"/>
        <v>-4.3417633263611588E-2</v>
      </c>
      <c r="T18" s="98">
        <f t="shared" si="5"/>
        <v>3.4141561860193042</v>
      </c>
      <c r="U18" s="97">
        <f t="shared" si="6"/>
        <v>-685</v>
      </c>
      <c r="V18" s="97">
        <f t="shared" si="7"/>
        <v>11673</v>
      </c>
      <c r="W18" s="98">
        <f>R18/R17</f>
        <v>0.77216679457661808</v>
      </c>
    </row>
    <row r="19" spans="2:23" x14ac:dyDescent="0.25">
      <c r="B19" s="99" t="s">
        <v>63</v>
      </c>
      <c r="C19" s="53">
        <v>12913</v>
      </c>
      <c r="D19" s="53">
        <v>5381</v>
      </c>
      <c r="E19" s="53">
        <v>6550</v>
      </c>
      <c r="F19" s="53">
        <v>12095</v>
      </c>
      <c r="G19" s="53">
        <v>12793</v>
      </c>
      <c r="H19" s="53">
        <v>13518</v>
      </c>
      <c r="I19" s="100">
        <f t="shared" si="0"/>
        <v>5.66716172907058E-2</v>
      </c>
      <c r="J19" s="100">
        <f t="shared" si="1"/>
        <v>1.5121724586508085</v>
      </c>
      <c r="K19" s="53">
        <f t="shared" si="2"/>
        <v>725</v>
      </c>
      <c r="L19" s="53">
        <f t="shared" si="3"/>
        <v>8137</v>
      </c>
      <c r="M19" s="100">
        <f>H19/H17</f>
        <v>0.67552845934735894</v>
      </c>
      <c r="N19" s="53">
        <v>2431</v>
      </c>
      <c r="O19" s="53">
        <v>12357</v>
      </c>
      <c r="P19" s="53">
        <v>12807</v>
      </c>
      <c r="Q19" s="53">
        <v>13674</v>
      </c>
      <c r="R19" s="53">
        <v>12983</v>
      </c>
      <c r="S19" s="100">
        <f t="shared" si="4"/>
        <v>-5.0533859880064314E-2</v>
      </c>
      <c r="T19" s="100">
        <f t="shared" si="5"/>
        <v>4.3406005758946939</v>
      </c>
      <c r="U19" s="53">
        <f t="shared" si="6"/>
        <v>-691</v>
      </c>
      <c r="V19" s="53">
        <f t="shared" si="7"/>
        <v>10552</v>
      </c>
      <c r="W19" s="100">
        <f>R19/R17</f>
        <v>0.66426195958045531</v>
      </c>
    </row>
    <row r="20" spans="2:23" x14ac:dyDescent="0.25">
      <c r="B20" s="99" t="s">
        <v>64</v>
      </c>
      <c r="C20" s="53">
        <v>3183</v>
      </c>
      <c r="D20" s="53">
        <v>1118</v>
      </c>
      <c r="E20" s="53">
        <v>1561</v>
      </c>
      <c r="F20" s="53">
        <v>2067</v>
      </c>
      <c r="G20" s="53">
        <v>2069</v>
      </c>
      <c r="H20" s="53">
        <v>2103</v>
      </c>
      <c r="I20" s="100">
        <f t="shared" si="0"/>
        <v>1.6433059449009191E-2</v>
      </c>
      <c r="J20" s="100">
        <f t="shared" si="1"/>
        <v>0.88103756708407865</v>
      </c>
      <c r="K20" s="53">
        <f t="shared" si="2"/>
        <v>34</v>
      </c>
      <c r="L20" s="53">
        <f t="shared" si="3"/>
        <v>985</v>
      </c>
      <c r="M20" s="100">
        <f>H20/H17</f>
        <v>0.10509219929039028</v>
      </c>
      <c r="N20" s="53">
        <v>988</v>
      </c>
      <c r="O20" s="53">
        <v>2436</v>
      </c>
      <c r="P20" s="53">
        <v>2072</v>
      </c>
      <c r="Q20" s="53">
        <v>2103</v>
      </c>
      <c r="R20" s="53">
        <v>2109</v>
      </c>
      <c r="S20" s="100">
        <f t="shared" si="4"/>
        <v>2.8530670470756636E-3</v>
      </c>
      <c r="T20" s="100">
        <f t="shared" si="5"/>
        <v>1.1346153846153846</v>
      </c>
      <c r="U20" s="53">
        <f t="shared" si="6"/>
        <v>6</v>
      </c>
      <c r="V20" s="53">
        <f t="shared" si="7"/>
        <v>1121</v>
      </c>
      <c r="W20" s="100">
        <f>R20/R17</f>
        <v>0.1079048349961627</v>
      </c>
    </row>
    <row r="21" spans="2:23" x14ac:dyDescent="0.25">
      <c r="B21" s="96" t="s">
        <v>65</v>
      </c>
      <c r="C21" s="97">
        <v>5245</v>
      </c>
      <c r="D21" s="97">
        <v>2745</v>
      </c>
      <c r="E21" s="97">
        <v>2940</v>
      </c>
      <c r="F21" s="97">
        <v>4202</v>
      </c>
      <c r="G21" s="97">
        <v>4347</v>
      </c>
      <c r="H21" s="97">
        <v>4390</v>
      </c>
      <c r="I21" s="98">
        <f t="shared" si="0"/>
        <v>9.8918794570967972E-3</v>
      </c>
      <c r="J21" s="98">
        <f t="shared" si="1"/>
        <v>0.59927140255009115</v>
      </c>
      <c r="K21" s="97">
        <f t="shared" si="2"/>
        <v>43</v>
      </c>
      <c r="L21" s="97">
        <f t="shared" si="3"/>
        <v>1645</v>
      </c>
      <c r="M21" s="98">
        <f>H21/H17</f>
        <v>0.21937934136225076</v>
      </c>
      <c r="N21" s="97">
        <v>2127</v>
      </c>
      <c r="O21" s="97">
        <v>4085</v>
      </c>
      <c r="P21" s="97">
        <v>4347</v>
      </c>
      <c r="Q21" s="97">
        <v>4363</v>
      </c>
      <c r="R21" s="97">
        <v>4453</v>
      </c>
      <c r="S21" s="98">
        <f t="shared" si="4"/>
        <v>2.0628008251203367E-2</v>
      </c>
      <c r="T21" s="98">
        <f t="shared" si="5"/>
        <v>1.0935590032910203</v>
      </c>
      <c r="U21" s="97">
        <f t="shared" si="6"/>
        <v>90</v>
      </c>
      <c r="V21" s="97">
        <f t="shared" si="7"/>
        <v>2326</v>
      </c>
      <c r="W21" s="98">
        <f>R21/R17</f>
        <v>0.22783320542338195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4562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3862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0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5546</v>
      </c>
      <c r="O29" s="101">
        <v>18878</v>
      </c>
      <c r="P29" s="101">
        <v>19226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2.5241615578795527</v>
      </c>
      <c r="U29" s="101">
        <f t="shared" si="6"/>
        <v>-595</v>
      </c>
      <c r="V29" s="101">
        <f t="shared" si="7"/>
        <v>13999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14793</v>
      </c>
      <c r="P30" s="97">
        <v>14879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12357</v>
      </c>
      <c r="P31" s="53">
        <v>12807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2436</v>
      </c>
      <c r="P32" s="53">
        <v>2072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2127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1.0935590032910203</v>
      </c>
      <c r="U33" s="97">
        <f t="shared" si="6"/>
        <v>90</v>
      </c>
      <c r="V33" s="97">
        <f t="shared" si="7"/>
        <v>2326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1992</v>
      </c>
      <c r="O36" s="101">
        <v>4653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1.4412650602409638</v>
      </c>
      <c r="U36" s="101">
        <f t="shared" si="6"/>
        <v>66</v>
      </c>
      <c r="V36" s="101">
        <f t="shared" si="7"/>
        <v>2871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1948</v>
      </c>
      <c r="O37" s="97">
        <v>3809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1.0436344969199181</v>
      </c>
      <c r="U37" s="97">
        <f t="shared" si="6"/>
        <v>66</v>
      </c>
      <c r="V37" s="97">
        <f t="shared" si="7"/>
        <v>2033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2637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2637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1666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971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2661</v>
      </c>
      <c r="O48" s="101">
        <v>3493</v>
      </c>
      <c r="P48" s="101">
        <v>3081</v>
      </c>
      <c r="Q48" s="101">
        <v>3110</v>
      </c>
      <c r="R48" s="101">
        <v>3085</v>
      </c>
      <c r="S48" s="102">
        <f t="shared" si="4"/>
        <v>-8.0385852090032461E-3</v>
      </c>
      <c r="T48" s="102">
        <f t="shared" si="5"/>
        <v>0.15933859451334076</v>
      </c>
      <c r="U48" s="101">
        <f t="shared" si="6"/>
        <v>-25</v>
      </c>
      <c r="V48" s="101">
        <f t="shared" si="7"/>
        <v>424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2631</v>
      </c>
      <c r="O49" s="97">
        <v>3289</v>
      </c>
      <c r="P49" s="97">
        <v>2667</v>
      </c>
      <c r="Q49" s="97">
        <v>2722</v>
      </c>
      <c r="R49" s="97">
        <v>2697</v>
      </c>
      <c r="S49" s="98">
        <f t="shared" si="4"/>
        <v>-9.1844232182218821E-3</v>
      </c>
      <c r="T49" s="98">
        <f t="shared" si="5"/>
        <v>2.5085518814139007E-2</v>
      </c>
      <c r="U49" s="97">
        <f t="shared" si="6"/>
        <v>-25</v>
      </c>
      <c r="V49" s="97">
        <f t="shared" si="7"/>
        <v>66</v>
      </c>
      <c r="W49" s="98">
        <f>R49/R48</f>
        <v>0.87423014586709891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2465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0.66547811993517014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669</v>
      </c>
      <c r="R51" s="53">
        <v>644</v>
      </c>
      <c r="S51" s="100">
        <f t="shared" si="4"/>
        <v>-3.7369207772795177E-2</v>
      </c>
      <c r="T51" s="100">
        <f t="shared" si="5"/>
        <v>9.8976109215016983E-2</v>
      </c>
      <c r="U51" s="53">
        <f t="shared" si="6"/>
        <v>-25</v>
      </c>
      <c r="V51" s="53">
        <f t="shared" si="7"/>
        <v>58</v>
      </c>
      <c r="W51" s="100">
        <f>R51/R48</f>
        <v>0.20875202593192868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0.35267423014586707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8D46-E7E7-4EA4-A3EA-058DDF4E42ED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2" t="s">
        <v>66</v>
      </c>
      <c r="D5" s="302"/>
      <c r="E5" s="302"/>
      <c r="F5" s="302"/>
      <c r="G5" s="302"/>
      <c r="H5" s="302"/>
      <c r="I5" s="88"/>
      <c r="J5" s="88"/>
      <c r="K5" s="89"/>
      <c r="L5" s="303" t="s">
        <v>67</v>
      </c>
      <c r="M5" s="303"/>
      <c r="N5" s="303"/>
      <c r="O5" s="303"/>
      <c r="P5" s="303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132</v>
      </c>
      <c r="M7" s="94">
        <v>296</v>
      </c>
      <c r="N7" s="94">
        <v>308</v>
      </c>
      <c r="O7" s="94">
        <v>322</v>
      </c>
      <c r="P7" s="94">
        <v>322</v>
      </c>
      <c r="Q7" s="95">
        <f t="shared" ref="Q7:Q52" si="0">IFERROR(P7/O7-1,"-")</f>
        <v>0</v>
      </c>
      <c r="R7" s="94">
        <f t="shared" ref="R7:R52" si="1">IFERROR(P7-O7,"-")</f>
        <v>0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76</v>
      </c>
      <c r="M8" s="97">
        <v>197</v>
      </c>
      <c r="N8" s="97">
        <v>197</v>
      </c>
      <c r="O8" s="97">
        <v>211</v>
      </c>
      <c r="P8" s="97">
        <v>209</v>
      </c>
      <c r="Q8" s="98">
        <f t="shared" si="0"/>
        <v>-9.4786729857819774E-3</v>
      </c>
      <c r="R8" s="97">
        <f t="shared" si="1"/>
        <v>-2</v>
      </c>
      <c r="S8" s="98">
        <f>P8/P7</f>
        <v>0.64906832298136641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48</v>
      </c>
      <c r="M9" s="53">
        <v>130</v>
      </c>
      <c r="N9" s="53">
        <v>129</v>
      </c>
      <c r="O9" s="53">
        <v>135</v>
      </c>
      <c r="P9" s="53">
        <v>136</v>
      </c>
      <c r="Q9" s="100">
        <f t="shared" si="0"/>
        <v>7.4074074074073071E-3</v>
      </c>
      <c r="R9" s="53">
        <f t="shared" si="1"/>
        <v>1</v>
      </c>
      <c r="S9" s="100">
        <f>P9/P7</f>
        <v>0.42236024844720499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28</v>
      </c>
      <c r="M10" s="53">
        <v>67</v>
      </c>
      <c r="N10" s="53">
        <v>68</v>
      </c>
      <c r="O10" s="53">
        <v>76</v>
      </c>
      <c r="P10" s="53">
        <v>73</v>
      </c>
      <c r="Q10" s="100">
        <f t="shared" si="0"/>
        <v>-3.9473684210526327E-2</v>
      </c>
      <c r="R10" s="53">
        <f t="shared" si="1"/>
        <v>-3</v>
      </c>
      <c r="S10" s="100">
        <f>P10/P7</f>
        <v>0.2267080745341615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56</v>
      </c>
      <c r="M11" s="97">
        <v>99</v>
      </c>
      <c r="N11" s="97">
        <v>111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0.35093167701863354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36</v>
      </c>
      <c r="M12" s="101">
        <v>85</v>
      </c>
      <c r="N12" s="101">
        <v>91</v>
      </c>
      <c r="O12" s="101">
        <v>93</v>
      </c>
      <c r="P12" s="101">
        <v>92</v>
      </c>
      <c r="Q12" s="102">
        <f t="shared" si="0"/>
        <v>-1.0752688172043001E-2</v>
      </c>
      <c r="R12" s="101">
        <f t="shared" si="1"/>
        <v>-1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22</v>
      </c>
      <c r="M13" s="97">
        <v>61</v>
      </c>
      <c r="N13" s="97">
        <v>61</v>
      </c>
      <c r="O13" s="97">
        <v>63</v>
      </c>
      <c r="P13" s="97">
        <v>60</v>
      </c>
      <c r="Q13" s="98">
        <f t="shared" si="0"/>
        <v>-4.7619047619047672E-2</v>
      </c>
      <c r="R13" s="97">
        <f t="shared" si="1"/>
        <v>-3</v>
      </c>
      <c r="S13" s="98">
        <f>P13/P12</f>
        <v>0.65217391304347827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19</v>
      </c>
      <c r="M14" s="53">
        <v>49</v>
      </c>
      <c r="N14" s="53">
        <v>50</v>
      </c>
      <c r="O14" s="53">
        <v>51</v>
      </c>
      <c r="P14" s="53">
        <v>49</v>
      </c>
      <c r="Q14" s="100">
        <f t="shared" si="0"/>
        <v>-3.9215686274509776E-2</v>
      </c>
      <c r="R14" s="53">
        <f t="shared" si="1"/>
        <v>-2</v>
      </c>
      <c r="S14" s="100">
        <f>P14/P12</f>
        <v>0.53260869565217395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12</v>
      </c>
      <c r="P15" s="53">
        <v>11</v>
      </c>
      <c r="Q15" s="100">
        <f t="shared" si="0"/>
        <v>-8.333333333333337E-2</v>
      </c>
      <c r="R15" s="53">
        <f t="shared" si="1"/>
        <v>-1</v>
      </c>
      <c r="S15" s="100">
        <f>P15/P12</f>
        <v>0.11956521739130435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14</v>
      </c>
      <c r="M16" s="97">
        <v>24</v>
      </c>
      <c r="N16" s="97">
        <v>30</v>
      </c>
      <c r="O16" s="97">
        <v>30</v>
      </c>
      <c r="P16" s="97">
        <v>32</v>
      </c>
      <c r="Q16" s="98">
        <f t="shared" si="0"/>
        <v>6.6666666666666652E-2</v>
      </c>
      <c r="R16" s="97">
        <f t="shared" si="1"/>
        <v>2</v>
      </c>
      <c r="S16" s="98">
        <f>P16/P12</f>
        <v>0.34782608695652173</v>
      </c>
    </row>
    <row r="17" spans="2:19" x14ac:dyDescent="0.25">
      <c r="B17" s="93" t="s">
        <v>50</v>
      </c>
      <c r="C17" s="101">
        <v>78</v>
      </c>
      <c r="D17" s="101">
        <v>33</v>
      </c>
      <c r="E17" s="101">
        <v>37</v>
      </c>
      <c r="F17" s="101">
        <v>59</v>
      </c>
      <c r="G17" s="101">
        <v>62</v>
      </c>
      <c r="H17" s="101">
        <v>64</v>
      </c>
      <c r="I17" s="102">
        <f t="shared" si="2"/>
        <v>3.2258064516129004E-2</v>
      </c>
      <c r="J17" s="101">
        <f t="shared" si="3"/>
        <v>2</v>
      </c>
      <c r="K17" s="95">
        <f>H17/H17</f>
        <v>1</v>
      </c>
      <c r="L17" s="101">
        <v>21</v>
      </c>
      <c r="M17" s="101">
        <v>61</v>
      </c>
      <c r="N17" s="101">
        <v>62</v>
      </c>
      <c r="O17" s="101">
        <v>64</v>
      </c>
      <c r="P17" s="101">
        <v>64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54</v>
      </c>
      <c r="D18" s="97">
        <v>21</v>
      </c>
      <c r="E18" s="97">
        <v>25</v>
      </c>
      <c r="F18" s="97">
        <v>41</v>
      </c>
      <c r="G18" s="97">
        <v>43</v>
      </c>
      <c r="H18" s="97">
        <v>45</v>
      </c>
      <c r="I18" s="98">
        <f t="shared" si="2"/>
        <v>4.6511627906976827E-2</v>
      </c>
      <c r="J18" s="97">
        <f t="shared" si="3"/>
        <v>2</v>
      </c>
      <c r="K18" s="98">
        <f>H18/H17</f>
        <v>0.703125</v>
      </c>
      <c r="L18" s="97">
        <v>12</v>
      </c>
      <c r="M18" s="97">
        <v>43</v>
      </c>
      <c r="N18" s="97">
        <v>43</v>
      </c>
      <c r="O18" s="97">
        <v>45</v>
      </c>
      <c r="P18" s="97">
        <v>45</v>
      </c>
      <c r="Q18" s="98">
        <f t="shared" si="0"/>
        <v>0</v>
      </c>
      <c r="R18" s="97">
        <f t="shared" si="1"/>
        <v>0</v>
      </c>
      <c r="S18" s="98">
        <f>P18/P17</f>
        <v>0.703125</v>
      </c>
    </row>
    <row r="19" spans="2:19" x14ac:dyDescent="0.25">
      <c r="B19" s="99" t="s">
        <v>63</v>
      </c>
      <c r="C19" s="53">
        <v>27</v>
      </c>
      <c r="D19" s="53">
        <v>11</v>
      </c>
      <c r="E19" s="53">
        <v>14</v>
      </c>
      <c r="F19" s="53">
        <v>25</v>
      </c>
      <c r="G19" s="53">
        <v>26</v>
      </c>
      <c r="H19" s="53">
        <v>28</v>
      </c>
      <c r="I19" s="100">
        <f t="shared" si="2"/>
        <v>7.6923076923076872E-2</v>
      </c>
      <c r="J19" s="53">
        <f t="shared" si="3"/>
        <v>2</v>
      </c>
      <c r="K19" s="100">
        <f>H19/H17</f>
        <v>0.4375</v>
      </c>
      <c r="L19" s="53">
        <v>5</v>
      </c>
      <c r="M19" s="53">
        <v>25</v>
      </c>
      <c r="N19" s="53">
        <v>26</v>
      </c>
      <c r="O19" s="53">
        <v>28</v>
      </c>
      <c r="P19" s="53">
        <v>28</v>
      </c>
      <c r="Q19" s="100">
        <f t="shared" si="0"/>
        <v>0</v>
      </c>
      <c r="R19" s="53">
        <f t="shared" si="1"/>
        <v>0</v>
      </c>
      <c r="S19" s="100">
        <f>P19/P17</f>
        <v>0.4375</v>
      </c>
    </row>
    <row r="20" spans="2:19" x14ac:dyDescent="0.25">
      <c r="B20" s="99" t="s">
        <v>64</v>
      </c>
      <c r="C20" s="53">
        <v>28</v>
      </c>
      <c r="D20" s="53">
        <v>10</v>
      </c>
      <c r="E20" s="53">
        <v>11</v>
      </c>
      <c r="F20" s="53">
        <v>16</v>
      </c>
      <c r="G20" s="53">
        <v>17</v>
      </c>
      <c r="H20" s="53">
        <v>17</v>
      </c>
      <c r="I20" s="100">
        <f t="shared" si="2"/>
        <v>0</v>
      </c>
      <c r="J20" s="53">
        <f t="shared" si="3"/>
        <v>0</v>
      </c>
      <c r="K20" s="100">
        <f>H20/H17</f>
        <v>0.265625</v>
      </c>
      <c r="L20" s="53">
        <v>7</v>
      </c>
      <c r="M20" s="53">
        <v>18</v>
      </c>
      <c r="N20" s="53">
        <v>17</v>
      </c>
      <c r="O20" s="53">
        <v>17</v>
      </c>
      <c r="P20" s="53">
        <v>17</v>
      </c>
      <c r="Q20" s="100">
        <f t="shared" si="0"/>
        <v>0</v>
      </c>
      <c r="R20" s="53">
        <f t="shared" si="1"/>
        <v>0</v>
      </c>
      <c r="S20" s="100">
        <f>P20/P17</f>
        <v>0.265625</v>
      </c>
    </row>
    <row r="21" spans="2:19" x14ac:dyDescent="0.25">
      <c r="B21" s="96" t="s">
        <v>65</v>
      </c>
      <c r="C21" s="97">
        <v>24</v>
      </c>
      <c r="D21" s="97">
        <v>12</v>
      </c>
      <c r="E21" s="97">
        <v>12</v>
      </c>
      <c r="F21" s="97">
        <v>18</v>
      </c>
      <c r="G21" s="97">
        <v>19</v>
      </c>
      <c r="H21" s="97">
        <v>19</v>
      </c>
      <c r="I21" s="98">
        <f t="shared" si="2"/>
        <v>0</v>
      </c>
      <c r="J21" s="97">
        <f t="shared" si="3"/>
        <v>0</v>
      </c>
      <c r="K21" s="98">
        <f>H21/H17</f>
        <v>0.296875</v>
      </c>
      <c r="L21" s="97">
        <v>9</v>
      </c>
      <c r="M21" s="97">
        <v>18</v>
      </c>
      <c r="N21" s="97">
        <v>19</v>
      </c>
      <c r="O21" s="97">
        <v>19</v>
      </c>
      <c r="P21" s="97">
        <v>19</v>
      </c>
      <c r="Q21" s="98">
        <f t="shared" si="0"/>
        <v>0</v>
      </c>
      <c r="R21" s="97">
        <f t="shared" si="1"/>
        <v>0</v>
      </c>
      <c r="S21" s="98">
        <f>P21/P17</f>
        <v>0.296875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5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4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0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21</v>
      </c>
      <c r="M29" s="101">
        <v>61</v>
      </c>
      <c r="N29" s="101">
        <v>62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43</v>
      </c>
      <c r="N30" s="97">
        <v>43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25</v>
      </c>
      <c r="N31" s="53">
        <v>26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18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9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11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6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16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16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9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12</v>
      </c>
      <c r="M48" s="101">
        <v>17</v>
      </c>
      <c r="N48" s="101">
        <v>16</v>
      </c>
      <c r="O48" s="101">
        <v>19</v>
      </c>
      <c r="P48" s="101">
        <v>18</v>
      </c>
      <c r="Q48" s="102">
        <f t="shared" si="0"/>
        <v>-5.2631578947368474E-2</v>
      </c>
      <c r="R48" s="101">
        <f t="shared" si="1"/>
        <v>-1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11</v>
      </c>
      <c r="M49" s="97">
        <v>15</v>
      </c>
      <c r="N49" s="97">
        <v>13</v>
      </c>
      <c r="O49" s="97">
        <v>16</v>
      </c>
      <c r="P49" s="97">
        <v>15</v>
      </c>
      <c r="Q49" s="98">
        <f t="shared" si="0"/>
        <v>-6.25E-2</v>
      </c>
      <c r="R49" s="97">
        <f t="shared" si="1"/>
        <v>-1</v>
      </c>
      <c r="S49" s="98">
        <f>P49/P48</f>
        <v>0.83333333333333337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9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0.44444444444444442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8</v>
      </c>
      <c r="P51" s="53">
        <v>7</v>
      </c>
      <c r="Q51" s="100">
        <f t="shared" si="0"/>
        <v>-0.125</v>
      </c>
      <c r="R51" s="53">
        <f t="shared" si="1"/>
        <v>-1</v>
      </c>
      <c r="S51" s="100">
        <f>P51/P48</f>
        <v>0.3888888888888889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0.22222222222222221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0BC4-4E3C-46A0-93CA-B67533F9FC1B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0FC0-837C-47CD-A8D2-A90B4F4AD8FC}">
  <sheetPr>
    <tabColor theme="7" tint="0.79998168889431442"/>
  </sheetPr>
  <dimension ref="A4:O290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236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61311</v>
      </c>
      <c r="D9" s="120">
        <v>6.9048490871998824E-2</v>
      </c>
      <c r="E9" s="119">
        <v>4603</v>
      </c>
      <c r="F9" s="120">
        <f t="shared" ref="F9:L21" si="0">IFERROR(E9/C9-1,"-")</f>
        <v>-0.9249237494087521</v>
      </c>
      <c r="G9" s="119">
        <v>36105</v>
      </c>
      <c r="H9" s="120">
        <f>IFERROR(G9/E9-1,"-")</f>
        <v>6.8437975233543344</v>
      </c>
      <c r="I9" s="119">
        <v>60088</v>
      </c>
      <c r="J9" s="120">
        <f t="shared" si="0"/>
        <v>0.6642570281124498</v>
      </c>
      <c r="K9" s="119">
        <v>64481</v>
      </c>
      <c r="L9" s="120">
        <f t="shared" si="0"/>
        <v>7.3109439488749928E-2</v>
      </c>
      <c r="M9" s="119">
        <v>65410</v>
      </c>
      <c r="N9" s="120">
        <f>IFERROR(M9/K9-1,"-")</f>
        <v>1.4407344799243216E-2</v>
      </c>
    </row>
    <row r="10" spans="1:15" x14ac:dyDescent="0.25">
      <c r="A10" s="1" t="s">
        <v>74</v>
      </c>
      <c r="B10" s="118" t="s">
        <v>75</v>
      </c>
      <c r="C10" s="119">
        <v>57643</v>
      </c>
      <c r="D10" s="120">
        <v>8.7952739557971338E-2</v>
      </c>
      <c r="E10" s="119">
        <v>6183</v>
      </c>
      <c r="F10" s="120">
        <f t="shared" si="0"/>
        <v>-0.89273632531270053</v>
      </c>
      <c r="G10" s="119">
        <v>50459</v>
      </c>
      <c r="H10" s="120">
        <f t="shared" si="0"/>
        <v>7.1609251172569941</v>
      </c>
      <c r="I10" s="119">
        <v>57829</v>
      </c>
      <c r="J10" s="120">
        <f t="shared" si="0"/>
        <v>0.14605917675736735</v>
      </c>
      <c r="K10" s="119">
        <v>66869</v>
      </c>
      <c r="L10" s="120">
        <f t="shared" si="0"/>
        <v>0.1563229521520344</v>
      </c>
      <c r="M10" s="119">
        <v>68685</v>
      </c>
      <c r="N10" s="120">
        <f>IFERROR(M10/K10-1,"-")</f>
        <v>2.7157576754549995E-2</v>
      </c>
    </row>
    <row r="11" spans="1:15" x14ac:dyDescent="0.25">
      <c r="A11" s="1" t="s">
        <v>76</v>
      </c>
      <c r="B11" s="118" t="s">
        <v>77</v>
      </c>
      <c r="C11" s="119">
        <v>23288</v>
      </c>
      <c r="D11" s="120">
        <v>-0.65823304960375695</v>
      </c>
      <c r="E11" s="119">
        <v>8151</v>
      </c>
      <c r="F11" s="120">
        <f t="shared" si="0"/>
        <v>-0.64999141188594978</v>
      </c>
      <c r="G11" s="119">
        <v>57186</v>
      </c>
      <c r="H11" s="120">
        <f t="shared" si="0"/>
        <v>6.0158262789841741</v>
      </c>
      <c r="I11" s="119">
        <v>66430</v>
      </c>
      <c r="J11" s="120">
        <f t="shared" si="0"/>
        <v>0.1616479557933761</v>
      </c>
      <c r="K11" s="119">
        <v>76278</v>
      </c>
      <c r="L11" s="120">
        <f t="shared" si="0"/>
        <v>0.14824627427367143</v>
      </c>
      <c r="M11" s="119">
        <v>79107</v>
      </c>
      <c r="N11" s="120">
        <f>IFERROR(M11/K11-1,"-")</f>
        <v>3.7088020136867739E-2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8112</v>
      </c>
      <c r="F12" s="120" t="str">
        <f t="shared" si="0"/>
        <v>-</v>
      </c>
      <c r="G12" s="119">
        <v>60780</v>
      </c>
      <c r="H12" s="120">
        <f t="shared" si="0"/>
        <v>6.4926035502958577</v>
      </c>
      <c r="I12" s="119">
        <v>65148</v>
      </c>
      <c r="J12" s="120">
        <f t="shared" si="0"/>
        <v>7.1865745310957463E-2</v>
      </c>
      <c r="K12" s="119">
        <v>66545</v>
      </c>
      <c r="L12" s="120">
        <f t="shared" si="0"/>
        <v>2.1443482532080838E-2</v>
      </c>
      <c r="M12" s="119">
        <v>76454</v>
      </c>
      <c r="N12" s="120">
        <f>IFERROR(M12/K12-1,"-")</f>
        <v>0.14890675482756022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18010</v>
      </c>
      <c r="F13" s="120" t="str">
        <f t="shared" si="0"/>
        <v>-</v>
      </c>
      <c r="G13" s="119">
        <v>53595</v>
      </c>
      <c r="H13" s="120">
        <f t="shared" si="0"/>
        <v>1.975846751804553</v>
      </c>
      <c r="I13" s="119">
        <v>58098</v>
      </c>
      <c r="J13" s="120">
        <f t="shared" si="0"/>
        <v>8.4019031626084484E-2</v>
      </c>
      <c r="K13" s="119">
        <v>77065</v>
      </c>
      <c r="L13" s="120">
        <f t="shared" si="0"/>
        <v>0.32646562704396032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25023</v>
      </c>
      <c r="F14" s="120" t="str">
        <f t="shared" si="0"/>
        <v>-</v>
      </c>
      <c r="G14" s="119">
        <v>63207</v>
      </c>
      <c r="H14" s="120">
        <f t="shared" si="0"/>
        <v>1.5259561203692602</v>
      </c>
      <c r="I14" s="119">
        <v>71344</v>
      </c>
      <c r="J14" s="120">
        <f t="shared" si="0"/>
        <v>0.12873574129447696</v>
      </c>
      <c r="K14" s="119">
        <v>83393</v>
      </c>
      <c r="L14" s="120">
        <f t="shared" si="0"/>
        <v>0.16888596097779773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41575</v>
      </c>
      <c r="F15" s="120" t="str">
        <f t="shared" si="0"/>
        <v>-</v>
      </c>
      <c r="G15" s="119">
        <v>73949</v>
      </c>
      <c r="H15" s="120">
        <f t="shared" si="0"/>
        <v>0.77868911605532176</v>
      </c>
      <c r="I15" s="119">
        <v>74357</v>
      </c>
      <c r="J15" s="120">
        <f t="shared" si="0"/>
        <v>5.5173159880457234E-3</v>
      </c>
      <c r="K15" s="119">
        <v>90048</v>
      </c>
      <c r="L15" s="120">
        <f t="shared" si="0"/>
        <v>0.21102249956291952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21705</v>
      </c>
      <c r="D16" s="120">
        <v>-0.71468570076504456</v>
      </c>
      <c r="E16" s="119">
        <v>50036</v>
      </c>
      <c r="F16" s="120">
        <f t="shared" si="0"/>
        <v>1.3052752821930431</v>
      </c>
      <c r="G16" s="119">
        <v>65748</v>
      </c>
      <c r="H16" s="120">
        <f t="shared" si="0"/>
        <v>0.31401390998481093</v>
      </c>
      <c r="I16" s="119">
        <v>73184</v>
      </c>
      <c r="J16" s="120">
        <f t="shared" si="0"/>
        <v>0.11309849729269339</v>
      </c>
      <c r="K16" s="119">
        <v>89034</v>
      </c>
      <c r="L16" s="120">
        <f t="shared" si="0"/>
        <v>0.21657739396589415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17561</v>
      </c>
      <c r="D17" s="120">
        <v>-0.74576173034325999</v>
      </c>
      <c r="E17" s="119">
        <v>48518</v>
      </c>
      <c r="F17" s="120">
        <f t="shared" si="0"/>
        <v>1.7628267182962247</v>
      </c>
      <c r="G17" s="119">
        <v>62173</v>
      </c>
      <c r="H17" s="120">
        <f t="shared" si="0"/>
        <v>0.28144193907415804</v>
      </c>
      <c r="I17" s="119">
        <v>71851</v>
      </c>
      <c r="J17" s="120">
        <f t="shared" si="0"/>
        <v>0.15566242581184753</v>
      </c>
      <c r="K17" s="119">
        <v>77584</v>
      </c>
      <c r="L17" s="120">
        <f t="shared" si="0"/>
        <v>7.9790121223086707E-2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14861</v>
      </c>
      <c r="D18" s="120">
        <v>-0.77816423101610666</v>
      </c>
      <c r="E18" s="119">
        <v>52374</v>
      </c>
      <c r="F18" s="120">
        <f t="shared" si="0"/>
        <v>2.5242581252943945</v>
      </c>
      <c r="G18" s="119">
        <v>64171</v>
      </c>
      <c r="H18" s="120">
        <f t="shared" si="0"/>
        <v>0.22524535074655372</v>
      </c>
      <c r="I18" s="119">
        <v>70925</v>
      </c>
      <c r="J18" s="120">
        <f t="shared" si="0"/>
        <v>0.10525003506256714</v>
      </c>
      <c r="K18" s="119">
        <v>81853</v>
      </c>
      <c r="L18" s="120">
        <f t="shared" si="0"/>
        <v>0.15407825167430378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6170</v>
      </c>
      <c r="D19" s="120">
        <v>-0.90751566387864613</v>
      </c>
      <c r="E19" s="119">
        <v>47468</v>
      </c>
      <c r="F19" s="120">
        <f t="shared" si="0"/>
        <v>6.6933549432739063</v>
      </c>
      <c r="G19" s="119">
        <v>61752</v>
      </c>
      <c r="H19" s="120">
        <f t="shared" si="0"/>
        <v>0.30091851352490107</v>
      </c>
      <c r="I19" s="119">
        <v>66055</v>
      </c>
      <c r="J19" s="120">
        <f t="shared" si="0"/>
        <v>6.9681953620935433E-2</v>
      </c>
      <c r="K19" s="119">
        <v>73285</v>
      </c>
      <c r="L19" s="120">
        <f t="shared" si="0"/>
        <v>0.10945424267655746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8912</v>
      </c>
      <c r="D20" s="120">
        <v>-0.85629283237926312</v>
      </c>
      <c r="E20" s="119">
        <v>44151</v>
      </c>
      <c r="F20" s="120">
        <f t="shared" si="0"/>
        <v>3.9541068222621183</v>
      </c>
      <c r="G20" s="119">
        <v>61100</v>
      </c>
      <c r="H20" s="120">
        <f t="shared" si="0"/>
        <v>0.38388711467463921</v>
      </c>
      <c r="I20" s="119">
        <v>62539</v>
      </c>
      <c r="J20" s="120">
        <f t="shared" si="0"/>
        <v>2.3551554828150634E-2</v>
      </c>
      <c r="K20" s="119">
        <v>67921</v>
      </c>
      <c r="L20" s="120">
        <f t="shared" si="0"/>
        <v>8.6058299621036394E-2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225835</v>
      </c>
      <c r="D21" s="123">
        <v>-0.71475431370394371</v>
      </c>
      <c r="E21" s="122">
        <v>354204</v>
      </c>
      <c r="F21" s="123">
        <f t="shared" si="0"/>
        <v>0.56841942125888378</v>
      </c>
      <c r="G21" s="122">
        <v>710225</v>
      </c>
      <c r="H21" s="123">
        <f t="shared" si="0"/>
        <v>1.0051298121986201</v>
      </c>
      <c r="I21" s="122">
        <v>797848</v>
      </c>
      <c r="J21" s="123">
        <f t="shared" si="0"/>
        <v>0.12337357879545219</v>
      </c>
      <c r="K21" s="122">
        <v>914356</v>
      </c>
      <c r="L21" s="123">
        <f t="shared" si="0"/>
        <v>0.14602781482187077</v>
      </c>
      <c r="M21" s="122">
        <v>289656</v>
      </c>
      <c r="N21" s="123">
        <v>5.647164381613079E-2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82" t="s">
        <v>237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6">
        <f>M$7</f>
        <v>2025</v>
      </c>
      <c r="N29" s="307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19992</v>
      </c>
      <c r="D31" s="120">
        <v>0.33271115258982742</v>
      </c>
      <c r="E31" s="119">
        <v>2136</v>
      </c>
      <c r="F31" s="120">
        <f t="shared" ref="F31:L43" si="1">IFERROR(E31/C31-1,"-")</f>
        <v>-0.89315726290516206</v>
      </c>
      <c r="G31" s="119">
        <v>12392</v>
      </c>
      <c r="H31" s="120">
        <f t="shared" si="1"/>
        <v>4.8014981273408237</v>
      </c>
      <c r="I31" s="119">
        <v>18745</v>
      </c>
      <c r="J31" s="120">
        <f t="shared" si="1"/>
        <v>0.51266946417043258</v>
      </c>
      <c r="K31" s="119">
        <v>17189</v>
      </c>
      <c r="L31" s="120">
        <f t="shared" si="1"/>
        <v>-8.3008802347292576E-2</v>
      </c>
      <c r="M31" s="119">
        <v>18625</v>
      </c>
      <c r="N31" s="120">
        <f t="shared" ref="N31" si="2">IFERROR(M31/K31-1,"-")</f>
        <v>8.3541799988364751E-2</v>
      </c>
    </row>
    <row r="32" spans="1:15" x14ac:dyDescent="0.25">
      <c r="B32" s="118" t="s">
        <v>75</v>
      </c>
      <c r="C32" s="119">
        <v>19508</v>
      </c>
      <c r="D32" s="120">
        <v>0.23078864353312301</v>
      </c>
      <c r="E32" s="119">
        <v>2964</v>
      </c>
      <c r="F32" s="120">
        <f t="shared" si="1"/>
        <v>-0.84806233340168136</v>
      </c>
      <c r="G32" s="119">
        <v>19887</v>
      </c>
      <c r="H32" s="120">
        <f t="shared" si="1"/>
        <v>5.7095141700404861</v>
      </c>
      <c r="I32" s="119">
        <v>18181</v>
      </c>
      <c r="J32" s="120">
        <f t="shared" si="1"/>
        <v>-8.5784683461557765E-2</v>
      </c>
      <c r="K32" s="119">
        <v>18681</v>
      </c>
      <c r="L32" s="120">
        <f t="shared" si="1"/>
        <v>2.7501237555690006E-2</v>
      </c>
      <c r="M32" s="119">
        <v>19036</v>
      </c>
      <c r="N32" s="120">
        <f>IFERROR(M32/K32-1,"-")</f>
        <v>1.9003265349820664E-2</v>
      </c>
    </row>
    <row r="33" spans="2:15" x14ac:dyDescent="0.25">
      <c r="B33" s="118" t="s">
        <v>77</v>
      </c>
      <c r="C33" s="119">
        <v>7560</v>
      </c>
      <c r="D33" s="120">
        <v>-0.68272620446533483</v>
      </c>
      <c r="E33" s="119">
        <v>3489</v>
      </c>
      <c r="F33" s="120">
        <f t="shared" si="1"/>
        <v>-0.53849206349206347</v>
      </c>
      <c r="G33" s="119">
        <v>21912</v>
      </c>
      <c r="H33" s="120">
        <f t="shared" si="1"/>
        <v>5.2803095442820291</v>
      </c>
      <c r="I33" s="119">
        <v>25120</v>
      </c>
      <c r="J33" s="120">
        <f t="shared" si="1"/>
        <v>0.14640379700620665</v>
      </c>
      <c r="K33" s="119">
        <v>25095</v>
      </c>
      <c r="L33" s="120">
        <f t="shared" si="1"/>
        <v>-9.9522292993625694E-4</v>
      </c>
      <c r="M33" s="119">
        <v>24776</v>
      </c>
      <c r="N33" s="120">
        <f>IFERROR(M33/K33-1,"-")</f>
        <v>-1.2711695556883895E-2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4130</v>
      </c>
      <c r="F34" s="120" t="str">
        <f t="shared" si="1"/>
        <v>-</v>
      </c>
      <c r="G34" s="119">
        <v>29771</v>
      </c>
      <c r="H34" s="120">
        <f t="shared" si="1"/>
        <v>6.2084745762711862</v>
      </c>
      <c r="I34" s="119">
        <v>30357</v>
      </c>
      <c r="J34" s="120">
        <f t="shared" si="1"/>
        <v>1.9683584696516654E-2</v>
      </c>
      <c r="K34" s="119">
        <v>29692</v>
      </c>
      <c r="L34" s="120">
        <f t="shared" si="1"/>
        <v>-2.1905985439931497E-2</v>
      </c>
      <c r="M34" s="119">
        <v>35629</v>
      </c>
      <c r="N34" s="120">
        <f>IFERROR(M34/K34-1,"-")</f>
        <v>0.19995284925232393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10368</v>
      </c>
      <c r="F35" s="120" t="str">
        <f t="shared" si="1"/>
        <v>-</v>
      </c>
      <c r="G35" s="119">
        <v>31151</v>
      </c>
      <c r="H35" s="120">
        <f t="shared" si="1"/>
        <v>2.0045331790123457</v>
      </c>
      <c r="I35" s="119">
        <v>31312</v>
      </c>
      <c r="J35" s="120">
        <f t="shared" si="1"/>
        <v>5.1683734069531972E-3</v>
      </c>
      <c r="K35" s="119">
        <v>41525</v>
      </c>
      <c r="L35" s="120">
        <f t="shared" si="1"/>
        <v>0.32616888094021457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16084</v>
      </c>
      <c r="F36" s="120" t="str">
        <f t="shared" si="1"/>
        <v>-</v>
      </c>
      <c r="G36" s="119">
        <v>38004</v>
      </c>
      <c r="H36" s="120">
        <f t="shared" si="1"/>
        <v>1.3628450634170606</v>
      </c>
      <c r="I36" s="119">
        <v>41665</v>
      </c>
      <c r="J36" s="120">
        <f t="shared" si="1"/>
        <v>9.6331965056309921E-2</v>
      </c>
      <c r="K36" s="119">
        <v>44993</v>
      </c>
      <c r="L36" s="120">
        <f t="shared" si="1"/>
        <v>7.987519500780027E-2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27705</v>
      </c>
      <c r="F37" s="120" t="str">
        <f t="shared" si="1"/>
        <v>-</v>
      </c>
      <c r="G37" s="119">
        <v>43951</v>
      </c>
      <c r="H37" s="120">
        <f t="shared" si="1"/>
        <v>0.58639234795163331</v>
      </c>
      <c r="I37" s="119">
        <v>40381</v>
      </c>
      <c r="J37" s="120">
        <f t="shared" si="1"/>
        <v>-8.1226820777684283E-2</v>
      </c>
      <c r="K37" s="119">
        <v>46418</v>
      </c>
      <c r="L37" s="120">
        <f t="shared" si="1"/>
        <v>0.14950100294693058</v>
      </c>
      <c r="M37" s="119"/>
      <c r="N37" s="120"/>
    </row>
    <row r="38" spans="2:15" x14ac:dyDescent="0.25">
      <c r="B38" s="118" t="s">
        <v>87</v>
      </c>
      <c r="C38" s="119">
        <v>14514</v>
      </c>
      <c r="D38" s="120">
        <v>-0.64852036615488928</v>
      </c>
      <c r="E38" s="119">
        <v>32855</v>
      </c>
      <c r="F38" s="120">
        <f t="shared" si="1"/>
        <v>1.2636764503238251</v>
      </c>
      <c r="G38" s="119">
        <v>37614</v>
      </c>
      <c r="H38" s="120">
        <f t="shared" si="1"/>
        <v>0.14484857708111409</v>
      </c>
      <c r="I38" s="119">
        <v>37101</v>
      </c>
      <c r="J38" s="120">
        <f t="shared" si="1"/>
        <v>-1.3638538841920567E-2</v>
      </c>
      <c r="K38" s="119">
        <v>47635</v>
      </c>
      <c r="L38" s="120">
        <f t="shared" si="1"/>
        <v>0.28392765693647082</v>
      </c>
      <c r="M38" s="119"/>
      <c r="N38" s="120"/>
    </row>
    <row r="39" spans="2:15" x14ac:dyDescent="0.25">
      <c r="B39" s="118" t="s">
        <v>89</v>
      </c>
      <c r="C39" s="119">
        <v>13494</v>
      </c>
      <c r="D39" s="120">
        <v>-0.58336420896628383</v>
      </c>
      <c r="E39" s="119">
        <v>27292</v>
      </c>
      <c r="F39" s="120">
        <f t="shared" si="1"/>
        <v>1.0225285311990513</v>
      </c>
      <c r="G39" s="119">
        <v>32660</v>
      </c>
      <c r="H39" s="120">
        <f t="shared" si="1"/>
        <v>0.19668767404367582</v>
      </c>
      <c r="I39" s="119">
        <v>34430</v>
      </c>
      <c r="J39" s="120">
        <f t="shared" si="1"/>
        <v>5.4194733619105984E-2</v>
      </c>
      <c r="K39" s="119">
        <v>34597</v>
      </c>
      <c r="L39" s="120">
        <f t="shared" si="1"/>
        <v>4.8504211443507472E-3</v>
      </c>
      <c r="M39" s="119"/>
      <c r="N39" s="120"/>
    </row>
    <row r="40" spans="2:15" x14ac:dyDescent="0.25">
      <c r="B40" s="118" t="s">
        <v>91</v>
      </c>
      <c r="C40" s="119">
        <v>10718</v>
      </c>
      <c r="D40" s="120">
        <v>-0.62713515393981556</v>
      </c>
      <c r="E40" s="119">
        <v>24336</v>
      </c>
      <c r="F40" s="120">
        <f t="shared" si="1"/>
        <v>1.2705728680724016</v>
      </c>
      <c r="G40" s="119">
        <v>30437</v>
      </c>
      <c r="H40" s="120">
        <f t="shared" si="1"/>
        <v>0.25069855358316895</v>
      </c>
      <c r="I40" s="119">
        <v>27145</v>
      </c>
      <c r="J40" s="120">
        <f t="shared" si="1"/>
        <v>-0.10815783421493574</v>
      </c>
      <c r="K40" s="119">
        <v>30970</v>
      </c>
      <c r="L40" s="120">
        <f t="shared" si="1"/>
        <v>0.14090992816356596</v>
      </c>
      <c r="M40" s="119"/>
      <c r="N40" s="120"/>
    </row>
    <row r="41" spans="2:15" x14ac:dyDescent="0.25">
      <c r="B41" s="118" t="s">
        <v>93</v>
      </c>
      <c r="C41" s="119">
        <v>3323</v>
      </c>
      <c r="D41" s="120">
        <v>-0.86370534432549939</v>
      </c>
      <c r="E41" s="119">
        <v>14014</v>
      </c>
      <c r="F41" s="120">
        <f t="shared" si="1"/>
        <v>3.2172735479987962</v>
      </c>
      <c r="G41" s="119">
        <v>21959</v>
      </c>
      <c r="H41" s="120">
        <f t="shared" si="1"/>
        <v>0.566933066933067</v>
      </c>
      <c r="I41" s="119">
        <v>18241</v>
      </c>
      <c r="J41" s="120">
        <f t="shared" si="1"/>
        <v>-0.16931554260212212</v>
      </c>
      <c r="K41" s="119">
        <v>24997</v>
      </c>
      <c r="L41" s="120">
        <f t="shared" si="1"/>
        <v>0.37037443122635816</v>
      </c>
      <c r="M41" s="119"/>
      <c r="N41" s="120"/>
    </row>
    <row r="42" spans="2:15" x14ac:dyDescent="0.25">
      <c r="B42" s="118" t="s">
        <v>95</v>
      </c>
      <c r="C42" s="119">
        <v>4935</v>
      </c>
      <c r="D42" s="120">
        <v>-0.78637288429072338</v>
      </c>
      <c r="E42" s="119">
        <v>16320</v>
      </c>
      <c r="F42" s="120">
        <f t="shared" si="1"/>
        <v>2.3069908814589666</v>
      </c>
      <c r="G42" s="119">
        <v>22605</v>
      </c>
      <c r="H42" s="120">
        <f t="shared" si="1"/>
        <v>0.38511029411764697</v>
      </c>
      <c r="I42" s="119">
        <v>19245</v>
      </c>
      <c r="J42" s="120">
        <f t="shared" si="1"/>
        <v>-0.14863968148639684</v>
      </c>
      <c r="K42" s="119">
        <v>20445</v>
      </c>
      <c r="L42" s="120">
        <f t="shared" si="1"/>
        <v>6.235385814497274E-2</v>
      </c>
      <c r="M42" s="119"/>
      <c r="N42" s="120"/>
    </row>
    <row r="43" spans="2:15" ht="15.75" x14ac:dyDescent="0.25">
      <c r="B43" s="121" t="s">
        <v>32</v>
      </c>
      <c r="C43" s="122">
        <v>103133</v>
      </c>
      <c r="D43" s="123">
        <v>-0.71053067364987943</v>
      </c>
      <c r="E43" s="122">
        <v>181693</v>
      </c>
      <c r="F43" s="123">
        <f t="shared" si="1"/>
        <v>0.76173484723609319</v>
      </c>
      <c r="G43" s="122">
        <v>342343</v>
      </c>
      <c r="H43" s="123">
        <f t="shared" si="1"/>
        <v>0.8841837605191174</v>
      </c>
      <c r="I43" s="122">
        <v>341923</v>
      </c>
      <c r="J43" s="123">
        <f t="shared" si="1"/>
        <v>-1.2268397484394011E-3</v>
      </c>
      <c r="K43" s="122">
        <v>382237</v>
      </c>
      <c r="L43" s="123">
        <f t="shared" si="1"/>
        <v>0.1179037385610211</v>
      </c>
      <c r="M43" s="122">
        <v>98066</v>
      </c>
      <c r="N43" s="123">
        <v>8.1725625158564741E-2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238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6">
        <f>M$7</f>
        <v>2025</v>
      </c>
      <c r="N51" s="307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16449</v>
      </c>
      <c r="D53" s="120">
        <v>0.31771208844027887</v>
      </c>
      <c r="E53" s="119">
        <v>1035</v>
      </c>
      <c r="F53" s="120">
        <f>IFERROR(E53/C53-1,"-")</f>
        <v>-0.9370782418384096</v>
      </c>
      <c r="G53" s="119">
        <v>9244</v>
      </c>
      <c r="H53" s="120">
        <f>IFERROR(G53/E53-1,"-")</f>
        <v>7.931400966183574</v>
      </c>
      <c r="I53" s="119">
        <v>15131</v>
      </c>
      <c r="J53" s="120">
        <f>IFERROR(I53/G53-1,"-")</f>
        <v>0.63684552141929895</v>
      </c>
      <c r="K53" s="119">
        <v>13891</v>
      </c>
      <c r="L53" s="120">
        <f>IFERROR(K53/I53-1,"-")</f>
        <v>-8.1950961602009098E-2</v>
      </c>
      <c r="M53" s="119">
        <v>14812</v>
      </c>
      <c r="N53" s="120">
        <f t="shared" ref="N53:N56" si="3">IFERROR(M53/K53-1,"-")</f>
        <v>6.6301922107839584E-2</v>
      </c>
    </row>
    <row r="54" spans="1:15" x14ac:dyDescent="0.25">
      <c r="A54" s="1">
        <v>2</v>
      </c>
      <c r="B54" s="118" t="s">
        <v>75</v>
      </c>
      <c r="C54" s="119">
        <v>15519</v>
      </c>
      <c r="D54" s="120">
        <v>0.17943456452348383</v>
      </c>
      <c r="E54" s="119">
        <v>1123</v>
      </c>
      <c r="F54" s="120">
        <f t="shared" ref="F54:L65" si="4">IFERROR(E54/C54-1,"-")</f>
        <v>-0.92763709001868677</v>
      </c>
      <c r="G54" s="119">
        <v>13995</v>
      </c>
      <c r="H54" s="120">
        <f t="shared" si="4"/>
        <v>11.462154942119323</v>
      </c>
      <c r="I54" s="119">
        <v>15141</v>
      </c>
      <c r="J54" s="120">
        <f t="shared" si="4"/>
        <v>8.1886387995712795E-2</v>
      </c>
      <c r="K54" s="119">
        <v>15143</v>
      </c>
      <c r="L54" s="120">
        <f t="shared" si="4"/>
        <v>1.3209167162009372E-4</v>
      </c>
      <c r="M54" s="119">
        <v>15578</v>
      </c>
      <c r="N54" s="120">
        <f t="shared" si="3"/>
        <v>2.8726144092980244E-2</v>
      </c>
    </row>
    <row r="55" spans="1:15" x14ac:dyDescent="0.25">
      <c r="A55" s="1">
        <v>3</v>
      </c>
      <c r="B55" s="118" t="s">
        <v>77</v>
      </c>
      <c r="C55" s="119">
        <v>6340</v>
      </c>
      <c r="D55" s="120">
        <v>-0.68174288439335373</v>
      </c>
      <c r="E55" s="119">
        <v>1764</v>
      </c>
      <c r="F55" s="120">
        <f t="shared" si="4"/>
        <v>-0.7217665615141956</v>
      </c>
      <c r="G55" s="119">
        <v>16558</v>
      </c>
      <c r="H55" s="120">
        <f t="shared" si="4"/>
        <v>8.3866213151927429</v>
      </c>
      <c r="I55" s="119">
        <v>19982</v>
      </c>
      <c r="J55" s="120">
        <f t="shared" si="4"/>
        <v>0.2067882594516246</v>
      </c>
      <c r="K55" s="119">
        <v>19127</v>
      </c>
      <c r="L55" s="120">
        <f t="shared" si="4"/>
        <v>-4.2788509658692853E-2</v>
      </c>
      <c r="M55" s="119">
        <v>19845</v>
      </c>
      <c r="N55" s="120">
        <f t="shared" si="3"/>
        <v>3.7538558059287963E-2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2509</v>
      </c>
      <c r="F56" s="120" t="str">
        <f t="shared" si="4"/>
        <v>-</v>
      </c>
      <c r="G56" s="119">
        <v>19780</v>
      </c>
      <c r="H56" s="120">
        <f t="shared" si="4"/>
        <v>6.883618971701873</v>
      </c>
      <c r="I56" s="119">
        <v>21271</v>
      </c>
      <c r="J56" s="120">
        <f t="shared" si="4"/>
        <v>7.5379170879676494E-2</v>
      </c>
      <c r="K56" s="119">
        <v>21707</v>
      </c>
      <c r="L56" s="120">
        <f t="shared" si="4"/>
        <v>2.0497390813783989E-2</v>
      </c>
      <c r="M56" s="119">
        <v>27565</v>
      </c>
      <c r="N56" s="120">
        <f t="shared" si="3"/>
        <v>0.26986686322384479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5166</v>
      </c>
      <c r="F57" s="120" t="str">
        <f t="shared" si="4"/>
        <v>-</v>
      </c>
      <c r="G57" s="119">
        <v>22561</v>
      </c>
      <c r="H57" s="120">
        <f t="shared" si="4"/>
        <v>3.3672086720867211</v>
      </c>
      <c r="I57" s="119">
        <v>22383</v>
      </c>
      <c r="J57" s="120">
        <f t="shared" si="4"/>
        <v>-7.8897212003014028E-3</v>
      </c>
      <c r="K57" s="119">
        <v>27547</v>
      </c>
      <c r="L57" s="120">
        <f t="shared" si="4"/>
        <v>0.23071080730911864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9694</v>
      </c>
      <c r="F58" s="120" t="str">
        <f t="shared" si="4"/>
        <v>-</v>
      </c>
      <c r="G58" s="119">
        <v>29162</v>
      </c>
      <c r="H58" s="120">
        <f t="shared" si="4"/>
        <v>2.0082525273364968</v>
      </c>
      <c r="I58" s="119">
        <v>28739</v>
      </c>
      <c r="J58" s="120">
        <f t="shared" si="4"/>
        <v>-1.450517797133255E-2</v>
      </c>
      <c r="K58" s="119">
        <v>29587</v>
      </c>
      <c r="L58" s="120">
        <f t="shared" si="4"/>
        <v>2.9506941786422658E-2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17914</v>
      </c>
      <c r="F59" s="120" t="str">
        <f t="shared" si="4"/>
        <v>-</v>
      </c>
      <c r="G59" s="119">
        <v>27917</v>
      </c>
      <c r="H59" s="120">
        <f t="shared" si="4"/>
        <v>0.55839008596628337</v>
      </c>
      <c r="I59" s="119">
        <v>27261</v>
      </c>
      <c r="J59" s="120">
        <f t="shared" si="4"/>
        <v>-2.349822688684311E-2</v>
      </c>
      <c r="K59" s="119">
        <v>31281</v>
      </c>
      <c r="L59" s="120">
        <f t="shared" si="4"/>
        <v>0.14746340926598434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10383</v>
      </c>
      <c r="D60" s="120">
        <v>-0.68135645235537823</v>
      </c>
      <c r="E60" s="119">
        <v>23069</v>
      </c>
      <c r="F60" s="120">
        <f t="shared" si="4"/>
        <v>1.2218048733506692</v>
      </c>
      <c r="G60" s="119">
        <v>27261</v>
      </c>
      <c r="H60" s="120">
        <f t="shared" si="4"/>
        <v>0.18171572239802325</v>
      </c>
      <c r="I60" s="119">
        <v>28059</v>
      </c>
      <c r="J60" s="120">
        <f t="shared" si="4"/>
        <v>2.9272587212501477E-2</v>
      </c>
      <c r="K60" s="119">
        <v>34534</v>
      </c>
      <c r="L60" s="120">
        <f t="shared" si="4"/>
        <v>0.23076374781709963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10136</v>
      </c>
      <c r="D61" s="120">
        <v>-0.5994309200126462</v>
      </c>
      <c r="E61" s="119">
        <v>18763</v>
      </c>
      <c r="F61" s="120">
        <f t="shared" si="4"/>
        <v>0.85112470402525653</v>
      </c>
      <c r="G61" s="119">
        <v>24649</v>
      </c>
      <c r="H61" s="120">
        <f t="shared" si="4"/>
        <v>0.31370249960027707</v>
      </c>
      <c r="I61" s="119">
        <v>23246</v>
      </c>
      <c r="J61" s="120">
        <f t="shared" si="4"/>
        <v>-5.6919144792892173E-2</v>
      </c>
      <c r="K61" s="119">
        <v>26626</v>
      </c>
      <c r="L61" s="120">
        <f t="shared" si="4"/>
        <v>0.14540135937365561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6283</v>
      </c>
      <c r="D62" s="120">
        <v>-0.71787157611136054</v>
      </c>
      <c r="E62" s="119">
        <v>14277</v>
      </c>
      <c r="F62" s="120">
        <f t="shared" si="4"/>
        <v>1.2723221391055231</v>
      </c>
      <c r="G62" s="119">
        <v>19972</v>
      </c>
      <c r="H62" s="120">
        <f t="shared" si="4"/>
        <v>0.39889332492820628</v>
      </c>
      <c r="I62" s="119">
        <v>20489</v>
      </c>
      <c r="J62" s="120">
        <f t="shared" si="4"/>
        <v>2.588624073703194E-2</v>
      </c>
      <c r="K62" s="119">
        <v>22936</v>
      </c>
      <c r="L62" s="120">
        <f t="shared" si="4"/>
        <v>0.1194299380155206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1583</v>
      </c>
      <c r="D63" s="120">
        <v>-0.917642162218407</v>
      </c>
      <c r="E63" s="119">
        <v>9457</v>
      </c>
      <c r="F63" s="120">
        <f t="shared" si="4"/>
        <v>4.9740998104864182</v>
      </c>
      <c r="G63" s="119">
        <v>16997</v>
      </c>
      <c r="H63" s="120">
        <f t="shared" si="4"/>
        <v>0.79729301046843615</v>
      </c>
      <c r="I63" s="119">
        <v>13792</v>
      </c>
      <c r="J63" s="120">
        <f t="shared" si="4"/>
        <v>-0.18856268753309402</v>
      </c>
      <c r="K63" s="119">
        <v>18518</v>
      </c>
      <c r="L63" s="120">
        <f t="shared" si="4"/>
        <v>0.34266241299303934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1958</v>
      </c>
      <c r="D64" s="120">
        <v>-0.8961713861491144</v>
      </c>
      <c r="E64" s="119">
        <v>9933</v>
      </c>
      <c r="F64" s="120">
        <f t="shared" si="4"/>
        <v>4.0730337078651688</v>
      </c>
      <c r="G64" s="119">
        <v>16856</v>
      </c>
      <c r="H64" s="120">
        <f t="shared" si="4"/>
        <v>0.69696969696969702</v>
      </c>
      <c r="I64" s="119">
        <v>14326</v>
      </c>
      <c r="J64" s="120">
        <f t="shared" si="4"/>
        <v>-0.15009492168960603</v>
      </c>
      <c r="K64" s="119">
        <v>15056</v>
      </c>
      <c r="L64" s="120">
        <f t="shared" si="4"/>
        <v>5.0956303224905852E-2</v>
      </c>
      <c r="M64" s="119"/>
      <c r="N64" s="120"/>
    </row>
    <row r="65" spans="1:15" ht="15.75" x14ac:dyDescent="0.25">
      <c r="B65" s="121" t="s">
        <v>32</v>
      </c>
      <c r="C65" s="122">
        <v>74813</v>
      </c>
      <c r="D65" s="123">
        <v>-0.73677692202139899</v>
      </c>
      <c r="E65" s="122">
        <v>114704</v>
      </c>
      <c r="F65" s="123">
        <f t="shared" si="4"/>
        <v>0.53320946894256349</v>
      </c>
      <c r="G65" s="122">
        <v>244952</v>
      </c>
      <c r="H65" s="123">
        <f t="shared" si="4"/>
        <v>1.1355140186915889</v>
      </c>
      <c r="I65" s="122">
        <v>249820</v>
      </c>
      <c r="J65" s="123">
        <f t="shared" si="4"/>
        <v>1.987328129592747E-2</v>
      </c>
      <c r="K65" s="122">
        <v>275953</v>
      </c>
      <c r="L65" s="123">
        <f t="shared" si="4"/>
        <v>0.1046073172684332</v>
      </c>
      <c r="M65" s="122">
        <v>77800</v>
      </c>
      <c r="N65" s="123">
        <v>0.11352836777924091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82" t="s">
        <v>239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6">
        <f>M$7</f>
        <v>2025</v>
      </c>
      <c r="N73" s="307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3543</v>
      </c>
      <c r="D75" s="120">
        <v>0.40706910246227168</v>
      </c>
      <c r="E75" s="119">
        <v>1101</v>
      </c>
      <c r="F75" s="120">
        <f>IFERROR(E75/C75-1,"-")</f>
        <v>-0.6892464013547841</v>
      </c>
      <c r="G75" s="119">
        <v>3148</v>
      </c>
      <c r="H75" s="120">
        <f>IFERROR(G75/E75-1,"-")</f>
        <v>1.8592188919164396</v>
      </c>
      <c r="I75" s="119">
        <v>3614</v>
      </c>
      <c r="J75" s="120">
        <f>IFERROR(I75/G75-1,"-")</f>
        <v>0.14803049555273184</v>
      </c>
      <c r="K75" s="119">
        <v>3298</v>
      </c>
      <c r="L75" s="120">
        <f>IFERROR(K75/I75-1,"-")</f>
        <v>-8.7437742114001127E-2</v>
      </c>
      <c r="M75" s="119">
        <v>3813</v>
      </c>
      <c r="N75" s="120">
        <f t="shared" ref="N75:N78" si="5">IFERROR(M75/K75-1,"-")</f>
        <v>0.15615524560339589</v>
      </c>
    </row>
    <row r="76" spans="1:15" x14ac:dyDescent="0.25">
      <c r="A76" s="1">
        <v>2</v>
      </c>
      <c r="B76" s="118" t="s">
        <v>75</v>
      </c>
      <c r="C76" s="119">
        <v>3989</v>
      </c>
      <c r="D76" s="120">
        <v>0.48179791976225861</v>
      </c>
      <c r="E76" s="119">
        <v>1841</v>
      </c>
      <c r="F76" s="120">
        <f t="shared" ref="F76:L87" si="6">IFERROR(E76/C76-1,"-")</f>
        <v>-0.53848082226121829</v>
      </c>
      <c r="G76" s="119">
        <v>5892</v>
      </c>
      <c r="H76" s="120">
        <f t="shared" si="6"/>
        <v>2.2004345464421511</v>
      </c>
      <c r="I76" s="119">
        <v>3040</v>
      </c>
      <c r="J76" s="120">
        <f t="shared" si="6"/>
        <v>-0.48404616429056346</v>
      </c>
      <c r="K76" s="119">
        <v>3538</v>
      </c>
      <c r="L76" s="120">
        <f t="shared" si="6"/>
        <v>0.16381578947368425</v>
      </c>
      <c r="M76" s="119">
        <v>3458</v>
      </c>
      <c r="N76" s="120">
        <f t="shared" si="5"/>
        <v>-2.2611644997173497E-2</v>
      </c>
    </row>
    <row r="77" spans="1:15" x14ac:dyDescent="0.25">
      <c r="A77" s="1">
        <v>3</v>
      </c>
      <c r="B77" s="118" t="s">
        <v>77</v>
      </c>
      <c r="C77" s="119">
        <v>1220</v>
      </c>
      <c r="D77" s="120">
        <v>-0.68773995392884568</v>
      </c>
      <c r="E77" s="119">
        <v>1725</v>
      </c>
      <c r="F77" s="120">
        <f t="shared" si="6"/>
        <v>0.41393442622950816</v>
      </c>
      <c r="G77" s="119">
        <v>5354</v>
      </c>
      <c r="H77" s="120">
        <f t="shared" si="6"/>
        <v>2.1037681159420289</v>
      </c>
      <c r="I77" s="119">
        <v>5138</v>
      </c>
      <c r="J77" s="120">
        <f t="shared" si="6"/>
        <v>-4.0343668285394152E-2</v>
      </c>
      <c r="K77" s="119">
        <v>5968</v>
      </c>
      <c r="L77" s="120">
        <f t="shared" si="6"/>
        <v>0.16154145581938506</v>
      </c>
      <c r="M77" s="119">
        <v>4931</v>
      </c>
      <c r="N77" s="120">
        <f t="shared" si="5"/>
        <v>-0.17376005361930291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1621</v>
      </c>
      <c r="F78" s="120" t="str">
        <f t="shared" si="6"/>
        <v>-</v>
      </c>
      <c r="G78" s="119">
        <v>9991</v>
      </c>
      <c r="H78" s="120">
        <f t="shared" si="6"/>
        <v>5.1634793337446023</v>
      </c>
      <c r="I78" s="119">
        <v>9086</v>
      </c>
      <c r="J78" s="120">
        <f t="shared" si="6"/>
        <v>-9.0581523371033978E-2</v>
      </c>
      <c r="K78" s="119">
        <v>7985</v>
      </c>
      <c r="L78" s="120">
        <f t="shared" si="6"/>
        <v>-0.12117543473475678</v>
      </c>
      <c r="M78" s="119">
        <v>8064</v>
      </c>
      <c r="N78" s="120">
        <f t="shared" si="5"/>
        <v>9.8935504070132296E-3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5202</v>
      </c>
      <c r="F79" s="120" t="str">
        <f t="shared" si="6"/>
        <v>-</v>
      </c>
      <c r="G79" s="119">
        <v>8590</v>
      </c>
      <c r="H79" s="120">
        <f t="shared" si="6"/>
        <v>0.65128796616685891</v>
      </c>
      <c r="I79" s="119">
        <v>8929</v>
      </c>
      <c r="J79" s="120">
        <f t="shared" si="6"/>
        <v>3.9464493597206163E-2</v>
      </c>
      <c r="K79" s="119">
        <v>13978</v>
      </c>
      <c r="L79" s="120">
        <f t="shared" si="6"/>
        <v>0.56546085787882183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6390</v>
      </c>
      <c r="F80" s="120" t="str">
        <f t="shared" si="6"/>
        <v>-</v>
      </c>
      <c r="G80" s="119">
        <v>8842</v>
      </c>
      <c r="H80" s="120">
        <f t="shared" si="6"/>
        <v>0.38372456964006263</v>
      </c>
      <c r="I80" s="119">
        <v>12926</v>
      </c>
      <c r="J80" s="120">
        <f t="shared" si="6"/>
        <v>0.46188645102917891</v>
      </c>
      <c r="K80" s="119">
        <v>15406</v>
      </c>
      <c r="L80" s="120">
        <f t="shared" si="6"/>
        <v>0.19186136469131987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9791</v>
      </c>
      <c r="F81" s="120" t="str">
        <f t="shared" si="6"/>
        <v>-</v>
      </c>
      <c r="G81" s="119">
        <v>16034</v>
      </c>
      <c r="H81" s="120">
        <f t="shared" si="6"/>
        <v>0.63762639158410783</v>
      </c>
      <c r="I81" s="119">
        <v>13120</v>
      </c>
      <c r="J81" s="120">
        <f t="shared" si="6"/>
        <v>-0.18173880503929152</v>
      </c>
      <c r="K81" s="119">
        <v>15137</v>
      </c>
      <c r="L81" s="120">
        <f t="shared" si="6"/>
        <v>0.15373475609756104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4131</v>
      </c>
      <c r="D82" s="120">
        <v>-0.52566310713055464</v>
      </c>
      <c r="E82" s="119">
        <v>9786</v>
      </c>
      <c r="F82" s="120">
        <f t="shared" si="6"/>
        <v>1.3689179375453886</v>
      </c>
      <c r="G82" s="119">
        <v>10353</v>
      </c>
      <c r="H82" s="120">
        <f t="shared" si="6"/>
        <v>5.7939914163090078E-2</v>
      </c>
      <c r="I82" s="119">
        <v>9042</v>
      </c>
      <c r="J82" s="120">
        <f t="shared" si="6"/>
        <v>-0.12662996232975954</v>
      </c>
      <c r="K82" s="119">
        <v>13101</v>
      </c>
      <c r="L82" s="120">
        <f t="shared" si="6"/>
        <v>0.44890510948905105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3358</v>
      </c>
      <c r="D83" s="120">
        <v>-0.52597402597402598</v>
      </c>
      <c r="E83" s="119">
        <v>8529</v>
      </c>
      <c r="F83" s="120">
        <f t="shared" si="6"/>
        <v>1.5399047051816557</v>
      </c>
      <c r="G83" s="119">
        <v>8011</v>
      </c>
      <c r="H83" s="120">
        <f t="shared" si="6"/>
        <v>-6.0733966467346745E-2</v>
      </c>
      <c r="I83" s="119">
        <v>11184</v>
      </c>
      <c r="J83" s="120">
        <f t="shared" si="6"/>
        <v>0.39608038946448643</v>
      </c>
      <c r="K83" s="119">
        <v>7971</v>
      </c>
      <c r="L83" s="120">
        <f t="shared" si="6"/>
        <v>-0.28728540772532185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4435</v>
      </c>
      <c r="D84" s="120">
        <v>-0.31505791505791503</v>
      </c>
      <c r="E84" s="119">
        <v>10059</v>
      </c>
      <c r="F84" s="120">
        <f t="shared" si="6"/>
        <v>1.2680947012401353</v>
      </c>
      <c r="G84" s="119">
        <v>10465</v>
      </c>
      <c r="H84" s="120">
        <f t="shared" si="6"/>
        <v>4.0361864996520502E-2</v>
      </c>
      <c r="I84" s="119">
        <v>6656</v>
      </c>
      <c r="J84" s="120">
        <f t="shared" si="6"/>
        <v>-0.36397515527950308</v>
      </c>
      <c r="K84" s="119">
        <v>8034</v>
      </c>
      <c r="L84" s="120">
        <f t="shared" si="6"/>
        <v>0.20703125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1740</v>
      </c>
      <c r="D85" s="120">
        <v>-0.66279069767441867</v>
      </c>
      <c r="E85" s="119">
        <v>4557</v>
      </c>
      <c r="F85" s="120">
        <f t="shared" si="6"/>
        <v>1.6189655172413793</v>
      </c>
      <c r="G85" s="119">
        <v>4962</v>
      </c>
      <c r="H85" s="120">
        <f t="shared" si="6"/>
        <v>8.8874259381171772E-2</v>
      </c>
      <c r="I85" s="119">
        <v>4449</v>
      </c>
      <c r="J85" s="120">
        <f t="shared" si="6"/>
        <v>-0.10338573155985487</v>
      </c>
      <c r="K85" s="119">
        <v>6479</v>
      </c>
      <c r="L85" s="120">
        <f t="shared" si="6"/>
        <v>0.45628231063160252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2977</v>
      </c>
      <c r="D86" s="120">
        <v>-0.29837379212821113</v>
      </c>
      <c r="E86" s="119">
        <v>6387</v>
      </c>
      <c r="F86" s="120">
        <f t="shared" si="6"/>
        <v>1.1454484380248573</v>
      </c>
      <c r="G86" s="119">
        <v>5749</v>
      </c>
      <c r="H86" s="120">
        <f t="shared" si="6"/>
        <v>-9.9890402379834042E-2</v>
      </c>
      <c r="I86" s="119">
        <v>4919</v>
      </c>
      <c r="J86" s="120">
        <f t="shared" si="6"/>
        <v>-0.14437293442337795</v>
      </c>
      <c r="K86" s="119">
        <v>5389</v>
      </c>
      <c r="L86" s="120">
        <f t="shared" si="6"/>
        <v>9.5547875584468311E-2</v>
      </c>
      <c r="M86" s="119"/>
      <c r="N86" s="120"/>
    </row>
    <row r="87" spans="1:15" ht="15.75" x14ac:dyDescent="0.25">
      <c r="B87" s="121" t="s">
        <v>32</v>
      </c>
      <c r="C87" s="122">
        <v>28320</v>
      </c>
      <c r="D87" s="123">
        <v>-0.6070159857904085</v>
      </c>
      <c r="E87" s="122">
        <v>66989</v>
      </c>
      <c r="F87" s="123">
        <f t="shared" si="6"/>
        <v>1.3654307909604522</v>
      </c>
      <c r="G87" s="122">
        <v>97391</v>
      </c>
      <c r="H87" s="123">
        <f t="shared" si="6"/>
        <v>0.45383570436937415</v>
      </c>
      <c r="I87" s="122">
        <v>92103</v>
      </c>
      <c r="J87" s="123">
        <f t="shared" si="6"/>
        <v>-5.4296598248298134E-2</v>
      </c>
      <c r="K87" s="122">
        <v>106284</v>
      </c>
      <c r="L87" s="123">
        <f t="shared" si="6"/>
        <v>0.15396892609361257</v>
      </c>
      <c r="M87" s="122">
        <v>20266</v>
      </c>
      <c r="N87" s="123">
        <v>-2.5157535234979989E-2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82" t="s">
        <v>240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6">
        <f>M$7</f>
        <v>2025</v>
      </c>
      <c r="N95" s="307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41319</v>
      </c>
      <c r="D97" s="120">
        <v>-2.4344746162928033E-2</v>
      </c>
      <c r="E97" s="119">
        <v>2467</v>
      </c>
      <c r="F97" s="120">
        <f t="shared" ref="F97:L109" si="7">IFERROR(E97/C97-1,"-")</f>
        <v>-0.94029381156368741</v>
      </c>
      <c r="G97" s="119">
        <v>23713</v>
      </c>
      <c r="H97" s="120">
        <f t="shared" si="7"/>
        <v>8.6120794487231453</v>
      </c>
      <c r="I97" s="119">
        <v>41343</v>
      </c>
      <c r="J97" s="120">
        <f t="shared" si="7"/>
        <v>0.74347404377345749</v>
      </c>
      <c r="K97" s="119">
        <v>47292</v>
      </c>
      <c r="L97" s="120">
        <f t="shared" si="7"/>
        <v>0.14389376678034971</v>
      </c>
      <c r="M97" s="119">
        <v>46785</v>
      </c>
      <c r="N97" s="120">
        <f t="shared" ref="N97:N100" si="8">IFERROR(M97/K97-1,"-")</f>
        <v>-1.0720629281908201E-2</v>
      </c>
    </row>
    <row r="98" spans="2:14" x14ac:dyDescent="0.25">
      <c r="B98" s="118" t="s">
        <v>75</v>
      </c>
      <c r="C98" s="119">
        <v>38135</v>
      </c>
      <c r="D98" s="120">
        <v>2.6984084237740014E-2</v>
      </c>
      <c r="E98" s="119">
        <v>3219</v>
      </c>
      <c r="F98" s="120">
        <f t="shared" si="7"/>
        <v>-0.91558935361216731</v>
      </c>
      <c r="G98" s="119">
        <v>30572</v>
      </c>
      <c r="H98" s="120">
        <f t="shared" si="7"/>
        <v>8.4973594283939118</v>
      </c>
      <c r="I98" s="119">
        <v>39648</v>
      </c>
      <c r="J98" s="120">
        <f t="shared" si="7"/>
        <v>0.29687295564568883</v>
      </c>
      <c r="K98" s="119">
        <v>48188</v>
      </c>
      <c r="L98" s="120">
        <f t="shared" si="7"/>
        <v>0.21539548022598876</v>
      </c>
      <c r="M98" s="119">
        <v>49649</v>
      </c>
      <c r="N98" s="120">
        <f t="shared" si="8"/>
        <v>3.0318751556404067E-2</v>
      </c>
    </row>
    <row r="99" spans="2:14" x14ac:dyDescent="0.25">
      <c r="B99" s="118" t="s">
        <v>77</v>
      </c>
      <c r="C99" s="119">
        <v>15728</v>
      </c>
      <c r="D99" s="120">
        <v>-0.64506228561112122</v>
      </c>
      <c r="E99" s="119">
        <v>4662</v>
      </c>
      <c r="F99" s="120">
        <f t="shared" si="7"/>
        <v>-0.70358596134282814</v>
      </c>
      <c r="G99" s="119">
        <v>35274</v>
      </c>
      <c r="H99" s="120">
        <f t="shared" si="7"/>
        <v>6.5662805662805663</v>
      </c>
      <c r="I99" s="119">
        <v>41310</v>
      </c>
      <c r="J99" s="120">
        <f t="shared" si="7"/>
        <v>0.17111753699608778</v>
      </c>
      <c r="K99" s="119">
        <v>51183</v>
      </c>
      <c r="L99" s="120">
        <f t="shared" si="7"/>
        <v>0.23899782135076242</v>
      </c>
      <c r="M99" s="119">
        <v>54331</v>
      </c>
      <c r="N99" s="120">
        <f t="shared" si="8"/>
        <v>6.1504796514467719E-2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3982</v>
      </c>
      <c r="F100" s="120" t="str">
        <f t="shared" si="7"/>
        <v>-</v>
      </c>
      <c r="G100" s="119">
        <v>31009</v>
      </c>
      <c r="H100" s="120">
        <f t="shared" si="7"/>
        <v>6.7872928176795577</v>
      </c>
      <c r="I100" s="119">
        <v>34791</v>
      </c>
      <c r="J100" s="120">
        <f t="shared" si="7"/>
        <v>0.12196459092521517</v>
      </c>
      <c r="K100" s="119">
        <v>36853</v>
      </c>
      <c r="L100" s="120">
        <f t="shared" si="7"/>
        <v>5.926820154637702E-2</v>
      </c>
      <c r="M100" s="119">
        <v>40825</v>
      </c>
      <c r="N100" s="120">
        <f t="shared" si="8"/>
        <v>0.10777955661682892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7642</v>
      </c>
      <c r="F101" s="120" t="str">
        <f t="shared" si="7"/>
        <v>-</v>
      </c>
      <c r="G101" s="119">
        <v>22444</v>
      </c>
      <c r="H101" s="120">
        <f t="shared" si="7"/>
        <v>1.9369275058885109</v>
      </c>
      <c r="I101" s="119">
        <v>26786</v>
      </c>
      <c r="J101" s="120">
        <f t="shared" si="7"/>
        <v>0.19345927642131522</v>
      </c>
      <c r="K101" s="119">
        <v>35540</v>
      </c>
      <c r="L101" s="120">
        <f t="shared" si="7"/>
        <v>0.32681251399985056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8939</v>
      </c>
      <c r="F102" s="120" t="str">
        <f t="shared" si="7"/>
        <v>-</v>
      </c>
      <c r="G102" s="119">
        <v>25203</v>
      </c>
      <c r="H102" s="120">
        <f t="shared" si="7"/>
        <v>1.8194428907036579</v>
      </c>
      <c r="I102" s="119">
        <v>29679</v>
      </c>
      <c r="J102" s="120">
        <f t="shared" si="7"/>
        <v>0.17759790501130812</v>
      </c>
      <c r="K102" s="119">
        <v>38400</v>
      </c>
      <c r="L102" s="120">
        <f t="shared" si="7"/>
        <v>0.29384413221469718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13870</v>
      </c>
      <c r="F103" s="120" t="str">
        <f t="shared" si="7"/>
        <v>-</v>
      </c>
      <c r="G103" s="119">
        <v>29998</v>
      </c>
      <c r="H103" s="120">
        <f t="shared" si="7"/>
        <v>1.1627974044700795</v>
      </c>
      <c r="I103" s="119">
        <v>33976</v>
      </c>
      <c r="J103" s="120">
        <f t="shared" si="7"/>
        <v>0.13260884058937261</v>
      </c>
      <c r="K103" s="119">
        <v>43630</v>
      </c>
      <c r="L103" s="120">
        <f t="shared" si="7"/>
        <v>0.28414174711561091</v>
      </c>
      <c r="M103" s="119"/>
      <c r="N103" s="120"/>
    </row>
    <row r="104" spans="2:14" x14ac:dyDescent="0.25">
      <c r="B104" s="118" t="s">
        <v>87</v>
      </c>
      <c r="C104" s="119">
        <v>7191</v>
      </c>
      <c r="D104" s="120">
        <v>-0.79324324324324325</v>
      </c>
      <c r="E104" s="119">
        <v>17181</v>
      </c>
      <c r="F104" s="120">
        <f t="shared" si="7"/>
        <v>1.3892365456821025</v>
      </c>
      <c r="G104" s="119">
        <v>28134</v>
      </c>
      <c r="H104" s="120">
        <f t="shared" si="7"/>
        <v>0.63750654793085393</v>
      </c>
      <c r="I104" s="119">
        <v>36083</v>
      </c>
      <c r="J104" s="120">
        <f t="shared" si="7"/>
        <v>0.28254069808772297</v>
      </c>
      <c r="K104" s="119">
        <v>41399</v>
      </c>
      <c r="L104" s="120">
        <f t="shared" si="7"/>
        <v>0.14732699609234268</v>
      </c>
      <c r="M104" s="119"/>
      <c r="N104" s="120"/>
    </row>
    <row r="105" spans="2:14" x14ac:dyDescent="0.25">
      <c r="B105" s="118" t="s">
        <v>89</v>
      </c>
      <c r="C105" s="119">
        <v>4067</v>
      </c>
      <c r="D105" s="120">
        <v>-0.88913724955703966</v>
      </c>
      <c r="E105" s="119">
        <v>21226</v>
      </c>
      <c r="F105" s="120">
        <f t="shared" si="7"/>
        <v>4.2190804032456359</v>
      </c>
      <c r="G105" s="119">
        <v>29513</v>
      </c>
      <c r="H105" s="120">
        <f t="shared" si="7"/>
        <v>0.39041741260717977</v>
      </c>
      <c r="I105" s="119">
        <v>37421</v>
      </c>
      <c r="J105" s="120">
        <f t="shared" si="7"/>
        <v>0.26794971707383186</v>
      </c>
      <c r="K105" s="119">
        <v>42987</v>
      </c>
      <c r="L105" s="120">
        <f t="shared" si="7"/>
        <v>0.14874001229256306</v>
      </c>
      <c r="M105" s="119"/>
      <c r="N105" s="120"/>
    </row>
    <row r="106" spans="2:14" x14ac:dyDescent="0.25">
      <c r="B106" s="118" t="s">
        <v>91</v>
      </c>
      <c r="C106" s="119">
        <v>4143</v>
      </c>
      <c r="D106" s="120">
        <v>-0.89167494639962352</v>
      </c>
      <c r="E106" s="119">
        <v>28038</v>
      </c>
      <c r="F106" s="120">
        <f t="shared" si="7"/>
        <v>5.7675597393193341</v>
      </c>
      <c r="G106" s="119">
        <v>33734</v>
      </c>
      <c r="H106" s="120">
        <f t="shared" si="7"/>
        <v>0.20315286397032595</v>
      </c>
      <c r="I106" s="119">
        <v>43780</v>
      </c>
      <c r="J106" s="120">
        <f t="shared" si="7"/>
        <v>0.29780043872650741</v>
      </c>
      <c r="K106" s="119">
        <v>50883</v>
      </c>
      <c r="L106" s="120">
        <f t="shared" si="7"/>
        <v>0.16224303334856094</v>
      </c>
      <c r="M106" s="119"/>
      <c r="N106" s="120"/>
    </row>
    <row r="107" spans="2:14" x14ac:dyDescent="0.25">
      <c r="B107" s="118" t="s">
        <v>93</v>
      </c>
      <c r="C107" s="119">
        <v>2847</v>
      </c>
      <c r="D107" s="120">
        <v>-0.93274750194883427</v>
      </c>
      <c r="E107" s="119">
        <v>33454</v>
      </c>
      <c r="F107" s="120">
        <f t="shared" si="7"/>
        <v>10.750614682121531</v>
      </c>
      <c r="G107" s="119">
        <v>39793</v>
      </c>
      <c r="H107" s="120">
        <f t="shared" si="7"/>
        <v>0.18948406767501647</v>
      </c>
      <c r="I107" s="119">
        <v>47814</v>
      </c>
      <c r="J107" s="120">
        <f t="shared" si="7"/>
        <v>0.20156811499509963</v>
      </c>
      <c r="K107" s="119">
        <v>48288</v>
      </c>
      <c r="L107" s="120">
        <f t="shared" si="7"/>
        <v>9.9134144811143798E-3</v>
      </c>
      <c r="M107" s="119"/>
      <c r="N107" s="120"/>
    </row>
    <row r="108" spans="2:14" x14ac:dyDescent="0.25">
      <c r="B108" s="118" t="s">
        <v>95</v>
      </c>
      <c r="C108" s="119">
        <v>3977</v>
      </c>
      <c r="D108" s="120">
        <v>-0.8978002775350773</v>
      </c>
      <c r="E108" s="119">
        <v>27831</v>
      </c>
      <c r="F108" s="120">
        <f t="shared" si="7"/>
        <v>5.9979884334925826</v>
      </c>
      <c r="G108" s="119">
        <v>38495</v>
      </c>
      <c r="H108" s="120">
        <f t="shared" si="7"/>
        <v>0.38316984657396436</v>
      </c>
      <c r="I108" s="119">
        <v>43294</v>
      </c>
      <c r="J108" s="120">
        <f t="shared" si="7"/>
        <v>0.12466554097934801</v>
      </c>
      <c r="K108" s="119">
        <v>47476</v>
      </c>
      <c r="L108" s="120">
        <f t="shared" si="7"/>
        <v>9.6595371183073819E-2</v>
      </c>
      <c r="M108" s="119"/>
      <c r="N108" s="120"/>
    </row>
    <row r="109" spans="2:14" ht="15.75" x14ac:dyDescent="0.25">
      <c r="B109" s="121" t="s">
        <v>32</v>
      </c>
      <c r="C109" s="122">
        <v>122702</v>
      </c>
      <c r="D109" s="123">
        <v>-0.7182101699897574</v>
      </c>
      <c r="E109" s="122">
        <v>172511</v>
      </c>
      <c r="F109" s="123">
        <f t="shared" si="7"/>
        <v>0.40593470359081341</v>
      </c>
      <c r="G109" s="122">
        <v>367882</v>
      </c>
      <c r="H109" s="123">
        <f t="shared" si="7"/>
        <v>1.1325132890076577</v>
      </c>
      <c r="I109" s="122">
        <v>455925</v>
      </c>
      <c r="J109" s="123">
        <f t="shared" si="7"/>
        <v>0.23932402237674033</v>
      </c>
      <c r="K109" s="122">
        <v>532119</v>
      </c>
      <c r="L109" s="123">
        <f t="shared" si="7"/>
        <v>0.16711959203816407</v>
      </c>
      <c r="M109" s="122">
        <v>191590</v>
      </c>
      <c r="N109" s="123">
        <v>4.3996163822227929E-2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82" t="s">
        <v>241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C$7</f>
        <v>2020</v>
      </c>
      <c r="D117" s="307"/>
      <c r="E117" s="306">
        <f>E$7</f>
        <v>2021</v>
      </c>
      <c r="F117" s="307"/>
      <c r="G117" s="306">
        <f>G$7</f>
        <v>2022</v>
      </c>
      <c r="H117" s="307"/>
      <c r="I117" s="306">
        <f>I$7</f>
        <v>2023</v>
      </c>
      <c r="J117" s="307"/>
      <c r="K117" s="306">
        <f>K$7</f>
        <v>2024</v>
      </c>
      <c r="L117" s="307"/>
      <c r="M117" s="306">
        <f>M$7</f>
        <v>2025</v>
      </c>
      <c r="N117" s="307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7157</v>
      </c>
      <c r="D119" s="120">
        <v>0.13118381539434165</v>
      </c>
      <c r="E119" s="119">
        <v>221</v>
      </c>
      <c r="F119" s="120">
        <f t="shared" ref="F119:L131" si="9">IFERROR(E119/C119-1,"-")</f>
        <v>-0.96912114014251782</v>
      </c>
      <c r="G119" s="119">
        <v>2891</v>
      </c>
      <c r="H119" s="120">
        <f t="shared" si="9"/>
        <v>12.081447963800905</v>
      </c>
      <c r="I119" s="119">
        <v>7281</v>
      </c>
      <c r="J119" s="120">
        <f t="shared" si="9"/>
        <v>1.5185057073676926</v>
      </c>
      <c r="K119" s="119">
        <v>9178</v>
      </c>
      <c r="L119" s="120">
        <f t="shared" si="9"/>
        <v>0.26054113445955229</v>
      </c>
      <c r="M119" s="119">
        <v>8953</v>
      </c>
      <c r="N119" s="120">
        <f t="shared" ref="N119:N122" si="10">IFERROR(M119/K119-1,"-")</f>
        <v>-2.4515144911745446E-2</v>
      </c>
    </row>
    <row r="120" spans="1:15" x14ac:dyDescent="0.25">
      <c r="B120" s="118" t="s">
        <v>75</v>
      </c>
      <c r="C120" s="119">
        <v>6693</v>
      </c>
      <c r="D120" s="120">
        <v>7.0537428023032644E-2</v>
      </c>
      <c r="E120" s="119">
        <v>193</v>
      </c>
      <c r="F120" s="120">
        <f t="shared" si="9"/>
        <v>-0.97116390258479013</v>
      </c>
      <c r="G120" s="119">
        <v>5005</v>
      </c>
      <c r="H120" s="120">
        <f t="shared" si="9"/>
        <v>24.932642487046632</v>
      </c>
      <c r="I120" s="119">
        <v>7345</v>
      </c>
      <c r="J120" s="120">
        <f t="shared" si="9"/>
        <v>0.46753246753246747</v>
      </c>
      <c r="K120" s="119">
        <v>9359</v>
      </c>
      <c r="L120" s="120">
        <f t="shared" si="9"/>
        <v>0.27420013614703875</v>
      </c>
      <c r="M120" s="119">
        <v>9724</v>
      </c>
      <c r="N120" s="120">
        <f t="shared" si="10"/>
        <v>3.8999893150977627E-2</v>
      </c>
    </row>
    <row r="121" spans="1:15" x14ac:dyDescent="0.25">
      <c r="B121" s="118" t="s">
        <v>77</v>
      </c>
      <c r="C121" s="119">
        <v>2950</v>
      </c>
      <c r="D121" s="120">
        <v>-0.55672426746806913</v>
      </c>
      <c r="E121" s="119">
        <v>274</v>
      </c>
      <c r="F121" s="120">
        <f t="shared" si="9"/>
        <v>-0.90711864406779663</v>
      </c>
      <c r="G121" s="119">
        <v>5912</v>
      </c>
      <c r="H121" s="120">
        <f t="shared" si="9"/>
        <v>20.576642335766422</v>
      </c>
      <c r="I121" s="119">
        <v>7695</v>
      </c>
      <c r="J121" s="120">
        <f t="shared" si="9"/>
        <v>0.30158998646820034</v>
      </c>
      <c r="K121" s="119">
        <v>9705</v>
      </c>
      <c r="L121" s="120">
        <f t="shared" si="9"/>
        <v>0.26120857699805078</v>
      </c>
      <c r="M121" s="119">
        <v>9430</v>
      </c>
      <c r="N121" s="120">
        <f t="shared" si="10"/>
        <v>-2.8335909325090114E-2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223</v>
      </c>
      <c r="F122" s="120" t="str">
        <f t="shared" si="9"/>
        <v>-</v>
      </c>
      <c r="G122" s="119">
        <v>5980</v>
      </c>
      <c r="H122" s="120">
        <f t="shared" si="9"/>
        <v>25.816143497757846</v>
      </c>
      <c r="I122" s="119">
        <v>6310</v>
      </c>
      <c r="J122" s="120">
        <f t="shared" si="9"/>
        <v>5.5183946488294389E-2</v>
      </c>
      <c r="K122" s="119">
        <v>6601</v>
      </c>
      <c r="L122" s="120">
        <f t="shared" si="9"/>
        <v>4.6117274167987388E-2</v>
      </c>
      <c r="M122" s="119">
        <v>7558</v>
      </c>
      <c r="N122" s="120">
        <f t="shared" si="10"/>
        <v>0.14497803363126804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497</v>
      </c>
      <c r="F123" s="120" t="str">
        <f t="shared" si="9"/>
        <v>-</v>
      </c>
      <c r="G123" s="119">
        <v>4239</v>
      </c>
      <c r="H123" s="120">
        <f t="shared" si="9"/>
        <v>7.5291750503018111</v>
      </c>
      <c r="I123" s="119">
        <v>5598</v>
      </c>
      <c r="J123" s="120">
        <f t="shared" si="9"/>
        <v>0.32059447983014855</v>
      </c>
      <c r="K123" s="119">
        <v>7123</v>
      </c>
      <c r="L123" s="120">
        <f t="shared" si="9"/>
        <v>0.27241872097177566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665</v>
      </c>
      <c r="F124" s="120" t="str">
        <f t="shared" si="9"/>
        <v>-</v>
      </c>
      <c r="G124" s="119">
        <v>6003</v>
      </c>
      <c r="H124" s="120">
        <f t="shared" si="9"/>
        <v>8.0270676691729328</v>
      </c>
      <c r="I124" s="119">
        <v>6492</v>
      </c>
      <c r="J124" s="120">
        <f t="shared" si="9"/>
        <v>8.1459270364817593E-2</v>
      </c>
      <c r="K124" s="119">
        <v>8890</v>
      </c>
      <c r="L124" s="120">
        <f t="shared" si="9"/>
        <v>0.36937769562538514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888</v>
      </c>
      <c r="F125" s="120" t="str">
        <f t="shared" si="9"/>
        <v>-</v>
      </c>
      <c r="G125" s="119">
        <v>7721</v>
      </c>
      <c r="H125" s="120">
        <f t="shared" si="9"/>
        <v>7.6948198198198199</v>
      </c>
      <c r="I125" s="119">
        <v>8234</v>
      </c>
      <c r="J125" s="120">
        <f t="shared" si="9"/>
        <v>6.6442170703276737E-2</v>
      </c>
      <c r="K125" s="119">
        <v>10473</v>
      </c>
      <c r="L125" s="120">
        <f t="shared" si="9"/>
        <v>0.27192130191887287</v>
      </c>
      <c r="M125" s="119"/>
      <c r="N125" s="120"/>
    </row>
    <row r="126" spans="1:15" x14ac:dyDescent="0.25">
      <c r="B126" s="118" t="s">
        <v>87</v>
      </c>
      <c r="C126" s="119">
        <v>642</v>
      </c>
      <c r="D126" s="120">
        <v>-0.89938881053126474</v>
      </c>
      <c r="E126" s="119">
        <v>1309</v>
      </c>
      <c r="F126" s="120">
        <f t="shared" si="9"/>
        <v>1.0389408099688473</v>
      </c>
      <c r="G126" s="119">
        <v>7303</v>
      </c>
      <c r="H126" s="120">
        <f t="shared" si="9"/>
        <v>4.579067990832697</v>
      </c>
      <c r="I126" s="119">
        <v>8909</v>
      </c>
      <c r="J126" s="120">
        <f t="shared" si="9"/>
        <v>0.21990962618102139</v>
      </c>
      <c r="K126" s="119">
        <v>9992</v>
      </c>
      <c r="L126" s="120">
        <f t="shared" si="9"/>
        <v>0.12156246492311151</v>
      </c>
      <c r="M126" s="119"/>
      <c r="N126" s="120"/>
    </row>
    <row r="127" spans="1:15" x14ac:dyDescent="0.25">
      <c r="B127" s="118" t="s">
        <v>89</v>
      </c>
      <c r="C127" s="119">
        <v>721</v>
      </c>
      <c r="D127" s="120">
        <v>-0.9075877980005127</v>
      </c>
      <c r="E127" s="119">
        <v>2089</v>
      </c>
      <c r="F127" s="120">
        <f t="shared" si="9"/>
        <v>1.897364771151179</v>
      </c>
      <c r="G127" s="119">
        <v>6158</v>
      </c>
      <c r="H127" s="120">
        <f t="shared" si="9"/>
        <v>1.9478219243657251</v>
      </c>
      <c r="I127" s="119">
        <v>9384</v>
      </c>
      <c r="J127" s="120">
        <f t="shared" si="9"/>
        <v>0.52387138681390066</v>
      </c>
      <c r="K127" s="119">
        <v>10580</v>
      </c>
      <c r="L127" s="120">
        <f t="shared" si="9"/>
        <v>0.12745098039215685</v>
      </c>
      <c r="M127" s="119"/>
      <c r="N127" s="120"/>
    </row>
    <row r="128" spans="1:15" x14ac:dyDescent="0.25">
      <c r="A128" s="124"/>
      <c r="B128" s="118" t="s">
        <v>91</v>
      </c>
      <c r="C128" s="119">
        <v>677</v>
      </c>
      <c r="D128" s="120">
        <v>-0.8975329196306947</v>
      </c>
      <c r="E128" s="119">
        <v>4120</v>
      </c>
      <c r="F128" s="120">
        <f t="shared" si="9"/>
        <v>5.0856720827178732</v>
      </c>
      <c r="G128" s="119">
        <v>6898</v>
      </c>
      <c r="H128" s="120">
        <f t="shared" si="9"/>
        <v>0.67427184466019408</v>
      </c>
      <c r="I128" s="119">
        <v>9558</v>
      </c>
      <c r="J128" s="120">
        <f t="shared" si="9"/>
        <v>0.38561902000579873</v>
      </c>
      <c r="K128" s="119">
        <v>10747</v>
      </c>
      <c r="L128" s="120">
        <f t="shared" si="9"/>
        <v>0.12439840970914418</v>
      </c>
      <c r="M128" s="119"/>
      <c r="N128" s="120"/>
    </row>
    <row r="129" spans="2:15" x14ac:dyDescent="0.25">
      <c r="B129" s="118" t="s">
        <v>93</v>
      </c>
      <c r="C129" s="119">
        <v>468</v>
      </c>
      <c r="D129" s="120">
        <v>-0.92640352256644132</v>
      </c>
      <c r="E129" s="119">
        <v>3596</v>
      </c>
      <c r="F129" s="120">
        <f t="shared" si="9"/>
        <v>6.683760683760684</v>
      </c>
      <c r="G129" s="119">
        <v>6752</v>
      </c>
      <c r="H129" s="120">
        <f t="shared" si="9"/>
        <v>0.8776418242491657</v>
      </c>
      <c r="I129" s="119">
        <v>8753</v>
      </c>
      <c r="J129" s="120">
        <f t="shared" si="9"/>
        <v>0.29635663507109</v>
      </c>
      <c r="K129" s="119">
        <v>8740</v>
      </c>
      <c r="L129" s="120">
        <f t="shared" si="9"/>
        <v>-1.4852050725465693E-3</v>
      </c>
      <c r="M129" s="119"/>
      <c r="N129" s="120"/>
    </row>
    <row r="130" spans="2:15" x14ac:dyDescent="0.25">
      <c r="B130" s="118" t="s">
        <v>95</v>
      </c>
      <c r="C130" s="119">
        <v>669</v>
      </c>
      <c r="D130" s="120">
        <v>-0.90074183976261124</v>
      </c>
      <c r="E130" s="119">
        <v>2620</v>
      </c>
      <c r="F130" s="120">
        <f t="shared" si="9"/>
        <v>2.9162929745889388</v>
      </c>
      <c r="G130" s="119">
        <v>6692</v>
      </c>
      <c r="H130" s="120">
        <f t="shared" si="9"/>
        <v>1.5541984732824425</v>
      </c>
      <c r="I130" s="119">
        <v>8301</v>
      </c>
      <c r="J130" s="120">
        <f t="shared" si="9"/>
        <v>0.24043634190077712</v>
      </c>
      <c r="K130" s="119">
        <v>8925</v>
      </c>
      <c r="L130" s="120">
        <f t="shared" si="9"/>
        <v>7.5171666064329568E-2</v>
      </c>
      <c r="M130" s="119"/>
      <c r="N130" s="120"/>
    </row>
    <row r="131" spans="2:15" ht="15.75" x14ac:dyDescent="0.25">
      <c r="B131" s="121" t="s">
        <v>32</v>
      </c>
      <c r="C131" s="122">
        <v>21332</v>
      </c>
      <c r="D131" s="123">
        <v>-0.71575903742887981</v>
      </c>
      <c r="E131" s="122">
        <v>16695</v>
      </c>
      <c r="F131" s="123">
        <f t="shared" si="9"/>
        <v>-0.21737296081005064</v>
      </c>
      <c r="G131" s="122">
        <v>71554</v>
      </c>
      <c r="H131" s="123">
        <f t="shared" si="9"/>
        <v>3.2859538784067084</v>
      </c>
      <c r="I131" s="122">
        <v>93860</v>
      </c>
      <c r="J131" s="123">
        <f t="shared" si="9"/>
        <v>0.31173659054699954</v>
      </c>
      <c r="K131" s="122">
        <v>110313</v>
      </c>
      <c r="L131" s="123">
        <f t="shared" si="9"/>
        <v>0.17529298955891748</v>
      </c>
      <c r="M131" s="122">
        <v>35665</v>
      </c>
      <c r="N131" s="123">
        <v>2.3591539190081168E-2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242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C$7</f>
        <v>2020</v>
      </c>
      <c r="D139" s="307"/>
      <c r="E139" s="306">
        <f>E$7</f>
        <v>2021</v>
      </c>
      <c r="F139" s="307"/>
      <c r="G139" s="306">
        <f>G$7</f>
        <v>2022</v>
      </c>
      <c r="H139" s="307"/>
      <c r="I139" s="306">
        <f>I$7</f>
        <v>2023</v>
      </c>
      <c r="J139" s="307"/>
      <c r="K139" s="306">
        <f>K$7</f>
        <v>2024</v>
      </c>
      <c r="L139" s="307"/>
      <c r="M139" s="306">
        <f>M$7</f>
        <v>2025</v>
      </c>
      <c r="N139" s="307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14156</v>
      </c>
      <c r="D141" s="120">
        <v>-0.16763685541247719</v>
      </c>
      <c r="E141" s="119">
        <v>532</v>
      </c>
      <c r="F141" s="120">
        <f t="shared" ref="F141:L153" si="11">IFERROR(E141/C141-1,"-")</f>
        <v>-0.96241876236224921</v>
      </c>
      <c r="G141" s="119">
        <v>7114</v>
      </c>
      <c r="H141" s="120">
        <f t="shared" si="11"/>
        <v>12.37218045112782</v>
      </c>
      <c r="I141" s="119">
        <v>12895</v>
      </c>
      <c r="J141" s="120">
        <f t="shared" si="11"/>
        <v>0.81262299690750628</v>
      </c>
      <c r="K141" s="119">
        <v>14175</v>
      </c>
      <c r="L141" s="120">
        <f t="shared" si="11"/>
        <v>9.9263280341217452E-2</v>
      </c>
      <c r="M141" s="119">
        <v>14162</v>
      </c>
      <c r="N141" s="120">
        <f t="shared" ref="N141:N144" si="12">IFERROR(M141/K141-1,"-")</f>
        <v>-9.1710758377427926E-4</v>
      </c>
    </row>
    <row r="142" spans="2:15" x14ac:dyDescent="0.25">
      <c r="B142" s="118" t="s">
        <v>75</v>
      </c>
      <c r="C142" s="119">
        <v>12909</v>
      </c>
      <c r="D142" s="120">
        <v>-7.0358634595996006E-2</v>
      </c>
      <c r="E142" s="119">
        <v>682</v>
      </c>
      <c r="F142" s="120">
        <f t="shared" si="11"/>
        <v>-0.94716864203269036</v>
      </c>
      <c r="G142" s="119">
        <v>8736</v>
      </c>
      <c r="H142" s="120">
        <f t="shared" si="11"/>
        <v>11.809384164222873</v>
      </c>
      <c r="I142" s="119">
        <v>11990</v>
      </c>
      <c r="J142" s="120">
        <f t="shared" si="11"/>
        <v>0.37248168498168499</v>
      </c>
      <c r="K142" s="119">
        <v>14402</v>
      </c>
      <c r="L142" s="120">
        <f t="shared" si="11"/>
        <v>0.20116763969974971</v>
      </c>
      <c r="M142" s="119">
        <v>13160</v>
      </c>
      <c r="N142" s="120">
        <f t="shared" si="12"/>
        <v>-8.6238022496875399E-2</v>
      </c>
    </row>
    <row r="143" spans="2:15" x14ac:dyDescent="0.25">
      <c r="B143" s="118" t="s">
        <v>77</v>
      </c>
      <c r="C143" s="119">
        <v>5816</v>
      </c>
      <c r="D143" s="120">
        <v>-0.65886562261716231</v>
      </c>
      <c r="E143" s="119">
        <v>1017</v>
      </c>
      <c r="F143" s="120">
        <f t="shared" si="11"/>
        <v>-0.82513755158184321</v>
      </c>
      <c r="G143" s="119">
        <v>11732</v>
      </c>
      <c r="H143" s="120">
        <f t="shared" si="11"/>
        <v>10.535889872173058</v>
      </c>
      <c r="I143" s="119">
        <v>13300</v>
      </c>
      <c r="J143" s="120">
        <f t="shared" si="11"/>
        <v>0.13365155131264927</v>
      </c>
      <c r="K143" s="119">
        <v>16585</v>
      </c>
      <c r="L143" s="120">
        <f t="shared" si="11"/>
        <v>0.24699248120300754</v>
      </c>
      <c r="M143" s="119">
        <v>17078</v>
      </c>
      <c r="N143" s="120">
        <f t="shared" si="12"/>
        <v>2.9725655712993682E-2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670</v>
      </c>
      <c r="F144" s="120" t="str">
        <f t="shared" si="11"/>
        <v>-</v>
      </c>
      <c r="G144" s="119">
        <v>10086</v>
      </c>
      <c r="H144" s="120">
        <f t="shared" si="11"/>
        <v>14.053731343283582</v>
      </c>
      <c r="I144" s="119">
        <v>10947</v>
      </c>
      <c r="J144" s="120">
        <f t="shared" si="11"/>
        <v>8.5365853658536661E-2</v>
      </c>
      <c r="K144" s="119">
        <v>10802</v>
      </c>
      <c r="L144" s="120">
        <f t="shared" si="11"/>
        <v>-1.3245638074358301E-2</v>
      </c>
      <c r="M144" s="119">
        <v>17078</v>
      </c>
      <c r="N144" s="120">
        <f t="shared" si="12"/>
        <v>0.58100351786706161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1334</v>
      </c>
      <c r="F145" s="120" t="str">
        <f t="shared" si="11"/>
        <v>-</v>
      </c>
      <c r="G145" s="119">
        <v>7619</v>
      </c>
      <c r="H145" s="120">
        <f t="shared" si="11"/>
        <v>4.7113943028485759</v>
      </c>
      <c r="I145" s="119">
        <v>7834</v>
      </c>
      <c r="J145" s="120">
        <f t="shared" si="11"/>
        <v>2.821892636828971E-2</v>
      </c>
      <c r="K145" s="119">
        <v>9191</v>
      </c>
      <c r="L145" s="120">
        <f t="shared" si="11"/>
        <v>0.17321930048506506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2166</v>
      </c>
      <c r="F146" s="120" t="str">
        <f t="shared" si="11"/>
        <v>-</v>
      </c>
      <c r="G146" s="119">
        <v>7897</v>
      </c>
      <c r="H146" s="120">
        <f t="shared" si="11"/>
        <v>2.6458910433979685</v>
      </c>
      <c r="I146" s="119">
        <v>7571</v>
      </c>
      <c r="J146" s="120">
        <f t="shared" si="11"/>
        <v>-4.1281499303532976E-2</v>
      </c>
      <c r="K146" s="119">
        <v>8315</v>
      </c>
      <c r="L146" s="120">
        <f t="shared" si="11"/>
        <v>9.8269713380002566E-2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3531</v>
      </c>
      <c r="F147" s="120" t="str">
        <f t="shared" si="11"/>
        <v>-</v>
      </c>
      <c r="G147" s="119">
        <v>7419</v>
      </c>
      <c r="H147" s="120">
        <f t="shared" si="11"/>
        <v>1.1011045029736617</v>
      </c>
      <c r="I147" s="119">
        <v>7114</v>
      </c>
      <c r="J147" s="120">
        <f t="shared" si="11"/>
        <v>-4.1110661814260707E-2</v>
      </c>
      <c r="K147" s="119">
        <v>7892</v>
      </c>
      <c r="L147" s="120">
        <f t="shared" si="11"/>
        <v>0.10936182175990994</v>
      </c>
      <c r="M147" s="119"/>
      <c r="N147" s="120"/>
    </row>
    <row r="148" spans="1:15" x14ac:dyDescent="0.25">
      <c r="B148" s="118" t="s">
        <v>87</v>
      </c>
      <c r="C148" s="119">
        <v>2117</v>
      </c>
      <c r="D148" s="120">
        <v>-0.82230988752727885</v>
      </c>
      <c r="E148" s="119">
        <v>4311</v>
      </c>
      <c r="F148" s="120">
        <f t="shared" si="11"/>
        <v>1.0363722248464811</v>
      </c>
      <c r="G148" s="119">
        <v>7234</v>
      </c>
      <c r="H148" s="120">
        <f t="shared" si="11"/>
        <v>0.6780329389932731</v>
      </c>
      <c r="I148" s="119">
        <v>7492</v>
      </c>
      <c r="J148" s="120">
        <f t="shared" si="11"/>
        <v>3.5664915675974518E-2</v>
      </c>
      <c r="K148" s="119">
        <v>7549</v>
      </c>
      <c r="L148" s="120">
        <f t="shared" si="11"/>
        <v>7.6081153230111997E-3</v>
      </c>
      <c r="M148" s="119"/>
      <c r="N148" s="120"/>
    </row>
    <row r="149" spans="1:15" x14ac:dyDescent="0.25">
      <c r="B149" s="118" t="s">
        <v>89</v>
      </c>
      <c r="C149" s="119">
        <v>355</v>
      </c>
      <c r="D149" s="120">
        <v>-0.97159318236376735</v>
      </c>
      <c r="E149" s="119">
        <v>6864</v>
      </c>
      <c r="F149" s="120">
        <f t="shared" si="11"/>
        <v>18.335211267605633</v>
      </c>
      <c r="G149" s="119">
        <v>9313</v>
      </c>
      <c r="H149" s="120">
        <f t="shared" si="11"/>
        <v>0.35678904428904423</v>
      </c>
      <c r="I149" s="119">
        <v>9338</v>
      </c>
      <c r="J149" s="120">
        <f t="shared" si="11"/>
        <v>2.68441962847632E-3</v>
      </c>
      <c r="K149" s="119">
        <v>10044</v>
      </c>
      <c r="L149" s="120">
        <f t="shared" si="11"/>
        <v>7.5605054615549339E-2</v>
      </c>
      <c r="M149" s="119"/>
      <c r="N149" s="120"/>
    </row>
    <row r="150" spans="1:15" x14ac:dyDescent="0.25">
      <c r="A150" s="124"/>
      <c r="B150" s="118" t="s">
        <v>91</v>
      </c>
      <c r="C150" s="119">
        <v>396</v>
      </c>
      <c r="D150" s="120">
        <v>-0.96822594880847312</v>
      </c>
      <c r="E150" s="119">
        <v>9102</v>
      </c>
      <c r="F150" s="120">
        <f t="shared" si="11"/>
        <v>21.984848484848484</v>
      </c>
      <c r="G150" s="119">
        <v>9337</v>
      </c>
      <c r="H150" s="120">
        <f t="shared" si="11"/>
        <v>2.5818501428257479E-2</v>
      </c>
      <c r="I150" s="119">
        <v>10604</v>
      </c>
      <c r="J150" s="120">
        <f t="shared" si="11"/>
        <v>0.13569669058584122</v>
      </c>
      <c r="K150" s="119">
        <v>12680</v>
      </c>
      <c r="L150" s="120">
        <f t="shared" si="11"/>
        <v>0.19577517917766873</v>
      </c>
      <c r="M150" s="119"/>
      <c r="N150" s="120"/>
    </row>
    <row r="151" spans="1:15" x14ac:dyDescent="0.25">
      <c r="B151" s="118" t="s">
        <v>93</v>
      </c>
      <c r="C151" s="119">
        <v>1144</v>
      </c>
      <c r="D151" s="120">
        <v>-0.9278643041805914</v>
      </c>
      <c r="E151" s="119">
        <v>12855</v>
      </c>
      <c r="F151" s="120">
        <f t="shared" si="11"/>
        <v>10.236888111888112</v>
      </c>
      <c r="G151" s="119">
        <v>14128</v>
      </c>
      <c r="H151" s="120">
        <f t="shared" si="11"/>
        <v>9.9027615713729977E-2</v>
      </c>
      <c r="I151" s="119">
        <v>15608</v>
      </c>
      <c r="J151" s="120">
        <f t="shared" si="11"/>
        <v>0.10475651189127966</v>
      </c>
      <c r="K151" s="119">
        <v>15786</v>
      </c>
      <c r="L151" s="120">
        <f t="shared" si="11"/>
        <v>1.1404407995899479E-2</v>
      </c>
      <c r="M151" s="119"/>
      <c r="N151" s="120"/>
    </row>
    <row r="152" spans="1:15" x14ac:dyDescent="0.25">
      <c r="B152" s="118" t="s">
        <v>95</v>
      </c>
      <c r="C152" s="119">
        <v>1122</v>
      </c>
      <c r="D152" s="120">
        <v>-0.91628115206685568</v>
      </c>
      <c r="E152" s="119">
        <v>10163</v>
      </c>
      <c r="F152" s="120">
        <f t="shared" si="11"/>
        <v>8.0579322638146174</v>
      </c>
      <c r="G152" s="119">
        <v>12505</v>
      </c>
      <c r="H152" s="120">
        <f t="shared" si="11"/>
        <v>0.23044376660434907</v>
      </c>
      <c r="I152" s="119">
        <v>12656</v>
      </c>
      <c r="J152" s="120">
        <f t="shared" si="11"/>
        <v>1.2075169932027174E-2</v>
      </c>
      <c r="K152" s="119">
        <v>13943</v>
      </c>
      <c r="L152" s="120">
        <f t="shared" si="11"/>
        <v>0.10169089759797734</v>
      </c>
      <c r="M152" s="119"/>
      <c r="N152" s="120"/>
    </row>
    <row r="153" spans="1:15" ht="15.75" x14ac:dyDescent="0.25">
      <c r="B153" s="121" t="s">
        <v>32</v>
      </c>
      <c r="C153" s="122">
        <v>39522</v>
      </c>
      <c r="D153" s="123">
        <v>-0.75198614405662867</v>
      </c>
      <c r="E153" s="122">
        <v>53227</v>
      </c>
      <c r="F153" s="123">
        <f t="shared" si="11"/>
        <v>0.3467688882141593</v>
      </c>
      <c r="G153" s="122">
        <v>113120</v>
      </c>
      <c r="H153" s="123">
        <f t="shared" si="11"/>
        <v>1.1252371916508537</v>
      </c>
      <c r="I153" s="122">
        <v>127349</v>
      </c>
      <c r="J153" s="123">
        <f t="shared" si="11"/>
        <v>0.12578677510608194</v>
      </c>
      <c r="K153" s="122">
        <v>141364</v>
      </c>
      <c r="L153" s="123">
        <f t="shared" si="11"/>
        <v>0.11005190460859526</v>
      </c>
      <c r="M153" s="122">
        <v>56082</v>
      </c>
      <c r="N153" s="123">
        <v>2.1084983203487617E-3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243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C$7</f>
        <v>2020</v>
      </c>
      <c r="D161" s="307"/>
      <c r="E161" s="306">
        <f>E$7</f>
        <v>2021</v>
      </c>
      <c r="F161" s="307"/>
      <c r="G161" s="306">
        <f>G$7</f>
        <v>2022</v>
      </c>
      <c r="H161" s="307"/>
      <c r="I161" s="306">
        <f>I$7</f>
        <v>2023</v>
      </c>
      <c r="J161" s="307"/>
      <c r="K161" s="306">
        <f>K$7</f>
        <v>2024</v>
      </c>
      <c r="L161" s="307"/>
      <c r="M161" s="306">
        <f>M$7</f>
        <v>2025</v>
      </c>
      <c r="N161" s="307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2065</v>
      </c>
      <c r="D163" s="120">
        <v>0.28660436137071654</v>
      </c>
      <c r="E163" s="119">
        <v>561</v>
      </c>
      <c r="F163" s="120">
        <f t="shared" ref="F163:L175" si="13">IFERROR(E163/C163-1,"-")</f>
        <v>-0.72832929782082323</v>
      </c>
      <c r="G163" s="119">
        <v>1736</v>
      </c>
      <c r="H163" s="120">
        <f t="shared" si="13"/>
        <v>2.0944741532976825</v>
      </c>
      <c r="I163" s="119">
        <v>3060</v>
      </c>
      <c r="J163" s="120">
        <f t="shared" si="13"/>
        <v>0.76267281105990792</v>
      </c>
      <c r="K163" s="119">
        <v>3566</v>
      </c>
      <c r="L163" s="120">
        <f t="shared" si="13"/>
        <v>0.16535947712418309</v>
      </c>
      <c r="M163" s="119">
        <v>3619</v>
      </c>
      <c r="N163" s="120">
        <f t="shared" ref="N163:N166" si="14">IFERROR(M163/K163-1,"-")</f>
        <v>1.4862591138530501E-2</v>
      </c>
    </row>
    <row r="164" spans="2:14" x14ac:dyDescent="0.25">
      <c r="B164" s="118" t="s">
        <v>75</v>
      </c>
      <c r="C164" s="119">
        <v>2993</v>
      </c>
      <c r="D164" s="120">
        <v>0.75234192037470726</v>
      </c>
      <c r="E164" s="119">
        <v>694</v>
      </c>
      <c r="F164" s="120">
        <f t="shared" si="13"/>
        <v>-0.76812562646174409</v>
      </c>
      <c r="G164" s="119">
        <v>3013</v>
      </c>
      <c r="H164" s="120">
        <f t="shared" si="13"/>
        <v>3.3414985590778095</v>
      </c>
      <c r="I164" s="119">
        <v>3296</v>
      </c>
      <c r="J164" s="120">
        <f t="shared" si="13"/>
        <v>9.3926319283106574E-2</v>
      </c>
      <c r="K164" s="119">
        <v>4901</v>
      </c>
      <c r="L164" s="120">
        <f t="shared" si="13"/>
        <v>0.48695388349514568</v>
      </c>
      <c r="M164" s="119">
        <v>5225</v>
      </c>
      <c r="N164" s="120">
        <f t="shared" si="14"/>
        <v>6.6108957355641706E-2</v>
      </c>
    </row>
    <row r="165" spans="2:14" x14ac:dyDescent="0.25">
      <c r="B165" s="118" t="s">
        <v>77</v>
      </c>
      <c r="C165" s="119">
        <v>794</v>
      </c>
      <c r="D165" s="120">
        <v>-0.59817813765182182</v>
      </c>
      <c r="E165" s="119">
        <v>1289</v>
      </c>
      <c r="F165" s="120">
        <f t="shared" si="13"/>
        <v>0.6234256926952142</v>
      </c>
      <c r="G165" s="119">
        <v>3335</v>
      </c>
      <c r="H165" s="120">
        <f t="shared" si="13"/>
        <v>1.587276958882855</v>
      </c>
      <c r="I165" s="119">
        <v>3835</v>
      </c>
      <c r="J165" s="120">
        <f t="shared" si="13"/>
        <v>0.14992503748125929</v>
      </c>
      <c r="K165" s="119">
        <v>5266</v>
      </c>
      <c r="L165" s="120">
        <f t="shared" si="13"/>
        <v>0.37314211212516302</v>
      </c>
      <c r="M165" s="119">
        <v>5421</v>
      </c>
      <c r="N165" s="120">
        <f t="shared" si="14"/>
        <v>2.9434105582985204E-2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595</v>
      </c>
      <c r="F166" s="120" t="str">
        <f t="shared" si="13"/>
        <v>-</v>
      </c>
      <c r="G166" s="119">
        <v>3289</v>
      </c>
      <c r="H166" s="120">
        <f t="shared" si="13"/>
        <v>4.5277310924369747</v>
      </c>
      <c r="I166" s="119">
        <v>3992</v>
      </c>
      <c r="J166" s="120">
        <f t="shared" si="13"/>
        <v>0.21374277896017024</v>
      </c>
      <c r="K166" s="119">
        <v>5053</v>
      </c>
      <c r="L166" s="120">
        <f t="shared" si="13"/>
        <v>0.26578156312625256</v>
      </c>
      <c r="M166" s="119">
        <v>5677</v>
      </c>
      <c r="N166" s="120">
        <f t="shared" si="14"/>
        <v>0.1234909954482486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1601</v>
      </c>
      <c r="F167" s="120" t="str">
        <f t="shared" si="13"/>
        <v>-</v>
      </c>
      <c r="G167" s="119">
        <v>2303</v>
      </c>
      <c r="H167" s="120">
        <f t="shared" si="13"/>
        <v>0.43847595252966887</v>
      </c>
      <c r="I167" s="119">
        <v>2825</v>
      </c>
      <c r="J167" s="120">
        <f t="shared" si="13"/>
        <v>0.22666087711680416</v>
      </c>
      <c r="K167" s="119">
        <v>4892</v>
      </c>
      <c r="L167" s="120">
        <f t="shared" si="13"/>
        <v>0.73168141592920355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1182</v>
      </c>
      <c r="F168" s="120" t="str">
        <f t="shared" si="13"/>
        <v>-</v>
      </c>
      <c r="G168" s="119">
        <v>1777</v>
      </c>
      <c r="H168" s="120">
        <f t="shared" si="13"/>
        <v>0.50338409475465307</v>
      </c>
      <c r="I168" s="119">
        <v>2564</v>
      </c>
      <c r="J168" s="120">
        <f t="shared" si="13"/>
        <v>0.44288126055149135</v>
      </c>
      <c r="K168" s="119">
        <v>5187</v>
      </c>
      <c r="L168" s="120">
        <f t="shared" si="13"/>
        <v>1.0230109204368176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2026</v>
      </c>
      <c r="F169" s="120" t="str">
        <f t="shared" si="13"/>
        <v>-</v>
      </c>
      <c r="G169" s="119">
        <v>2337</v>
      </c>
      <c r="H169" s="120">
        <f t="shared" si="13"/>
        <v>0.15350444225074034</v>
      </c>
      <c r="I169" s="119">
        <v>3169</v>
      </c>
      <c r="J169" s="120">
        <f t="shared" si="13"/>
        <v>0.35601198117244337</v>
      </c>
      <c r="K169" s="119">
        <v>5388</v>
      </c>
      <c r="L169" s="120">
        <f t="shared" si="13"/>
        <v>0.7002208898706217</v>
      </c>
      <c r="M169" s="119"/>
      <c r="N169" s="120"/>
    </row>
    <row r="170" spans="2:14" x14ac:dyDescent="0.25">
      <c r="B170" s="118" t="s">
        <v>87</v>
      </c>
      <c r="C170" s="119">
        <v>599</v>
      </c>
      <c r="D170" s="120">
        <v>-0.77084927314460594</v>
      </c>
      <c r="E170" s="119">
        <v>2204</v>
      </c>
      <c r="F170" s="120">
        <f t="shared" si="13"/>
        <v>2.679465776293823</v>
      </c>
      <c r="G170" s="119">
        <v>2265</v>
      </c>
      <c r="H170" s="120">
        <f t="shared" si="13"/>
        <v>2.7676950998185124E-2</v>
      </c>
      <c r="I170" s="119">
        <v>4052</v>
      </c>
      <c r="J170" s="120">
        <f t="shared" si="13"/>
        <v>0.788962472406181</v>
      </c>
      <c r="K170" s="119">
        <v>5505</v>
      </c>
      <c r="L170" s="120">
        <f t="shared" si="13"/>
        <v>0.35858835143139189</v>
      </c>
      <c r="M170" s="119"/>
      <c r="N170" s="120"/>
    </row>
    <row r="171" spans="2:14" x14ac:dyDescent="0.25">
      <c r="B171" s="118" t="s">
        <v>89</v>
      </c>
      <c r="C171" s="119">
        <v>234</v>
      </c>
      <c r="D171" s="120">
        <v>-0.89586114819759677</v>
      </c>
      <c r="E171" s="119">
        <v>2090</v>
      </c>
      <c r="F171" s="120">
        <f t="shared" si="13"/>
        <v>7.9316239316239319</v>
      </c>
      <c r="G171" s="119">
        <v>2484</v>
      </c>
      <c r="H171" s="120">
        <f t="shared" si="13"/>
        <v>0.18851674641148319</v>
      </c>
      <c r="I171" s="119">
        <v>3816</v>
      </c>
      <c r="J171" s="120">
        <f t="shared" si="13"/>
        <v>0.53623188405797095</v>
      </c>
      <c r="K171" s="119">
        <v>4449</v>
      </c>
      <c r="L171" s="120">
        <f t="shared" si="13"/>
        <v>0.16588050314465419</v>
      </c>
      <c r="M171" s="119"/>
      <c r="N171" s="120"/>
    </row>
    <row r="172" spans="2:14" x14ac:dyDescent="0.25">
      <c r="B172" s="118" t="s">
        <v>91</v>
      </c>
      <c r="C172" s="119">
        <v>872</v>
      </c>
      <c r="D172" s="120">
        <v>-0.66932119833143722</v>
      </c>
      <c r="E172" s="119">
        <v>2935</v>
      </c>
      <c r="F172" s="120">
        <f t="shared" si="13"/>
        <v>2.3658256880733943</v>
      </c>
      <c r="G172" s="119">
        <v>2881</v>
      </c>
      <c r="H172" s="120">
        <f t="shared" si="13"/>
        <v>-1.8398637137989726E-2</v>
      </c>
      <c r="I172" s="119">
        <v>4916</v>
      </c>
      <c r="J172" s="120">
        <f t="shared" si="13"/>
        <v>0.70635196112460941</v>
      </c>
      <c r="K172" s="119">
        <v>5925</v>
      </c>
      <c r="L172" s="120">
        <f t="shared" si="13"/>
        <v>0.20524816924328726</v>
      </c>
      <c r="M172" s="119"/>
      <c r="N172" s="120"/>
    </row>
    <row r="173" spans="2:14" x14ac:dyDescent="0.25">
      <c r="B173" s="118" t="s">
        <v>93</v>
      </c>
      <c r="C173" s="119">
        <v>86</v>
      </c>
      <c r="D173" s="120">
        <v>-0.95990675990675989</v>
      </c>
      <c r="E173" s="119">
        <v>2657</v>
      </c>
      <c r="F173" s="120">
        <f t="shared" si="13"/>
        <v>29.895348837209301</v>
      </c>
      <c r="G173" s="119">
        <v>2543</v>
      </c>
      <c r="H173" s="120">
        <f t="shared" si="13"/>
        <v>-4.290553255551377E-2</v>
      </c>
      <c r="I173" s="119">
        <v>3401</v>
      </c>
      <c r="J173" s="120">
        <f t="shared" si="13"/>
        <v>0.3373967754620526</v>
      </c>
      <c r="K173" s="119">
        <v>3939</v>
      </c>
      <c r="L173" s="120">
        <f t="shared" si="13"/>
        <v>0.15818876800940895</v>
      </c>
      <c r="M173" s="119"/>
      <c r="N173" s="120"/>
    </row>
    <row r="174" spans="2:14" x14ac:dyDescent="0.25">
      <c r="B174" s="118" t="s">
        <v>95</v>
      </c>
      <c r="C174" s="119">
        <v>484</v>
      </c>
      <c r="D174" s="120">
        <v>-0.72295363480251862</v>
      </c>
      <c r="E174" s="119">
        <v>2093</v>
      </c>
      <c r="F174" s="120">
        <f t="shared" si="13"/>
        <v>3.3243801652892566</v>
      </c>
      <c r="G174" s="119">
        <v>2795</v>
      </c>
      <c r="H174" s="120">
        <f t="shared" si="13"/>
        <v>0.3354037267080745</v>
      </c>
      <c r="I174" s="119">
        <v>3613</v>
      </c>
      <c r="J174" s="120">
        <f t="shared" si="13"/>
        <v>0.29266547406082299</v>
      </c>
      <c r="K174" s="119">
        <v>3854</v>
      </c>
      <c r="L174" s="120">
        <f t="shared" si="13"/>
        <v>6.6703570440077575E-2</v>
      </c>
      <c r="M174" s="119"/>
      <c r="N174" s="120"/>
    </row>
    <row r="175" spans="2:14" ht="15.75" x14ac:dyDescent="0.25">
      <c r="B175" s="121" t="s">
        <v>32</v>
      </c>
      <c r="C175" s="122">
        <v>8286</v>
      </c>
      <c r="D175" s="123">
        <v>-0.67438204896451448</v>
      </c>
      <c r="E175" s="122">
        <v>19927</v>
      </c>
      <c r="F175" s="123">
        <f t="shared" si="13"/>
        <v>1.4048998310403089</v>
      </c>
      <c r="G175" s="122">
        <v>30758</v>
      </c>
      <c r="H175" s="123">
        <f t="shared" si="13"/>
        <v>0.54353389873036573</v>
      </c>
      <c r="I175" s="122">
        <v>42539</v>
      </c>
      <c r="J175" s="123">
        <f t="shared" si="13"/>
        <v>0.38302230314064634</v>
      </c>
      <c r="K175" s="122">
        <v>57925</v>
      </c>
      <c r="L175" s="123">
        <f t="shared" si="13"/>
        <v>0.36169162415665634</v>
      </c>
      <c r="M175" s="122">
        <v>19942</v>
      </c>
      <c r="N175" s="123">
        <v>6.1535185776642187E-2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244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C$7</f>
        <v>2020</v>
      </c>
      <c r="D183" s="307"/>
      <c r="E183" s="306">
        <f>E$7</f>
        <v>2021</v>
      </c>
      <c r="F183" s="307"/>
      <c r="G183" s="306">
        <f>G$7</f>
        <v>2022</v>
      </c>
      <c r="H183" s="307"/>
      <c r="I183" s="306">
        <f>I$7</f>
        <v>2023</v>
      </c>
      <c r="J183" s="307"/>
      <c r="K183" s="306">
        <f>K$7</f>
        <v>2024</v>
      </c>
      <c r="L183" s="307"/>
      <c r="M183" s="306">
        <f>M$7</f>
        <v>2025</v>
      </c>
      <c r="N183" s="307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433</v>
      </c>
      <c r="D185" s="120">
        <v>-0.26734348561759724</v>
      </c>
      <c r="E185" s="119">
        <v>79</v>
      </c>
      <c r="F185" s="120">
        <f t="shared" ref="F185:L197" si="15">IFERROR(E185/C185-1,"-")</f>
        <v>-0.81755196304849886</v>
      </c>
      <c r="G185" s="119">
        <v>563</v>
      </c>
      <c r="H185" s="120">
        <f t="shared" si="15"/>
        <v>6.1265822784810124</v>
      </c>
      <c r="I185" s="119">
        <v>577</v>
      </c>
      <c r="J185" s="120">
        <f t="shared" si="15"/>
        <v>2.4866785079928899E-2</v>
      </c>
      <c r="K185" s="119">
        <v>552</v>
      </c>
      <c r="L185" s="120">
        <f t="shared" si="15"/>
        <v>-4.3327556325823191E-2</v>
      </c>
      <c r="M185" s="119">
        <v>792</v>
      </c>
      <c r="N185" s="120">
        <f t="shared" ref="N185:N188" si="16">IFERROR(M185/K185-1,"-")</f>
        <v>0.43478260869565211</v>
      </c>
    </row>
    <row r="186" spans="1:15" x14ac:dyDescent="0.25">
      <c r="B186" s="118" t="s">
        <v>75</v>
      </c>
      <c r="C186" s="119">
        <v>399</v>
      </c>
      <c r="D186" s="120">
        <v>7.2580645161290258E-2</v>
      </c>
      <c r="E186" s="119">
        <v>53</v>
      </c>
      <c r="F186" s="120">
        <f t="shared" si="15"/>
        <v>-0.86716791979949881</v>
      </c>
      <c r="G186" s="119">
        <v>604</v>
      </c>
      <c r="H186" s="120">
        <f t="shared" si="15"/>
        <v>10.39622641509434</v>
      </c>
      <c r="I186" s="119">
        <v>464</v>
      </c>
      <c r="J186" s="120">
        <f t="shared" si="15"/>
        <v>-0.23178807947019864</v>
      </c>
      <c r="K186" s="119">
        <v>653</v>
      </c>
      <c r="L186" s="120">
        <f t="shared" si="15"/>
        <v>0.40732758620689657</v>
      </c>
      <c r="M186" s="119">
        <v>722</v>
      </c>
      <c r="N186" s="120">
        <f t="shared" si="16"/>
        <v>0.10566615620214392</v>
      </c>
    </row>
    <row r="187" spans="1:15" x14ac:dyDescent="0.25">
      <c r="B187" s="118" t="s">
        <v>77</v>
      </c>
      <c r="C187" s="119">
        <v>255</v>
      </c>
      <c r="D187" s="120">
        <v>-0.48692152917505027</v>
      </c>
      <c r="E187" s="119">
        <v>27</v>
      </c>
      <c r="F187" s="120">
        <f t="shared" si="15"/>
        <v>-0.89411764705882357</v>
      </c>
      <c r="G187" s="119">
        <v>493</v>
      </c>
      <c r="H187" s="120">
        <f t="shared" si="15"/>
        <v>17.25925925925926</v>
      </c>
      <c r="I187" s="119">
        <v>655</v>
      </c>
      <c r="J187" s="120">
        <f t="shared" si="15"/>
        <v>0.3286004056795131</v>
      </c>
      <c r="K187" s="119">
        <v>624</v>
      </c>
      <c r="L187" s="120">
        <f t="shared" si="15"/>
        <v>-4.7328244274809195E-2</v>
      </c>
      <c r="M187" s="119">
        <v>736</v>
      </c>
      <c r="N187" s="120">
        <f t="shared" si="16"/>
        <v>0.17948717948717952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44</v>
      </c>
      <c r="F188" s="120" t="str">
        <f t="shared" si="15"/>
        <v>-</v>
      </c>
      <c r="G188" s="119">
        <v>523</v>
      </c>
      <c r="H188" s="120">
        <f t="shared" si="15"/>
        <v>10.886363636363637</v>
      </c>
      <c r="I188" s="119">
        <v>328</v>
      </c>
      <c r="J188" s="120">
        <f t="shared" si="15"/>
        <v>-0.37284894837476101</v>
      </c>
      <c r="K188" s="119">
        <v>505</v>
      </c>
      <c r="L188" s="120">
        <f t="shared" si="15"/>
        <v>0.53963414634146334</v>
      </c>
      <c r="M188" s="119">
        <v>497</v>
      </c>
      <c r="N188" s="120">
        <f t="shared" si="16"/>
        <v>-1.5841584158415856E-2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260</v>
      </c>
      <c r="F189" s="120" t="str">
        <f t="shared" si="15"/>
        <v>-</v>
      </c>
      <c r="G189" s="119">
        <v>318</v>
      </c>
      <c r="H189" s="120">
        <f t="shared" si="15"/>
        <v>0.22307692307692317</v>
      </c>
      <c r="I189" s="119">
        <v>353</v>
      </c>
      <c r="J189" s="120">
        <f t="shared" si="15"/>
        <v>0.11006289308176109</v>
      </c>
      <c r="K189" s="119">
        <v>606</v>
      </c>
      <c r="L189" s="120">
        <f t="shared" si="15"/>
        <v>0.71671388101983013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260</v>
      </c>
      <c r="F190" s="120" t="str">
        <f t="shared" si="15"/>
        <v>-</v>
      </c>
      <c r="G190" s="119">
        <v>399</v>
      </c>
      <c r="H190" s="120">
        <f t="shared" si="15"/>
        <v>0.53461538461538471</v>
      </c>
      <c r="I190" s="119">
        <v>397</v>
      </c>
      <c r="J190" s="120">
        <f t="shared" si="15"/>
        <v>-5.0125313283208017E-3</v>
      </c>
      <c r="K190" s="119">
        <v>702</v>
      </c>
      <c r="L190" s="120">
        <f t="shared" si="15"/>
        <v>0.76826196473551644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398</v>
      </c>
      <c r="F191" s="120" t="str">
        <f t="shared" si="15"/>
        <v>-</v>
      </c>
      <c r="G191" s="119">
        <v>504</v>
      </c>
      <c r="H191" s="120">
        <f t="shared" si="15"/>
        <v>0.26633165829145722</v>
      </c>
      <c r="I191" s="119">
        <v>799</v>
      </c>
      <c r="J191" s="120">
        <f t="shared" si="15"/>
        <v>0.58531746031746024</v>
      </c>
      <c r="K191" s="119">
        <v>1214</v>
      </c>
      <c r="L191" s="120">
        <f t="shared" si="15"/>
        <v>0.51939924906132662</v>
      </c>
      <c r="M191" s="119"/>
      <c r="N191" s="120"/>
    </row>
    <row r="192" spans="1:15" x14ac:dyDescent="0.25">
      <c r="B192" s="118" t="s">
        <v>87</v>
      </c>
      <c r="C192" s="119">
        <v>240</v>
      </c>
      <c r="D192" s="120">
        <v>-0.63855421686746983</v>
      </c>
      <c r="E192" s="119">
        <v>605</v>
      </c>
      <c r="F192" s="120">
        <f t="shared" si="15"/>
        <v>1.5208333333333335</v>
      </c>
      <c r="G192" s="119">
        <v>374</v>
      </c>
      <c r="H192" s="120">
        <f t="shared" si="15"/>
        <v>-0.38181818181818183</v>
      </c>
      <c r="I192" s="119">
        <v>830</v>
      </c>
      <c r="J192" s="120">
        <f t="shared" si="15"/>
        <v>1.2192513368983957</v>
      </c>
      <c r="K192" s="119">
        <v>796</v>
      </c>
      <c r="L192" s="120">
        <f t="shared" si="15"/>
        <v>-4.096385542168679E-2</v>
      </c>
      <c r="M192" s="119"/>
      <c r="N192" s="120"/>
    </row>
    <row r="193" spans="2:15" x14ac:dyDescent="0.25">
      <c r="B193" s="118" t="s">
        <v>89</v>
      </c>
      <c r="C193" s="119">
        <v>446</v>
      </c>
      <c r="D193" s="120">
        <v>-0.17100371747211895</v>
      </c>
      <c r="E193" s="119">
        <v>807</v>
      </c>
      <c r="F193" s="120">
        <f t="shared" si="15"/>
        <v>0.8094170403587444</v>
      </c>
      <c r="G193" s="119">
        <v>477</v>
      </c>
      <c r="H193" s="120">
        <f t="shared" si="15"/>
        <v>-0.40892193308550184</v>
      </c>
      <c r="I193" s="119">
        <v>664</v>
      </c>
      <c r="J193" s="120">
        <f t="shared" si="15"/>
        <v>0.39203354297693926</v>
      </c>
      <c r="K193" s="119">
        <v>820</v>
      </c>
      <c r="L193" s="120">
        <f t="shared" si="15"/>
        <v>0.23493975903614461</v>
      </c>
      <c r="M193" s="119"/>
      <c r="N193" s="120"/>
    </row>
    <row r="194" spans="2:15" x14ac:dyDescent="0.25">
      <c r="B194" s="118" t="s">
        <v>91</v>
      </c>
      <c r="C194" s="119">
        <v>129</v>
      </c>
      <c r="D194" s="120">
        <v>-0.67091836734693877</v>
      </c>
      <c r="E194" s="119">
        <v>964</v>
      </c>
      <c r="F194" s="120">
        <f t="shared" si="15"/>
        <v>6.4728682170542635</v>
      </c>
      <c r="G194" s="119">
        <v>428</v>
      </c>
      <c r="H194" s="120">
        <f t="shared" si="15"/>
        <v>-0.55601659751037347</v>
      </c>
      <c r="I194" s="119">
        <v>701</v>
      </c>
      <c r="J194" s="120">
        <f t="shared" si="15"/>
        <v>0.63785046728971961</v>
      </c>
      <c r="K194" s="119">
        <v>870</v>
      </c>
      <c r="L194" s="120">
        <f t="shared" si="15"/>
        <v>0.2410841654778888</v>
      </c>
      <c r="M194" s="119"/>
      <c r="N194" s="120"/>
    </row>
    <row r="195" spans="2:15" x14ac:dyDescent="0.25">
      <c r="B195" s="118" t="s">
        <v>93</v>
      </c>
      <c r="C195" s="119">
        <v>38</v>
      </c>
      <c r="D195" s="120">
        <v>-0.91880341880341876</v>
      </c>
      <c r="E195" s="119">
        <v>1017</v>
      </c>
      <c r="F195" s="120">
        <f t="shared" si="15"/>
        <v>25.763157894736842</v>
      </c>
      <c r="G195" s="119">
        <v>514</v>
      </c>
      <c r="H195" s="120">
        <f t="shared" si="15"/>
        <v>-0.49459193706981319</v>
      </c>
      <c r="I195" s="119">
        <v>587</v>
      </c>
      <c r="J195" s="120">
        <f t="shared" si="15"/>
        <v>0.14202334630350189</v>
      </c>
      <c r="K195" s="119">
        <v>724</v>
      </c>
      <c r="L195" s="120">
        <f t="shared" si="15"/>
        <v>0.23339011925042596</v>
      </c>
      <c r="M195" s="119"/>
      <c r="N195" s="120"/>
    </row>
    <row r="196" spans="2:15" x14ac:dyDescent="0.25">
      <c r="B196" s="118" t="s">
        <v>95</v>
      </c>
      <c r="C196" s="119">
        <v>101</v>
      </c>
      <c r="D196" s="120">
        <v>-0.76291079812206575</v>
      </c>
      <c r="E196" s="119">
        <v>687</v>
      </c>
      <c r="F196" s="120">
        <f t="shared" si="15"/>
        <v>5.8019801980198018</v>
      </c>
      <c r="G196" s="119">
        <v>675</v>
      </c>
      <c r="H196" s="120">
        <f t="shared" si="15"/>
        <v>-1.7467248908296984E-2</v>
      </c>
      <c r="I196" s="119">
        <v>613</v>
      </c>
      <c r="J196" s="120">
        <f t="shared" si="15"/>
        <v>-9.1851851851851851E-2</v>
      </c>
      <c r="K196" s="119">
        <v>830</v>
      </c>
      <c r="L196" s="120">
        <f t="shared" si="15"/>
        <v>0.35399673735725945</v>
      </c>
      <c r="M196" s="119"/>
      <c r="N196" s="120"/>
    </row>
    <row r="197" spans="2:15" ht="15.75" x14ac:dyDescent="0.25">
      <c r="B197" s="121" t="s">
        <v>32</v>
      </c>
      <c r="C197" s="122">
        <v>2082</v>
      </c>
      <c r="D197" s="123">
        <v>-0.6668266922707633</v>
      </c>
      <c r="E197" s="122">
        <v>5201</v>
      </c>
      <c r="F197" s="123">
        <f t="shared" si="15"/>
        <v>1.4980787704130645</v>
      </c>
      <c r="G197" s="122">
        <v>5872</v>
      </c>
      <c r="H197" s="123">
        <f t="shared" si="15"/>
        <v>0.12901365122091901</v>
      </c>
      <c r="I197" s="122">
        <v>6968</v>
      </c>
      <c r="J197" s="123">
        <f t="shared" si="15"/>
        <v>0.18664850136239775</v>
      </c>
      <c r="K197" s="122">
        <v>8896</v>
      </c>
      <c r="L197" s="123">
        <f t="shared" si="15"/>
        <v>0.27669345579793347</v>
      </c>
      <c r="M197" s="122">
        <v>2747</v>
      </c>
      <c r="N197" s="123">
        <v>0.17694944301628102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245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C$7</f>
        <v>2020</v>
      </c>
      <c r="D205" s="307"/>
      <c r="E205" s="306">
        <f>E$7</f>
        <v>2021</v>
      </c>
      <c r="F205" s="307"/>
      <c r="G205" s="306">
        <f>G$7</f>
        <v>2022</v>
      </c>
      <c r="H205" s="307"/>
      <c r="I205" s="306">
        <f>I$7</f>
        <v>2023</v>
      </c>
      <c r="J205" s="307"/>
      <c r="K205" s="306">
        <f>K$7</f>
        <v>2024</v>
      </c>
      <c r="L205" s="307"/>
      <c r="M205" s="306">
        <f>M$7</f>
        <v>2025</v>
      </c>
      <c r="N205" s="307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543</v>
      </c>
      <c r="D207" s="120">
        <v>-0.16589861751152069</v>
      </c>
      <c r="E207" s="119">
        <v>25</v>
      </c>
      <c r="F207" s="120">
        <f t="shared" ref="F207:L219" si="17">IFERROR(E207/C207-1,"-")</f>
        <v>-0.95395948434622468</v>
      </c>
      <c r="G207" s="119">
        <v>1010</v>
      </c>
      <c r="H207" s="120">
        <f t="shared" si="17"/>
        <v>39.4</v>
      </c>
      <c r="I207" s="119">
        <v>878</v>
      </c>
      <c r="J207" s="120">
        <f t="shared" si="17"/>
        <v>-0.1306930693069307</v>
      </c>
      <c r="K207" s="119">
        <v>1284</v>
      </c>
      <c r="L207" s="120">
        <f t="shared" si="17"/>
        <v>0.46241457858769941</v>
      </c>
      <c r="M207" s="119">
        <v>1405</v>
      </c>
      <c r="N207" s="120">
        <f t="shared" ref="N207:N210" si="18">IFERROR(M207/K207-1,"-")</f>
        <v>9.4236760124610575E-2</v>
      </c>
    </row>
    <row r="208" spans="2:15" x14ac:dyDescent="0.25">
      <c r="B208" s="118" t="s">
        <v>75</v>
      </c>
      <c r="C208" s="119">
        <v>665</v>
      </c>
      <c r="D208" s="120">
        <v>0.15251299826689779</v>
      </c>
      <c r="E208" s="119">
        <v>59</v>
      </c>
      <c r="F208" s="120">
        <f t="shared" si="17"/>
        <v>-0.9112781954887218</v>
      </c>
      <c r="G208" s="119">
        <v>945</v>
      </c>
      <c r="H208" s="120">
        <f t="shared" si="17"/>
        <v>15.016949152542374</v>
      </c>
      <c r="I208" s="119">
        <v>744</v>
      </c>
      <c r="J208" s="120">
        <f t="shared" si="17"/>
        <v>-0.21269841269841272</v>
      </c>
      <c r="K208" s="119">
        <v>1177</v>
      </c>
      <c r="L208" s="120">
        <f t="shared" si="17"/>
        <v>0.581989247311828</v>
      </c>
      <c r="M208" s="119">
        <v>1676</v>
      </c>
      <c r="N208" s="120">
        <f t="shared" si="18"/>
        <v>0.42395921835174177</v>
      </c>
    </row>
    <row r="209" spans="2:15" x14ac:dyDescent="0.25">
      <c r="B209" s="118" t="s">
        <v>77</v>
      </c>
      <c r="C209" s="119">
        <v>256</v>
      </c>
      <c r="D209" s="120">
        <v>-0.6502732240437159</v>
      </c>
      <c r="E209" s="119">
        <v>63</v>
      </c>
      <c r="F209" s="120">
        <f t="shared" si="17"/>
        <v>-0.75390625</v>
      </c>
      <c r="G209" s="119">
        <v>771</v>
      </c>
      <c r="H209" s="120">
        <f t="shared" si="17"/>
        <v>11.238095238095237</v>
      </c>
      <c r="I209" s="119">
        <v>855</v>
      </c>
      <c r="J209" s="120">
        <f t="shared" si="17"/>
        <v>0.10894941634241251</v>
      </c>
      <c r="K209" s="119">
        <v>1050</v>
      </c>
      <c r="L209" s="120">
        <f t="shared" si="17"/>
        <v>0.22807017543859653</v>
      </c>
      <c r="M209" s="119">
        <v>1283</v>
      </c>
      <c r="N209" s="120">
        <f t="shared" si="18"/>
        <v>0.22190476190476183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50</v>
      </c>
      <c r="F210" s="120" t="str">
        <f t="shared" si="17"/>
        <v>-</v>
      </c>
      <c r="G210" s="119">
        <v>905</v>
      </c>
      <c r="H210" s="120">
        <f t="shared" si="17"/>
        <v>17.100000000000001</v>
      </c>
      <c r="I210" s="119">
        <v>706</v>
      </c>
      <c r="J210" s="120">
        <f t="shared" si="17"/>
        <v>-0.21988950276243091</v>
      </c>
      <c r="K210" s="119">
        <v>1179</v>
      </c>
      <c r="L210" s="120">
        <f t="shared" si="17"/>
        <v>0.66997167138810187</v>
      </c>
      <c r="M210" s="119">
        <v>1026</v>
      </c>
      <c r="N210" s="120">
        <f t="shared" si="18"/>
        <v>-0.12977099236641221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138</v>
      </c>
      <c r="F211" s="120" t="str">
        <f t="shared" si="17"/>
        <v>-</v>
      </c>
      <c r="G211" s="119">
        <v>629</v>
      </c>
      <c r="H211" s="120">
        <f t="shared" si="17"/>
        <v>3.5579710144927539</v>
      </c>
      <c r="I211" s="119">
        <v>669</v>
      </c>
      <c r="J211" s="120">
        <f t="shared" si="17"/>
        <v>6.359300476947527E-2</v>
      </c>
      <c r="K211" s="119">
        <v>1100</v>
      </c>
      <c r="L211" s="120">
        <f t="shared" si="17"/>
        <v>0.64424514200298955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244</v>
      </c>
      <c r="F212" s="120" t="str">
        <f t="shared" si="17"/>
        <v>-</v>
      </c>
      <c r="G212" s="119">
        <v>536</v>
      </c>
      <c r="H212" s="120">
        <f t="shared" si="17"/>
        <v>1.1967213114754101</v>
      </c>
      <c r="I212" s="119">
        <v>895</v>
      </c>
      <c r="J212" s="120">
        <f t="shared" si="17"/>
        <v>0.66977611940298498</v>
      </c>
      <c r="K212" s="119">
        <v>1467</v>
      </c>
      <c r="L212" s="120">
        <f t="shared" si="17"/>
        <v>0.63910614525139664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538</v>
      </c>
      <c r="F213" s="120" t="str">
        <f t="shared" si="17"/>
        <v>-</v>
      </c>
      <c r="G213" s="119">
        <v>1018</v>
      </c>
      <c r="H213" s="120">
        <f t="shared" si="17"/>
        <v>0.89219330855018586</v>
      </c>
      <c r="I213" s="119">
        <v>1074</v>
      </c>
      <c r="J213" s="120">
        <f t="shared" si="17"/>
        <v>5.5009823182711193E-2</v>
      </c>
      <c r="K213" s="119">
        <v>2460</v>
      </c>
      <c r="L213" s="120">
        <f t="shared" si="17"/>
        <v>1.2905027932960893</v>
      </c>
      <c r="M213" s="119"/>
      <c r="N213" s="120"/>
    </row>
    <row r="214" spans="2:15" x14ac:dyDescent="0.25">
      <c r="B214" s="118" t="s">
        <v>87</v>
      </c>
      <c r="C214" s="119">
        <v>200</v>
      </c>
      <c r="D214" s="120">
        <v>-0.86586183769282354</v>
      </c>
      <c r="E214" s="119">
        <v>792</v>
      </c>
      <c r="F214" s="120">
        <f t="shared" si="17"/>
        <v>2.96</v>
      </c>
      <c r="G214" s="119">
        <v>1226</v>
      </c>
      <c r="H214" s="120">
        <f t="shared" si="17"/>
        <v>0.54797979797979801</v>
      </c>
      <c r="I214" s="119">
        <v>1726</v>
      </c>
      <c r="J214" s="120">
        <f t="shared" si="17"/>
        <v>0.40783034257748785</v>
      </c>
      <c r="K214" s="119">
        <v>2080</v>
      </c>
      <c r="L214" s="120">
        <f t="shared" si="17"/>
        <v>0.20509849362688293</v>
      </c>
      <c r="M214" s="119"/>
      <c r="N214" s="120"/>
    </row>
    <row r="215" spans="2:15" x14ac:dyDescent="0.25">
      <c r="B215" s="118" t="s">
        <v>89</v>
      </c>
      <c r="C215" s="119">
        <v>57</v>
      </c>
      <c r="D215" s="120">
        <v>-0.92549019607843142</v>
      </c>
      <c r="E215" s="119">
        <v>661</v>
      </c>
      <c r="F215" s="120">
        <f t="shared" si="17"/>
        <v>10.596491228070175</v>
      </c>
      <c r="G215" s="119">
        <v>829</v>
      </c>
      <c r="H215" s="120">
        <f t="shared" si="17"/>
        <v>0.25416036308623302</v>
      </c>
      <c r="I215" s="119">
        <v>1287</v>
      </c>
      <c r="J215" s="120">
        <f t="shared" si="17"/>
        <v>0.55247285886610364</v>
      </c>
      <c r="K215" s="119">
        <v>1667</v>
      </c>
      <c r="L215" s="120">
        <f t="shared" si="17"/>
        <v>0.29526029526029518</v>
      </c>
      <c r="M215" s="119"/>
      <c r="N215" s="120"/>
    </row>
    <row r="216" spans="2:15" x14ac:dyDescent="0.25">
      <c r="B216" s="118" t="s">
        <v>91</v>
      </c>
      <c r="C216" s="119">
        <v>48</v>
      </c>
      <c r="D216" s="120">
        <v>-0.93013100436681229</v>
      </c>
      <c r="E216" s="119">
        <v>1127</v>
      </c>
      <c r="F216" s="120">
        <f t="shared" si="17"/>
        <v>22.479166666666668</v>
      </c>
      <c r="G216" s="119">
        <v>890</v>
      </c>
      <c r="H216" s="120">
        <f t="shared" si="17"/>
        <v>-0.21029281277728484</v>
      </c>
      <c r="I216" s="119">
        <v>1412</v>
      </c>
      <c r="J216" s="120">
        <f t="shared" si="17"/>
        <v>0.58651685393258424</v>
      </c>
      <c r="K216" s="119">
        <v>2087</v>
      </c>
      <c r="L216" s="120">
        <f t="shared" si="17"/>
        <v>0.47804532577903691</v>
      </c>
      <c r="M216" s="119"/>
      <c r="N216" s="120"/>
    </row>
    <row r="217" spans="2:15" x14ac:dyDescent="0.25">
      <c r="B217" s="118" t="s">
        <v>93</v>
      </c>
      <c r="C217" s="119">
        <v>55</v>
      </c>
      <c r="D217" s="120">
        <v>-0.91157556270096463</v>
      </c>
      <c r="E217" s="119">
        <v>1200</v>
      </c>
      <c r="F217" s="120">
        <f t="shared" si="17"/>
        <v>20.818181818181817</v>
      </c>
      <c r="G217" s="119">
        <v>1031</v>
      </c>
      <c r="H217" s="120">
        <f t="shared" si="17"/>
        <v>-0.14083333333333337</v>
      </c>
      <c r="I217" s="119">
        <v>1290</v>
      </c>
      <c r="J217" s="120">
        <f t="shared" si="17"/>
        <v>0.25121241513094072</v>
      </c>
      <c r="K217" s="119">
        <v>1222</v>
      </c>
      <c r="L217" s="120">
        <f t="shared" si="17"/>
        <v>-5.271317829457367E-2</v>
      </c>
      <c r="M217" s="119"/>
      <c r="N217" s="120"/>
    </row>
    <row r="218" spans="2:15" x14ac:dyDescent="0.25">
      <c r="B218" s="118" t="s">
        <v>95</v>
      </c>
      <c r="C218" s="119">
        <v>69</v>
      </c>
      <c r="D218" s="120">
        <v>-0.88184931506849318</v>
      </c>
      <c r="E218" s="119">
        <v>1099</v>
      </c>
      <c r="F218" s="120">
        <f t="shared" si="17"/>
        <v>14.927536231884059</v>
      </c>
      <c r="G218" s="119">
        <v>923</v>
      </c>
      <c r="H218" s="120">
        <f t="shared" si="17"/>
        <v>-0.16014558689717928</v>
      </c>
      <c r="I218" s="119">
        <v>1375</v>
      </c>
      <c r="J218" s="120">
        <f t="shared" si="17"/>
        <v>0.48970747562296868</v>
      </c>
      <c r="K218" s="119">
        <v>1725</v>
      </c>
      <c r="L218" s="120">
        <f t="shared" si="17"/>
        <v>0.25454545454545463</v>
      </c>
      <c r="M218" s="119"/>
      <c r="N218" s="120"/>
    </row>
    <row r="219" spans="2:15" ht="15.75" x14ac:dyDescent="0.25">
      <c r="B219" s="121" t="s">
        <v>32</v>
      </c>
      <c r="C219" s="122">
        <v>2074</v>
      </c>
      <c r="D219" s="123">
        <v>-0.77689328743545616</v>
      </c>
      <c r="E219" s="122">
        <v>5996</v>
      </c>
      <c r="F219" s="123">
        <f t="shared" si="17"/>
        <v>1.8910318225650915</v>
      </c>
      <c r="G219" s="122">
        <v>10713</v>
      </c>
      <c r="H219" s="123">
        <f t="shared" si="17"/>
        <v>0.78669112741827885</v>
      </c>
      <c r="I219" s="122">
        <v>12911</v>
      </c>
      <c r="J219" s="123">
        <f t="shared" si="17"/>
        <v>0.20517128722113309</v>
      </c>
      <c r="K219" s="122">
        <v>18498</v>
      </c>
      <c r="L219" s="123">
        <f t="shared" si="17"/>
        <v>0.43273177910309046</v>
      </c>
      <c r="M219" s="122">
        <v>5390</v>
      </c>
      <c r="N219" s="123">
        <v>0.14925373134328357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244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C$7</f>
        <v>2020</v>
      </c>
      <c r="D227" s="307"/>
      <c r="E227" s="306">
        <f>E$7</f>
        <v>2021</v>
      </c>
      <c r="F227" s="307"/>
      <c r="G227" s="306">
        <f>G$7</f>
        <v>2022</v>
      </c>
      <c r="H227" s="307"/>
      <c r="I227" s="306">
        <f>I$7</f>
        <v>2023</v>
      </c>
      <c r="J227" s="307"/>
      <c r="K227" s="306">
        <f>K$7</f>
        <v>2024</v>
      </c>
      <c r="L227" s="307"/>
      <c r="M227" s="306">
        <f>M$7</f>
        <v>2025</v>
      </c>
      <c r="N227" s="307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433</v>
      </c>
      <c r="D229" s="120">
        <v>-0.26734348561759724</v>
      </c>
      <c r="E229" s="119">
        <v>79</v>
      </c>
      <c r="F229" s="120">
        <f t="shared" ref="F229:L241" si="19">IFERROR(E229/C229-1,"-")</f>
        <v>-0.81755196304849886</v>
      </c>
      <c r="G229" s="119">
        <v>563</v>
      </c>
      <c r="H229" s="120">
        <f t="shared" si="19"/>
        <v>6.1265822784810124</v>
      </c>
      <c r="I229" s="119">
        <v>577</v>
      </c>
      <c r="J229" s="120">
        <f t="shared" si="19"/>
        <v>2.4866785079928899E-2</v>
      </c>
      <c r="K229" s="119">
        <v>552</v>
      </c>
      <c r="L229" s="120">
        <f t="shared" si="19"/>
        <v>-4.3327556325823191E-2</v>
      </c>
      <c r="M229" s="119">
        <v>792</v>
      </c>
      <c r="N229" s="120">
        <f t="shared" ref="N229:N232" si="20">IFERROR(M229/K229-1,"-")</f>
        <v>0.43478260869565211</v>
      </c>
    </row>
    <row r="230" spans="2:15" x14ac:dyDescent="0.25">
      <c r="B230" s="118" t="s">
        <v>75</v>
      </c>
      <c r="C230" s="119">
        <v>399</v>
      </c>
      <c r="D230" s="120">
        <v>7.2580645161290258E-2</v>
      </c>
      <c r="E230" s="119">
        <v>53</v>
      </c>
      <c r="F230" s="120">
        <f t="shared" si="19"/>
        <v>-0.86716791979949881</v>
      </c>
      <c r="G230" s="119">
        <v>604</v>
      </c>
      <c r="H230" s="120">
        <f t="shared" si="19"/>
        <v>10.39622641509434</v>
      </c>
      <c r="I230" s="119">
        <v>464</v>
      </c>
      <c r="J230" s="120">
        <f t="shared" si="19"/>
        <v>-0.23178807947019864</v>
      </c>
      <c r="K230" s="119">
        <v>653</v>
      </c>
      <c r="L230" s="120">
        <f t="shared" si="19"/>
        <v>0.40732758620689657</v>
      </c>
      <c r="M230" s="119">
        <v>722</v>
      </c>
      <c r="N230" s="120">
        <f t="shared" si="20"/>
        <v>0.10566615620214392</v>
      </c>
    </row>
    <row r="231" spans="2:15" x14ac:dyDescent="0.25">
      <c r="B231" s="118" t="s">
        <v>77</v>
      </c>
      <c r="C231" s="119">
        <v>255</v>
      </c>
      <c r="D231" s="120">
        <v>-0.48692152917505027</v>
      </c>
      <c r="E231" s="119">
        <v>27</v>
      </c>
      <c r="F231" s="120">
        <f t="shared" si="19"/>
        <v>-0.89411764705882357</v>
      </c>
      <c r="G231" s="119">
        <v>493</v>
      </c>
      <c r="H231" s="120">
        <f t="shared" si="19"/>
        <v>17.25925925925926</v>
      </c>
      <c r="I231" s="119">
        <v>655</v>
      </c>
      <c r="J231" s="120">
        <f t="shared" si="19"/>
        <v>0.3286004056795131</v>
      </c>
      <c r="K231" s="119">
        <v>624</v>
      </c>
      <c r="L231" s="120">
        <f t="shared" si="19"/>
        <v>-4.7328244274809195E-2</v>
      </c>
      <c r="M231" s="119">
        <v>736</v>
      </c>
      <c r="N231" s="120">
        <f t="shared" si="20"/>
        <v>0.17948717948717952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44</v>
      </c>
      <c r="F232" s="120" t="str">
        <f t="shared" si="19"/>
        <v>-</v>
      </c>
      <c r="G232" s="119">
        <v>523</v>
      </c>
      <c r="H232" s="120">
        <f t="shared" si="19"/>
        <v>10.886363636363637</v>
      </c>
      <c r="I232" s="119">
        <v>328</v>
      </c>
      <c r="J232" s="120">
        <f t="shared" si="19"/>
        <v>-0.37284894837476101</v>
      </c>
      <c r="K232" s="119">
        <v>505</v>
      </c>
      <c r="L232" s="120">
        <f t="shared" si="19"/>
        <v>0.53963414634146334</v>
      </c>
      <c r="M232" s="119">
        <v>497</v>
      </c>
      <c r="N232" s="120">
        <f t="shared" si="20"/>
        <v>-1.5841584158415856E-2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260</v>
      </c>
      <c r="F233" s="120" t="str">
        <f t="shared" si="19"/>
        <v>-</v>
      </c>
      <c r="G233" s="119">
        <v>318</v>
      </c>
      <c r="H233" s="120">
        <f t="shared" si="19"/>
        <v>0.22307692307692317</v>
      </c>
      <c r="I233" s="119">
        <v>353</v>
      </c>
      <c r="J233" s="120">
        <f t="shared" si="19"/>
        <v>0.11006289308176109</v>
      </c>
      <c r="K233" s="119">
        <v>606</v>
      </c>
      <c r="L233" s="120">
        <f t="shared" si="19"/>
        <v>0.71671388101983013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260</v>
      </c>
      <c r="F234" s="120" t="str">
        <f t="shared" si="19"/>
        <v>-</v>
      </c>
      <c r="G234" s="119">
        <v>399</v>
      </c>
      <c r="H234" s="120">
        <f t="shared" si="19"/>
        <v>0.53461538461538471</v>
      </c>
      <c r="I234" s="119">
        <v>397</v>
      </c>
      <c r="J234" s="120">
        <f t="shared" si="19"/>
        <v>-5.0125313283208017E-3</v>
      </c>
      <c r="K234" s="119">
        <v>702</v>
      </c>
      <c r="L234" s="120">
        <f t="shared" si="19"/>
        <v>0.76826196473551644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398</v>
      </c>
      <c r="F235" s="120" t="str">
        <f t="shared" si="19"/>
        <v>-</v>
      </c>
      <c r="G235" s="119">
        <v>504</v>
      </c>
      <c r="H235" s="120">
        <f t="shared" si="19"/>
        <v>0.26633165829145722</v>
      </c>
      <c r="I235" s="119">
        <v>799</v>
      </c>
      <c r="J235" s="120">
        <f t="shared" si="19"/>
        <v>0.58531746031746024</v>
      </c>
      <c r="K235" s="119">
        <v>1214</v>
      </c>
      <c r="L235" s="120">
        <f t="shared" si="19"/>
        <v>0.51939924906132662</v>
      </c>
      <c r="M235" s="119"/>
      <c r="N235" s="120"/>
    </row>
    <row r="236" spans="2:15" x14ac:dyDescent="0.25">
      <c r="B236" s="118" t="s">
        <v>87</v>
      </c>
      <c r="C236" s="119">
        <v>240</v>
      </c>
      <c r="D236" s="120">
        <v>-0.63855421686746983</v>
      </c>
      <c r="E236" s="119">
        <v>605</v>
      </c>
      <c r="F236" s="120">
        <f t="shared" si="19"/>
        <v>1.5208333333333335</v>
      </c>
      <c r="G236" s="119">
        <v>374</v>
      </c>
      <c r="H236" s="120">
        <f t="shared" si="19"/>
        <v>-0.38181818181818183</v>
      </c>
      <c r="I236" s="119">
        <v>830</v>
      </c>
      <c r="J236" s="120">
        <f t="shared" si="19"/>
        <v>1.2192513368983957</v>
      </c>
      <c r="K236" s="119">
        <v>796</v>
      </c>
      <c r="L236" s="120">
        <f t="shared" si="19"/>
        <v>-4.096385542168679E-2</v>
      </c>
      <c r="M236" s="119"/>
      <c r="N236" s="120"/>
    </row>
    <row r="237" spans="2:15" x14ac:dyDescent="0.25">
      <c r="B237" s="118" t="s">
        <v>89</v>
      </c>
      <c r="C237" s="119">
        <v>446</v>
      </c>
      <c r="D237" s="120">
        <v>-0.17100371747211895</v>
      </c>
      <c r="E237" s="119">
        <v>807</v>
      </c>
      <c r="F237" s="120">
        <f t="shared" si="19"/>
        <v>0.8094170403587444</v>
      </c>
      <c r="G237" s="119">
        <v>477</v>
      </c>
      <c r="H237" s="120">
        <f t="shared" si="19"/>
        <v>-0.40892193308550184</v>
      </c>
      <c r="I237" s="119">
        <v>664</v>
      </c>
      <c r="J237" s="120">
        <f t="shared" si="19"/>
        <v>0.39203354297693926</v>
      </c>
      <c r="K237" s="119">
        <v>820</v>
      </c>
      <c r="L237" s="120">
        <f t="shared" si="19"/>
        <v>0.23493975903614461</v>
      </c>
      <c r="M237" s="119"/>
      <c r="N237" s="120"/>
    </row>
    <row r="238" spans="2:15" x14ac:dyDescent="0.25">
      <c r="B238" s="118" t="s">
        <v>91</v>
      </c>
      <c r="C238" s="119">
        <v>129</v>
      </c>
      <c r="D238" s="120">
        <v>-0.67091836734693877</v>
      </c>
      <c r="E238" s="119">
        <v>964</v>
      </c>
      <c r="F238" s="120">
        <f t="shared" si="19"/>
        <v>6.4728682170542635</v>
      </c>
      <c r="G238" s="119">
        <v>428</v>
      </c>
      <c r="H238" s="120">
        <f t="shared" si="19"/>
        <v>-0.55601659751037347</v>
      </c>
      <c r="I238" s="119">
        <v>701</v>
      </c>
      <c r="J238" s="120">
        <f t="shared" si="19"/>
        <v>0.63785046728971961</v>
      </c>
      <c r="K238" s="119">
        <v>870</v>
      </c>
      <c r="L238" s="120">
        <f t="shared" si="19"/>
        <v>0.2410841654778888</v>
      </c>
      <c r="M238" s="119"/>
      <c r="N238" s="120"/>
    </row>
    <row r="239" spans="2:15" x14ac:dyDescent="0.25">
      <c r="B239" s="118" t="s">
        <v>93</v>
      </c>
      <c r="C239" s="119">
        <v>38</v>
      </c>
      <c r="D239" s="120">
        <v>-0.91880341880341876</v>
      </c>
      <c r="E239" s="119">
        <v>1017</v>
      </c>
      <c r="F239" s="120">
        <f t="shared" si="19"/>
        <v>25.763157894736842</v>
      </c>
      <c r="G239" s="119">
        <v>514</v>
      </c>
      <c r="H239" s="120">
        <f t="shared" si="19"/>
        <v>-0.49459193706981319</v>
      </c>
      <c r="I239" s="119">
        <v>587</v>
      </c>
      <c r="J239" s="120">
        <f t="shared" si="19"/>
        <v>0.14202334630350189</v>
      </c>
      <c r="K239" s="119">
        <v>724</v>
      </c>
      <c r="L239" s="120">
        <f t="shared" si="19"/>
        <v>0.23339011925042596</v>
      </c>
      <c r="M239" s="119"/>
      <c r="N239" s="120"/>
    </row>
    <row r="240" spans="2:15" x14ac:dyDescent="0.25">
      <c r="B240" s="118" t="s">
        <v>95</v>
      </c>
      <c r="C240" s="119">
        <v>101</v>
      </c>
      <c r="D240" s="120">
        <v>-0.76291079812206575</v>
      </c>
      <c r="E240" s="119">
        <v>687</v>
      </c>
      <c r="F240" s="120">
        <f t="shared" si="19"/>
        <v>5.8019801980198018</v>
      </c>
      <c r="G240" s="119">
        <v>675</v>
      </c>
      <c r="H240" s="120">
        <f t="shared" si="19"/>
        <v>-1.7467248908296984E-2</v>
      </c>
      <c r="I240" s="119">
        <v>613</v>
      </c>
      <c r="J240" s="120">
        <f t="shared" si="19"/>
        <v>-9.1851851851851851E-2</v>
      </c>
      <c r="K240" s="119">
        <v>830</v>
      </c>
      <c r="L240" s="120">
        <f t="shared" si="19"/>
        <v>0.35399673735725945</v>
      </c>
      <c r="M240" s="119"/>
      <c r="N240" s="120"/>
    </row>
    <row r="241" spans="2:15" ht="15.75" x14ac:dyDescent="0.25">
      <c r="B241" s="121" t="s">
        <v>32</v>
      </c>
      <c r="C241" s="122">
        <v>2082</v>
      </c>
      <c r="D241" s="123">
        <v>-0.6668266922707633</v>
      </c>
      <c r="E241" s="122">
        <v>5201</v>
      </c>
      <c r="F241" s="123">
        <f t="shared" si="19"/>
        <v>1.4980787704130645</v>
      </c>
      <c r="G241" s="122">
        <v>5872</v>
      </c>
      <c r="H241" s="123">
        <f t="shared" si="19"/>
        <v>0.12901365122091901</v>
      </c>
      <c r="I241" s="122">
        <v>6968</v>
      </c>
      <c r="J241" s="123">
        <f t="shared" si="19"/>
        <v>0.18664850136239775</v>
      </c>
      <c r="K241" s="122">
        <v>8896</v>
      </c>
      <c r="L241" s="123">
        <f t="shared" si="19"/>
        <v>0.27669345579793347</v>
      </c>
      <c r="M241" s="122">
        <v>2747</v>
      </c>
      <c r="N241" s="123">
        <v>0.17694944301628102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246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f>C$7</f>
        <v>2020</v>
      </c>
      <c r="D249" s="307"/>
      <c r="E249" s="306">
        <f>E$7</f>
        <v>2021</v>
      </c>
      <c r="F249" s="307"/>
      <c r="G249" s="306">
        <f>G$7</f>
        <v>2022</v>
      </c>
      <c r="H249" s="307"/>
      <c r="I249" s="306">
        <f>I$7</f>
        <v>2023</v>
      </c>
      <c r="J249" s="307"/>
      <c r="K249" s="306">
        <f>K$7</f>
        <v>2024</v>
      </c>
      <c r="L249" s="307"/>
      <c r="M249" s="306">
        <f>M$7</f>
        <v>2025</v>
      </c>
      <c r="N249" s="307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1251</v>
      </c>
      <c r="D251" s="120">
        <v>-0.13305613305613306</v>
      </c>
      <c r="E251" s="119">
        <v>13</v>
      </c>
      <c r="F251" s="120">
        <f t="shared" ref="F251:L263" si="21">IFERROR(E251/C251-1,"-")</f>
        <v>-0.98960831334932053</v>
      </c>
      <c r="G251" s="119">
        <v>889</v>
      </c>
      <c r="H251" s="120">
        <f t="shared" si="21"/>
        <v>67.384615384615387</v>
      </c>
      <c r="I251" s="119">
        <v>1686</v>
      </c>
      <c r="J251" s="120">
        <f t="shared" si="21"/>
        <v>0.89651293588301462</v>
      </c>
      <c r="K251" s="119">
        <v>1354</v>
      </c>
      <c r="L251" s="120">
        <f t="shared" si="21"/>
        <v>-0.1969157769869514</v>
      </c>
      <c r="M251" s="119">
        <v>1213</v>
      </c>
      <c r="N251" s="120">
        <f t="shared" ref="N251:N254" si="22">IFERROR(M251/K251-1,"-")</f>
        <v>-0.104135893648449</v>
      </c>
    </row>
    <row r="252" spans="2:15" x14ac:dyDescent="0.25">
      <c r="B252" s="118" t="s">
        <v>75</v>
      </c>
      <c r="C252" s="119">
        <v>1180</v>
      </c>
      <c r="D252" s="120">
        <v>0.11006585136406399</v>
      </c>
      <c r="E252" s="119">
        <v>17</v>
      </c>
      <c r="F252" s="120">
        <f t="shared" si="21"/>
        <v>-0.985593220338983</v>
      </c>
      <c r="G252" s="119">
        <v>888</v>
      </c>
      <c r="H252" s="120">
        <f t="shared" si="21"/>
        <v>51.235294117647058</v>
      </c>
      <c r="I252" s="119">
        <v>1463</v>
      </c>
      <c r="J252" s="120">
        <f t="shared" si="21"/>
        <v>0.64752252252252251</v>
      </c>
      <c r="K252" s="119">
        <v>1259</v>
      </c>
      <c r="L252" s="120">
        <f t="shared" si="21"/>
        <v>-0.13943950786056047</v>
      </c>
      <c r="M252" s="119">
        <v>1203</v>
      </c>
      <c r="N252" s="120">
        <f t="shared" si="22"/>
        <v>-4.4479745830023787E-2</v>
      </c>
    </row>
    <row r="253" spans="2:15" x14ac:dyDescent="0.25">
      <c r="B253" s="118" t="s">
        <v>77</v>
      </c>
      <c r="C253" s="119">
        <v>571</v>
      </c>
      <c r="D253" s="120">
        <v>-0.61261872455902311</v>
      </c>
      <c r="E253" s="119">
        <v>14</v>
      </c>
      <c r="F253" s="120">
        <f t="shared" si="21"/>
        <v>-0.97548161120840626</v>
      </c>
      <c r="G253" s="119">
        <v>943</v>
      </c>
      <c r="H253" s="120">
        <f t="shared" si="21"/>
        <v>66.357142857142861</v>
      </c>
      <c r="I253" s="119">
        <v>1196</v>
      </c>
      <c r="J253" s="120">
        <f t="shared" si="21"/>
        <v>0.26829268292682928</v>
      </c>
      <c r="K253" s="119">
        <v>1166</v>
      </c>
      <c r="L253" s="120">
        <f t="shared" si="21"/>
        <v>-2.5083612040133763E-2</v>
      </c>
      <c r="M253" s="119">
        <v>1384</v>
      </c>
      <c r="N253" s="120">
        <f t="shared" si="22"/>
        <v>0.18696397941680964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14</v>
      </c>
      <c r="F254" s="120" t="str">
        <f t="shared" si="21"/>
        <v>-</v>
      </c>
      <c r="G254" s="119">
        <v>477</v>
      </c>
      <c r="H254" s="120">
        <f t="shared" si="21"/>
        <v>33.071428571428569</v>
      </c>
      <c r="I254" s="119">
        <v>518</v>
      </c>
      <c r="J254" s="120">
        <f t="shared" si="21"/>
        <v>8.595387840670865E-2</v>
      </c>
      <c r="K254" s="119">
        <v>300</v>
      </c>
      <c r="L254" s="120">
        <f t="shared" si="21"/>
        <v>-0.4208494208494209</v>
      </c>
      <c r="M254" s="119">
        <v>441</v>
      </c>
      <c r="N254" s="120">
        <f t="shared" si="22"/>
        <v>0.47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33</v>
      </c>
      <c r="F255" s="120" t="str">
        <f t="shared" si="21"/>
        <v>-</v>
      </c>
      <c r="G255" s="119">
        <v>77</v>
      </c>
      <c r="H255" s="120">
        <f t="shared" si="21"/>
        <v>1.3333333333333335</v>
      </c>
      <c r="I255" s="119">
        <v>201</v>
      </c>
      <c r="J255" s="120">
        <f t="shared" si="21"/>
        <v>1.6103896103896105</v>
      </c>
      <c r="K255" s="119">
        <v>111</v>
      </c>
      <c r="L255" s="120">
        <f t="shared" si="21"/>
        <v>-0.44776119402985071</v>
      </c>
      <c r="M255" s="119"/>
      <c r="N255" s="120"/>
    </row>
    <row r="256" spans="2:15" x14ac:dyDescent="0.25">
      <c r="B256" s="118" t="s">
        <v>83</v>
      </c>
      <c r="C256" s="119">
        <v>0</v>
      </c>
      <c r="D256" s="120">
        <v>-1</v>
      </c>
      <c r="E256" s="119">
        <v>21</v>
      </c>
      <c r="F256" s="120" t="str">
        <f t="shared" si="21"/>
        <v>-</v>
      </c>
      <c r="G256" s="119">
        <v>102</v>
      </c>
      <c r="H256" s="120">
        <f t="shared" si="21"/>
        <v>3.8571428571428568</v>
      </c>
      <c r="I256" s="119">
        <v>160</v>
      </c>
      <c r="J256" s="120">
        <f t="shared" si="21"/>
        <v>0.56862745098039214</v>
      </c>
      <c r="K256" s="119">
        <v>128</v>
      </c>
      <c r="L256" s="120">
        <f t="shared" si="21"/>
        <v>-0.19999999999999996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138</v>
      </c>
      <c r="F257" s="120" t="str">
        <f t="shared" si="21"/>
        <v>-</v>
      </c>
      <c r="G257" s="119">
        <v>397</v>
      </c>
      <c r="H257" s="120">
        <f t="shared" si="21"/>
        <v>1.8768115942028984</v>
      </c>
      <c r="I257" s="119">
        <v>140</v>
      </c>
      <c r="J257" s="120">
        <f t="shared" si="21"/>
        <v>-0.64735516372795976</v>
      </c>
      <c r="K257" s="119">
        <v>219</v>
      </c>
      <c r="L257" s="120">
        <f t="shared" si="21"/>
        <v>0.56428571428571428</v>
      </c>
      <c r="M257" s="119"/>
      <c r="N257" s="120"/>
    </row>
    <row r="258" spans="2:15" x14ac:dyDescent="0.25">
      <c r="B258" s="118" t="s">
        <v>87</v>
      </c>
      <c r="C258" s="119">
        <v>2</v>
      </c>
      <c r="D258" s="120">
        <v>-0.9920948616600791</v>
      </c>
      <c r="E258" s="119">
        <v>123</v>
      </c>
      <c r="F258" s="120">
        <f t="shared" si="21"/>
        <v>60.5</v>
      </c>
      <c r="G258" s="119">
        <v>242</v>
      </c>
      <c r="H258" s="120">
        <f t="shared" si="21"/>
        <v>0.96747967479674801</v>
      </c>
      <c r="I258" s="119">
        <v>157</v>
      </c>
      <c r="J258" s="120">
        <f t="shared" si="21"/>
        <v>-0.35123966942148765</v>
      </c>
      <c r="K258" s="119">
        <v>156</v>
      </c>
      <c r="L258" s="120">
        <f t="shared" si="21"/>
        <v>-6.3694267515923553E-3</v>
      </c>
      <c r="M258" s="119"/>
      <c r="N258" s="120"/>
    </row>
    <row r="259" spans="2:15" x14ac:dyDescent="0.25">
      <c r="B259" s="118" t="s">
        <v>89</v>
      </c>
      <c r="C259" s="119">
        <v>20</v>
      </c>
      <c r="D259" s="120">
        <v>-0.91561181434599159</v>
      </c>
      <c r="E259" s="119">
        <v>111</v>
      </c>
      <c r="F259" s="120">
        <f t="shared" si="21"/>
        <v>4.55</v>
      </c>
      <c r="G259" s="119">
        <v>238</v>
      </c>
      <c r="H259" s="120">
        <f t="shared" si="21"/>
        <v>1.144144144144144</v>
      </c>
      <c r="I259" s="119">
        <v>125</v>
      </c>
      <c r="J259" s="120">
        <f t="shared" si="21"/>
        <v>-0.47478991596638653</v>
      </c>
      <c r="K259" s="119">
        <v>164</v>
      </c>
      <c r="L259" s="120">
        <f t="shared" si="21"/>
        <v>0.31200000000000006</v>
      </c>
      <c r="M259" s="119"/>
      <c r="N259" s="120"/>
    </row>
    <row r="260" spans="2:15" x14ac:dyDescent="0.25">
      <c r="B260" s="118" t="s">
        <v>91</v>
      </c>
      <c r="C260" s="119">
        <v>5</v>
      </c>
      <c r="D260" s="120">
        <v>-0.99348109517601046</v>
      </c>
      <c r="E260" s="119">
        <v>465</v>
      </c>
      <c r="F260" s="120">
        <f t="shared" si="21"/>
        <v>92</v>
      </c>
      <c r="G260" s="119">
        <v>871</v>
      </c>
      <c r="H260" s="120">
        <f t="shared" si="21"/>
        <v>0.87311827956989241</v>
      </c>
      <c r="I260" s="119">
        <v>669</v>
      </c>
      <c r="J260" s="120">
        <f t="shared" si="21"/>
        <v>-0.23191733639494838</v>
      </c>
      <c r="K260" s="119">
        <v>649</v>
      </c>
      <c r="L260" s="120">
        <f t="shared" si="21"/>
        <v>-2.9895366218236186E-2</v>
      </c>
      <c r="M260" s="119"/>
      <c r="N260" s="120"/>
    </row>
    <row r="261" spans="2:15" x14ac:dyDescent="0.25">
      <c r="B261" s="118" t="s">
        <v>93</v>
      </c>
      <c r="C261" s="119">
        <v>3</v>
      </c>
      <c r="D261" s="120">
        <v>-0.99748533109807214</v>
      </c>
      <c r="E261" s="119">
        <v>1028</v>
      </c>
      <c r="F261" s="120">
        <f t="shared" si="21"/>
        <v>341.66666666666669</v>
      </c>
      <c r="G261" s="119">
        <v>1448</v>
      </c>
      <c r="H261" s="120">
        <f t="shared" si="21"/>
        <v>0.4085603112840468</v>
      </c>
      <c r="I261" s="119">
        <v>1197</v>
      </c>
      <c r="J261" s="120">
        <f t="shared" si="21"/>
        <v>-0.1733425414364641</v>
      </c>
      <c r="K261" s="119">
        <v>1072</v>
      </c>
      <c r="L261" s="120">
        <f t="shared" si="21"/>
        <v>-0.10442773600668342</v>
      </c>
      <c r="M261" s="119"/>
      <c r="N261" s="120"/>
    </row>
    <row r="262" spans="2:15" x14ac:dyDescent="0.25">
      <c r="B262" s="118" t="s">
        <v>95</v>
      </c>
      <c r="C262" s="119">
        <v>12</v>
      </c>
      <c r="D262" s="120">
        <v>-0.98825831702544031</v>
      </c>
      <c r="E262" s="119">
        <v>598</v>
      </c>
      <c r="F262" s="120">
        <f t="shared" si="21"/>
        <v>48.833333333333336</v>
      </c>
      <c r="G262" s="119">
        <v>1009</v>
      </c>
      <c r="H262" s="120">
        <f t="shared" si="21"/>
        <v>0.68729096989966565</v>
      </c>
      <c r="I262" s="119">
        <v>1012</v>
      </c>
      <c r="J262" s="120">
        <f t="shared" si="21"/>
        <v>2.9732408325073845E-3</v>
      </c>
      <c r="K262" s="119">
        <v>805</v>
      </c>
      <c r="L262" s="120">
        <f t="shared" si="21"/>
        <v>-0.20454545454545459</v>
      </c>
      <c r="M262" s="119"/>
      <c r="N262" s="120"/>
    </row>
    <row r="263" spans="2:15" ht="15.75" x14ac:dyDescent="0.25">
      <c r="B263" s="121" t="s">
        <v>32</v>
      </c>
      <c r="C263" s="122">
        <v>3046</v>
      </c>
      <c r="D263" s="123">
        <v>-0.64248826291079819</v>
      </c>
      <c r="E263" s="122">
        <v>2575</v>
      </c>
      <c r="F263" s="123">
        <f t="shared" si="21"/>
        <v>-0.15462902166776105</v>
      </c>
      <c r="G263" s="122">
        <v>7581</v>
      </c>
      <c r="H263" s="123">
        <f t="shared" si="21"/>
        <v>1.9440776699029128</v>
      </c>
      <c r="I263" s="122">
        <v>8524</v>
      </c>
      <c r="J263" s="123">
        <f t="shared" si="21"/>
        <v>0.12438992217385558</v>
      </c>
      <c r="K263" s="122">
        <v>7383</v>
      </c>
      <c r="L263" s="123">
        <f t="shared" si="21"/>
        <v>-0.13385734396996718</v>
      </c>
      <c r="M263" s="122">
        <v>4241</v>
      </c>
      <c r="N263" s="123">
        <v>3.9715616572689294E-2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247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f>C$7</f>
        <v>2020</v>
      </c>
      <c r="D271" s="307"/>
      <c r="E271" s="306">
        <f>E$7</f>
        <v>2021</v>
      </c>
      <c r="F271" s="307"/>
      <c r="G271" s="306">
        <f>G$7</f>
        <v>2022</v>
      </c>
      <c r="H271" s="307"/>
      <c r="I271" s="306">
        <f>I$7</f>
        <v>2023</v>
      </c>
      <c r="J271" s="307"/>
      <c r="K271" s="306">
        <f>K$7</f>
        <v>2024</v>
      </c>
      <c r="L271" s="307"/>
      <c r="M271" s="306">
        <f>M$7</f>
        <v>2025</v>
      </c>
      <c r="N271" s="307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2201</v>
      </c>
      <c r="D273" s="120">
        <v>1.2419503219871286E-2</v>
      </c>
      <c r="E273" s="119">
        <v>74</v>
      </c>
      <c r="F273" s="120">
        <f t="shared" ref="F273:L285" si="23">IFERROR(E273/C273-1,"-")</f>
        <v>-0.96637891867333026</v>
      </c>
      <c r="G273" s="119">
        <v>919</v>
      </c>
      <c r="H273" s="120">
        <f t="shared" si="23"/>
        <v>11.418918918918919</v>
      </c>
      <c r="I273" s="119">
        <v>1727</v>
      </c>
      <c r="J273" s="120">
        <f t="shared" si="23"/>
        <v>0.87921653971708369</v>
      </c>
      <c r="K273" s="119">
        <v>1751</v>
      </c>
      <c r="L273" s="120">
        <f t="shared" si="23"/>
        <v>1.389693109438328E-2</v>
      </c>
      <c r="M273" s="119">
        <v>1414</v>
      </c>
      <c r="N273" s="120">
        <f t="shared" ref="N273:N276" si="24">IFERROR(M273/K273-1,"-")</f>
        <v>-0.19246145059965736</v>
      </c>
    </row>
    <row r="274" spans="2:14" x14ac:dyDescent="0.25">
      <c r="B274" s="118" t="s">
        <v>75</v>
      </c>
      <c r="C274" s="119">
        <v>1727</v>
      </c>
      <c r="D274" s="120">
        <v>6.4734895191121966E-2</v>
      </c>
      <c r="E274" s="119">
        <v>88</v>
      </c>
      <c r="F274" s="120">
        <f t="shared" si="23"/>
        <v>-0.94904458598726116</v>
      </c>
      <c r="G274" s="119">
        <v>702</v>
      </c>
      <c r="H274" s="120">
        <f t="shared" si="23"/>
        <v>6.9772727272727275</v>
      </c>
      <c r="I274" s="119">
        <v>1268</v>
      </c>
      <c r="J274" s="120">
        <f t="shared" si="23"/>
        <v>0.80626780626780636</v>
      </c>
      <c r="K274" s="119">
        <v>1627</v>
      </c>
      <c r="L274" s="120">
        <f t="shared" si="23"/>
        <v>0.28312302839116721</v>
      </c>
      <c r="M274" s="119">
        <v>899</v>
      </c>
      <c r="N274" s="120">
        <f t="shared" si="24"/>
        <v>-0.44744929317762749</v>
      </c>
    </row>
    <row r="275" spans="2:14" x14ac:dyDescent="0.25">
      <c r="B275" s="118" t="s">
        <v>77</v>
      </c>
      <c r="C275" s="119">
        <v>708</v>
      </c>
      <c r="D275" s="120">
        <v>-0.64793635007458983</v>
      </c>
      <c r="E275" s="119">
        <v>74</v>
      </c>
      <c r="F275" s="120">
        <f t="shared" si="23"/>
        <v>-0.89548022598870058</v>
      </c>
      <c r="G275" s="119">
        <v>795</v>
      </c>
      <c r="H275" s="120">
        <f t="shared" si="23"/>
        <v>9.7432432432432439</v>
      </c>
      <c r="I275" s="119">
        <v>1579</v>
      </c>
      <c r="J275" s="120">
        <f t="shared" si="23"/>
        <v>0.98616352201257862</v>
      </c>
      <c r="K275" s="119">
        <v>1711</v>
      </c>
      <c r="L275" s="120">
        <f t="shared" si="23"/>
        <v>8.3597213426219064E-2</v>
      </c>
      <c r="M275" s="119">
        <v>1235</v>
      </c>
      <c r="N275" s="120">
        <f t="shared" si="24"/>
        <v>-0.27819988310929278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19</v>
      </c>
      <c r="F276" s="120" t="str">
        <f t="shared" si="23"/>
        <v>-</v>
      </c>
      <c r="G276" s="119">
        <v>625</v>
      </c>
      <c r="H276" s="120">
        <f t="shared" si="23"/>
        <v>31.89473684210526</v>
      </c>
      <c r="I276" s="119">
        <v>823</v>
      </c>
      <c r="J276" s="120">
        <f t="shared" si="23"/>
        <v>0.31679999999999997</v>
      </c>
      <c r="K276" s="119">
        <v>657</v>
      </c>
      <c r="L276" s="120">
        <f t="shared" si="23"/>
        <v>-0.20170109356014576</v>
      </c>
      <c r="M276" s="119">
        <v>354</v>
      </c>
      <c r="N276" s="120">
        <f t="shared" si="24"/>
        <v>-0.46118721461187218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107</v>
      </c>
      <c r="F277" s="120" t="str">
        <f t="shared" si="23"/>
        <v>-</v>
      </c>
      <c r="G277" s="119">
        <v>39</v>
      </c>
      <c r="H277" s="120">
        <f t="shared" si="23"/>
        <v>-0.63551401869158886</v>
      </c>
      <c r="I277" s="119">
        <v>114</v>
      </c>
      <c r="J277" s="120">
        <f t="shared" si="23"/>
        <v>1.9230769230769229</v>
      </c>
      <c r="K277" s="119">
        <v>74</v>
      </c>
      <c r="L277" s="120">
        <f t="shared" si="23"/>
        <v>-0.35087719298245612</v>
      </c>
      <c r="M277" s="119"/>
      <c r="N277" s="120"/>
    </row>
    <row r="278" spans="2:14" x14ac:dyDescent="0.25">
      <c r="B278" s="118" t="s">
        <v>83</v>
      </c>
      <c r="C278" s="119">
        <v>0</v>
      </c>
      <c r="D278" s="120">
        <v>-1</v>
      </c>
      <c r="E278" s="119">
        <v>43</v>
      </c>
      <c r="F278" s="120" t="str">
        <f t="shared" si="23"/>
        <v>-</v>
      </c>
      <c r="G278" s="119">
        <v>75</v>
      </c>
      <c r="H278" s="120">
        <f t="shared" si="23"/>
        <v>0.7441860465116279</v>
      </c>
      <c r="I278" s="119">
        <v>147</v>
      </c>
      <c r="J278" s="120">
        <f t="shared" si="23"/>
        <v>0.96</v>
      </c>
      <c r="K278" s="119">
        <v>119</v>
      </c>
      <c r="L278" s="120">
        <f t="shared" si="23"/>
        <v>-0.19047619047619047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40</v>
      </c>
      <c r="F279" s="120" t="str">
        <f t="shared" si="23"/>
        <v>-</v>
      </c>
      <c r="G279" s="119">
        <v>149</v>
      </c>
      <c r="H279" s="120">
        <f t="shared" si="23"/>
        <v>2.7250000000000001</v>
      </c>
      <c r="I279" s="119">
        <v>117</v>
      </c>
      <c r="J279" s="120">
        <f t="shared" si="23"/>
        <v>-0.21476510067114096</v>
      </c>
      <c r="K279" s="119">
        <v>69</v>
      </c>
      <c r="L279" s="120">
        <f t="shared" si="23"/>
        <v>-0.41025641025641024</v>
      </c>
      <c r="M279" s="119"/>
      <c r="N279" s="120"/>
    </row>
    <row r="280" spans="2:14" x14ac:dyDescent="0.25">
      <c r="B280" s="118" t="s">
        <v>87</v>
      </c>
      <c r="C280" s="119">
        <v>23</v>
      </c>
      <c r="D280" s="120">
        <v>-0.88205128205128203</v>
      </c>
      <c r="E280" s="119">
        <v>26</v>
      </c>
      <c r="F280" s="120">
        <f t="shared" si="23"/>
        <v>0.13043478260869557</v>
      </c>
      <c r="G280" s="119">
        <v>168</v>
      </c>
      <c r="H280" s="120">
        <f t="shared" si="23"/>
        <v>5.4615384615384617</v>
      </c>
      <c r="I280" s="119">
        <v>94</v>
      </c>
      <c r="J280" s="120">
        <f t="shared" si="23"/>
        <v>-0.44047619047619047</v>
      </c>
      <c r="K280" s="119">
        <v>62</v>
      </c>
      <c r="L280" s="120">
        <f t="shared" si="23"/>
        <v>-0.34042553191489366</v>
      </c>
      <c r="M280" s="119"/>
      <c r="N280" s="120"/>
    </row>
    <row r="281" spans="2:14" x14ac:dyDescent="0.25">
      <c r="B281" s="118" t="s">
        <v>89</v>
      </c>
      <c r="C281" s="119">
        <v>24</v>
      </c>
      <c r="D281" s="120">
        <v>-0.83783783783783783</v>
      </c>
      <c r="E281" s="119">
        <v>82</v>
      </c>
      <c r="F281" s="120">
        <f t="shared" si="23"/>
        <v>2.4166666666666665</v>
      </c>
      <c r="G281" s="119">
        <v>170</v>
      </c>
      <c r="H281" s="120">
        <f t="shared" si="23"/>
        <v>1.0731707317073171</v>
      </c>
      <c r="I281" s="119">
        <v>101</v>
      </c>
      <c r="J281" s="120">
        <f t="shared" si="23"/>
        <v>-0.40588235294117647</v>
      </c>
      <c r="K281" s="119">
        <v>169</v>
      </c>
      <c r="L281" s="120">
        <f t="shared" si="23"/>
        <v>0.6732673267326732</v>
      </c>
      <c r="M281" s="119"/>
      <c r="N281" s="120"/>
    </row>
    <row r="282" spans="2:14" x14ac:dyDescent="0.25">
      <c r="B282" s="118" t="s">
        <v>91</v>
      </c>
      <c r="C282" s="119">
        <v>46</v>
      </c>
      <c r="D282" s="120">
        <v>-0.96758280479210712</v>
      </c>
      <c r="E282" s="119">
        <v>349</v>
      </c>
      <c r="F282" s="120">
        <f t="shared" si="23"/>
        <v>6.5869565217391308</v>
      </c>
      <c r="G282" s="119">
        <v>931</v>
      </c>
      <c r="H282" s="120">
        <f t="shared" si="23"/>
        <v>1.6676217765042982</v>
      </c>
      <c r="I282" s="119">
        <v>842</v>
      </c>
      <c r="J282" s="120">
        <f t="shared" si="23"/>
        <v>-9.5596133190118171E-2</v>
      </c>
      <c r="K282" s="119">
        <v>637</v>
      </c>
      <c r="L282" s="120">
        <f t="shared" si="23"/>
        <v>-0.24346793349168649</v>
      </c>
      <c r="M282" s="119"/>
      <c r="N282" s="120"/>
    </row>
    <row r="283" spans="2:14" x14ac:dyDescent="0.25">
      <c r="B283" s="118" t="s">
        <v>93</v>
      </c>
      <c r="C283" s="119">
        <v>47</v>
      </c>
      <c r="D283" s="120">
        <v>-0.97889537494387069</v>
      </c>
      <c r="E283" s="119">
        <v>984</v>
      </c>
      <c r="F283" s="120">
        <f t="shared" si="23"/>
        <v>19.936170212765958</v>
      </c>
      <c r="G283" s="119">
        <v>1396</v>
      </c>
      <c r="H283" s="120">
        <f t="shared" si="23"/>
        <v>0.41869918699186992</v>
      </c>
      <c r="I283" s="119">
        <v>1400</v>
      </c>
      <c r="J283" s="120">
        <f t="shared" si="23"/>
        <v>2.8653295128939771E-3</v>
      </c>
      <c r="K283" s="119">
        <v>1183</v>
      </c>
      <c r="L283" s="120">
        <f t="shared" si="23"/>
        <v>-0.15500000000000003</v>
      </c>
      <c r="M283" s="119"/>
      <c r="N283" s="120"/>
    </row>
    <row r="284" spans="2:14" x14ac:dyDescent="0.25">
      <c r="B284" s="118" t="s">
        <v>95</v>
      </c>
      <c r="C284" s="119">
        <v>54</v>
      </c>
      <c r="D284" s="120">
        <v>-0.97531992687385738</v>
      </c>
      <c r="E284" s="119">
        <v>933</v>
      </c>
      <c r="F284" s="120">
        <f t="shared" si="23"/>
        <v>16.277777777777779</v>
      </c>
      <c r="G284" s="119">
        <v>1630</v>
      </c>
      <c r="H284" s="120">
        <f t="shared" si="23"/>
        <v>0.74705251875669876</v>
      </c>
      <c r="I284" s="119">
        <v>1749</v>
      </c>
      <c r="J284" s="120">
        <f t="shared" si="23"/>
        <v>7.3006134969325176E-2</v>
      </c>
      <c r="K284" s="119">
        <v>1482</v>
      </c>
      <c r="L284" s="120">
        <f t="shared" si="23"/>
        <v>-0.15265866209262435</v>
      </c>
      <c r="M284" s="119"/>
      <c r="N284" s="120"/>
    </row>
    <row r="285" spans="2:14" ht="15.75" x14ac:dyDescent="0.25">
      <c r="B285" s="121" t="s">
        <v>32</v>
      </c>
      <c r="C285" s="122">
        <v>4839</v>
      </c>
      <c r="D285" s="123">
        <v>-0.63288066155830358</v>
      </c>
      <c r="E285" s="122">
        <v>2819</v>
      </c>
      <c r="F285" s="123">
        <f t="shared" si="23"/>
        <v>-0.41744162016945652</v>
      </c>
      <c r="G285" s="122">
        <v>7599</v>
      </c>
      <c r="H285" s="123">
        <f t="shared" si="23"/>
        <v>1.6956367506207877</v>
      </c>
      <c r="I285" s="122">
        <v>9961</v>
      </c>
      <c r="J285" s="123">
        <f t="shared" si="23"/>
        <v>0.31083037241742328</v>
      </c>
      <c r="K285" s="122">
        <v>9541</v>
      </c>
      <c r="L285" s="123">
        <f t="shared" si="23"/>
        <v>-4.216444132115249E-2</v>
      </c>
      <c r="M285" s="122">
        <v>3902</v>
      </c>
      <c r="N285" s="123">
        <v>-0.32091890010442048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03C3-5A61-4DD7-970C-2D0D5376D95A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2" t="s">
        <v>236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ht="22.5" thickTop="1" thickBot="1" x14ac:dyDescent="0.3">
      <c r="B7" s="111"/>
      <c r="C7" s="112">
        <v>2018</v>
      </c>
      <c r="D7" s="306">
        <v>2019</v>
      </c>
      <c r="E7" s="307"/>
      <c r="F7" s="306">
        <v>2020</v>
      </c>
      <c r="G7" s="307"/>
      <c r="H7" s="306">
        <v>2021</v>
      </c>
      <c r="I7" s="307"/>
      <c r="J7" s="306">
        <v>2022</v>
      </c>
      <c r="K7" s="307"/>
      <c r="L7" s="308">
        <v>2023</v>
      </c>
      <c r="M7" s="307"/>
      <c r="N7" s="308">
        <v>2024</v>
      </c>
      <c r="O7" s="309"/>
      <c r="P7" s="308">
        <v>2025</v>
      </c>
      <c r="Q7" s="309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248</v>
      </c>
      <c r="N8" s="117" t="s">
        <v>71</v>
      </c>
      <c r="O8" s="116" t="s">
        <v>249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57089</v>
      </c>
      <c r="D9" s="119">
        <v>57351</v>
      </c>
      <c r="E9" s="120">
        <f t="shared" ref="E9:E21" si="0">D9/C9-1</f>
        <v>4.5893254392264105E-3</v>
      </c>
      <c r="F9" s="119">
        <v>61311</v>
      </c>
      <c r="G9" s="120">
        <f>F9/D9-1</f>
        <v>6.9048490871998824E-2</v>
      </c>
      <c r="H9" s="119">
        <v>4603</v>
      </c>
      <c r="I9" s="120">
        <f>IFERROR(H9/F9-1,"-")</f>
        <v>-0.9249237494087521</v>
      </c>
      <c r="J9" s="119">
        <v>36105</v>
      </c>
      <c r="K9" s="120">
        <f>IFERROR(J9/H9-1,"-")</f>
        <v>6.8437975233543344</v>
      </c>
      <c r="L9" s="119">
        <v>60088</v>
      </c>
      <c r="M9" s="120">
        <f t="shared" ref="M9:M21" si="1">IFERROR(L9/J9-1,"-")</f>
        <v>0.6642570281124498</v>
      </c>
      <c r="N9" s="119">
        <v>64481</v>
      </c>
      <c r="O9" s="120">
        <f>IFERROR(N9/L9-1,"-")</f>
        <v>7.3109439488749928E-2</v>
      </c>
      <c r="P9" s="119">
        <v>65410</v>
      </c>
      <c r="Q9" s="120">
        <f t="shared" ref="Q9:Q20" si="2">IFERROR(P9/N9-1,"-")</f>
        <v>1.4407344799243216E-2</v>
      </c>
    </row>
    <row r="10" spans="1:18" x14ac:dyDescent="0.25">
      <c r="A10" s="1" t="s">
        <v>74</v>
      </c>
      <c r="B10" s="118" t="s">
        <v>75</v>
      </c>
      <c r="C10" s="119">
        <v>54939</v>
      </c>
      <c r="D10" s="119">
        <v>52983</v>
      </c>
      <c r="E10" s="120">
        <f t="shared" si="0"/>
        <v>-3.5603123464205799E-2</v>
      </c>
      <c r="F10" s="119">
        <v>57643</v>
      </c>
      <c r="G10" s="120">
        <f t="shared" ref="G10:G20" si="3">F10/D10-1</f>
        <v>8.7952739557971338E-2</v>
      </c>
      <c r="H10" s="119">
        <v>6183</v>
      </c>
      <c r="I10" s="120">
        <f t="shared" ref="I10:I21" si="4">IFERROR(H10/F10-1,"-")</f>
        <v>-0.89273632531270053</v>
      </c>
      <c r="J10" s="119">
        <v>50459</v>
      </c>
      <c r="K10" s="120">
        <f t="shared" ref="K10:K21" si="5">IFERROR(J10/H10-1,"-")</f>
        <v>7.1609251172569941</v>
      </c>
      <c r="L10" s="119">
        <v>57829</v>
      </c>
      <c r="M10" s="120">
        <f t="shared" si="1"/>
        <v>0.14605917675736735</v>
      </c>
      <c r="N10" s="119">
        <v>66869</v>
      </c>
      <c r="O10" s="120">
        <f t="shared" ref="O10:O21" si="6">IFERROR(N10/L10-1,"-")</f>
        <v>0.1563229521520344</v>
      </c>
      <c r="P10" s="119">
        <v>68685</v>
      </c>
      <c r="Q10" s="120">
        <f t="shared" si="2"/>
        <v>2.7157576754549995E-2</v>
      </c>
    </row>
    <row r="11" spans="1:18" x14ac:dyDescent="0.25">
      <c r="A11" s="1" t="s">
        <v>76</v>
      </c>
      <c r="B11" s="118" t="s">
        <v>77</v>
      </c>
      <c r="C11" s="119">
        <v>75306</v>
      </c>
      <c r="D11" s="119">
        <v>68140</v>
      </c>
      <c r="E11" s="120">
        <f t="shared" si="0"/>
        <v>-9.5158420311794556E-2</v>
      </c>
      <c r="F11" s="119">
        <v>23288</v>
      </c>
      <c r="G11" s="120">
        <f t="shared" si="3"/>
        <v>-0.65823304960375695</v>
      </c>
      <c r="H11" s="119">
        <v>8151</v>
      </c>
      <c r="I11" s="120">
        <f t="shared" si="4"/>
        <v>-0.64999141188594978</v>
      </c>
      <c r="J11" s="119">
        <v>57186</v>
      </c>
      <c r="K11" s="120">
        <f t="shared" si="5"/>
        <v>6.0158262789841741</v>
      </c>
      <c r="L11" s="119">
        <v>66430</v>
      </c>
      <c r="M11" s="120">
        <f t="shared" si="1"/>
        <v>0.1616479557933761</v>
      </c>
      <c r="N11" s="119">
        <v>76278</v>
      </c>
      <c r="O11" s="120">
        <f t="shared" si="6"/>
        <v>0.14824627427367143</v>
      </c>
      <c r="P11" s="119">
        <v>79107</v>
      </c>
      <c r="Q11" s="120">
        <f t="shared" si="2"/>
        <v>3.7088020136867739E-2</v>
      </c>
    </row>
    <row r="12" spans="1:18" x14ac:dyDescent="0.25">
      <c r="A12" s="1" t="s">
        <v>78</v>
      </c>
      <c r="B12" s="118" t="s">
        <v>79</v>
      </c>
      <c r="C12" s="119">
        <v>63392</v>
      </c>
      <c r="D12" s="119">
        <v>63613</v>
      </c>
      <c r="E12" s="120">
        <f t="shared" si="0"/>
        <v>3.4862443210499361E-3</v>
      </c>
      <c r="F12" s="119">
        <v>0</v>
      </c>
      <c r="G12" s="120">
        <f t="shared" si="3"/>
        <v>-1</v>
      </c>
      <c r="H12" s="119">
        <v>8112</v>
      </c>
      <c r="I12" s="120" t="str">
        <f t="shared" si="4"/>
        <v>-</v>
      </c>
      <c r="J12" s="119">
        <v>60780</v>
      </c>
      <c r="K12" s="120">
        <f t="shared" si="5"/>
        <v>6.4926035502958577</v>
      </c>
      <c r="L12" s="119">
        <v>65148</v>
      </c>
      <c r="M12" s="120">
        <f t="shared" si="1"/>
        <v>7.1865745310957463E-2</v>
      </c>
      <c r="N12" s="119">
        <v>66545</v>
      </c>
      <c r="O12" s="120">
        <f t="shared" si="6"/>
        <v>2.1443482532080838E-2</v>
      </c>
      <c r="P12" s="119">
        <v>76454</v>
      </c>
      <c r="Q12" s="120">
        <f t="shared" si="2"/>
        <v>0.14890675482756022</v>
      </c>
    </row>
    <row r="13" spans="1:18" x14ac:dyDescent="0.25">
      <c r="A13" s="1" t="s">
        <v>80</v>
      </c>
      <c r="B13" s="118" t="s">
        <v>81</v>
      </c>
      <c r="C13" s="119">
        <v>67422</v>
      </c>
      <c r="D13" s="119">
        <v>65314</v>
      </c>
      <c r="E13" s="120">
        <f t="shared" si="0"/>
        <v>-3.1265758951084188E-2</v>
      </c>
      <c r="F13" s="119">
        <v>0</v>
      </c>
      <c r="G13" s="120">
        <f t="shared" si="3"/>
        <v>-1</v>
      </c>
      <c r="H13" s="119">
        <v>18010</v>
      </c>
      <c r="I13" s="120" t="str">
        <f t="shared" si="4"/>
        <v>-</v>
      </c>
      <c r="J13" s="119">
        <v>53595</v>
      </c>
      <c r="K13" s="120">
        <f t="shared" si="5"/>
        <v>1.975846751804553</v>
      </c>
      <c r="L13" s="119">
        <v>58098</v>
      </c>
      <c r="M13" s="120">
        <f t="shared" si="1"/>
        <v>8.4019031626084484E-2</v>
      </c>
      <c r="N13" s="119">
        <v>77065</v>
      </c>
      <c r="O13" s="120">
        <f t="shared" si="6"/>
        <v>0.32646562704396032</v>
      </c>
      <c r="P13" s="119" t="s">
        <v>250</v>
      </c>
      <c r="Q13" s="120" t="str">
        <f t="shared" si="2"/>
        <v>-</v>
      </c>
    </row>
    <row r="14" spans="1:18" x14ac:dyDescent="0.25">
      <c r="A14" s="1" t="s">
        <v>82</v>
      </c>
      <c r="B14" s="118" t="s">
        <v>83</v>
      </c>
      <c r="C14" s="119">
        <v>75651</v>
      </c>
      <c r="D14" s="119">
        <v>70924</v>
      </c>
      <c r="E14" s="120">
        <f t="shared" si="0"/>
        <v>-6.2484302917344081E-2</v>
      </c>
      <c r="F14" s="119">
        <v>0</v>
      </c>
      <c r="G14" s="120">
        <f t="shared" si="3"/>
        <v>-1</v>
      </c>
      <c r="H14" s="119">
        <v>25023</v>
      </c>
      <c r="I14" s="120" t="str">
        <f t="shared" si="4"/>
        <v>-</v>
      </c>
      <c r="J14" s="119">
        <v>63207</v>
      </c>
      <c r="K14" s="120">
        <f t="shared" si="5"/>
        <v>1.5259561203692602</v>
      </c>
      <c r="L14" s="119">
        <v>71344</v>
      </c>
      <c r="M14" s="120">
        <f t="shared" si="1"/>
        <v>0.12873574129447696</v>
      </c>
      <c r="N14" s="119">
        <v>83393</v>
      </c>
      <c r="O14" s="120">
        <f t="shared" si="6"/>
        <v>0.16888596097779773</v>
      </c>
      <c r="P14" s="119" t="s">
        <v>250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74600</v>
      </c>
      <c r="D15" s="119">
        <v>72529</v>
      </c>
      <c r="E15" s="120">
        <f t="shared" si="0"/>
        <v>-2.7761394101876724E-2</v>
      </c>
      <c r="F15" s="119">
        <v>0</v>
      </c>
      <c r="G15" s="120">
        <f t="shared" si="3"/>
        <v>-1</v>
      </c>
      <c r="H15" s="119">
        <v>41575</v>
      </c>
      <c r="I15" s="120" t="str">
        <f t="shared" si="4"/>
        <v>-</v>
      </c>
      <c r="J15" s="119">
        <v>73949</v>
      </c>
      <c r="K15" s="120">
        <f t="shared" si="5"/>
        <v>0.77868911605532176</v>
      </c>
      <c r="L15" s="119">
        <v>74357</v>
      </c>
      <c r="M15" s="120">
        <f t="shared" si="1"/>
        <v>5.5173159880457234E-3</v>
      </c>
      <c r="N15" s="119">
        <v>90048</v>
      </c>
      <c r="O15" s="120">
        <f t="shared" si="6"/>
        <v>0.21102249956291952</v>
      </c>
      <c r="P15" s="119" t="s">
        <v>250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85012</v>
      </c>
      <c r="D16" s="119">
        <v>76074</v>
      </c>
      <c r="E16" s="120">
        <f t="shared" si="0"/>
        <v>-0.10513809815084929</v>
      </c>
      <c r="F16" s="119">
        <v>21705</v>
      </c>
      <c r="G16" s="120">
        <f t="shared" si="3"/>
        <v>-0.71468570076504456</v>
      </c>
      <c r="H16" s="119">
        <v>50036</v>
      </c>
      <c r="I16" s="120">
        <f t="shared" si="4"/>
        <v>1.3052752821930431</v>
      </c>
      <c r="J16" s="119">
        <v>65748</v>
      </c>
      <c r="K16" s="120">
        <f t="shared" si="5"/>
        <v>0.31401390998481093</v>
      </c>
      <c r="L16" s="119">
        <v>73184</v>
      </c>
      <c r="M16" s="120">
        <f t="shared" si="1"/>
        <v>0.11309849729269339</v>
      </c>
      <c r="N16" s="119">
        <v>89034</v>
      </c>
      <c r="O16" s="120">
        <f t="shared" si="6"/>
        <v>0.21657739396589415</v>
      </c>
      <c r="P16" s="119" t="s">
        <v>250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71902</v>
      </c>
      <c r="D17" s="119">
        <v>69073</v>
      </c>
      <c r="E17" s="120">
        <f t="shared" si="0"/>
        <v>-3.9345219882617966E-2</v>
      </c>
      <c r="F17" s="119">
        <v>17561</v>
      </c>
      <c r="G17" s="120">
        <f t="shared" si="3"/>
        <v>-0.74576173034325999</v>
      </c>
      <c r="H17" s="119">
        <v>48518</v>
      </c>
      <c r="I17" s="120">
        <f t="shared" si="4"/>
        <v>1.7628267182962247</v>
      </c>
      <c r="J17" s="119">
        <v>62173</v>
      </c>
      <c r="K17" s="120">
        <f t="shared" si="5"/>
        <v>0.28144193907415804</v>
      </c>
      <c r="L17" s="119">
        <v>71851</v>
      </c>
      <c r="M17" s="120">
        <f t="shared" si="1"/>
        <v>0.15566242581184753</v>
      </c>
      <c r="N17" s="119">
        <v>77584</v>
      </c>
      <c r="O17" s="120">
        <f t="shared" si="6"/>
        <v>7.9790121223086707E-2</v>
      </c>
      <c r="P17" s="119" t="s">
        <v>250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67652</v>
      </c>
      <c r="D18" s="119">
        <v>66991</v>
      </c>
      <c r="E18" s="120">
        <f t="shared" si="0"/>
        <v>-9.7705906698989375E-3</v>
      </c>
      <c r="F18" s="119">
        <v>14861</v>
      </c>
      <c r="G18" s="120">
        <f t="shared" si="3"/>
        <v>-0.77816423101610666</v>
      </c>
      <c r="H18" s="119">
        <v>52374</v>
      </c>
      <c r="I18" s="120">
        <f t="shared" si="4"/>
        <v>2.5242581252943945</v>
      </c>
      <c r="J18" s="119">
        <v>64171</v>
      </c>
      <c r="K18" s="120">
        <f t="shared" si="5"/>
        <v>0.22524535074655372</v>
      </c>
      <c r="L18" s="119">
        <v>70925</v>
      </c>
      <c r="M18" s="120">
        <f t="shared" si="1"/>
        <v>0.10525003506256714</v>
      </c>
      <c r="N18" s="119">
        <v>81853</v>
      </c>
      <c r="O18" s="120">
        <f t="shared" si="6"/>
        <v>0.15407825167430378</v>
      </c>
      <c r="P18" s="119" t="s">
        <v>250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63196</v>
      </c>
      <c r="D19" s="119">
        <v>66714</v>
      </c>
      <c r="E19" s="120">
        <f t="shared" si="0"/>
        <v>5.5668080258244101E-2</v>
      </c>
      <c r="F19" s="119">
        <v>6170</v>
      </c>
      <c r="G19" s="120">
        <f t="shared" si="3"/>
        <v>-0.90751566387864613</v>
      </c>
      <c r="H19" s="119">
        <v>47468</v>
      </c>
      <c r="I19" s="120">
        <f t="shared" si="4"/>
        <v>6.6933549432739063</v>
      </c>
      <c r="J19" s="119">
        <v>61752</v>
      </c>
      <c r="K19" s="120">
        <f t="shared" si="5"/>
        <v>0.30091851352490107</v>
      </c>
      <c r="L19" s="119">
        <v>66055</v>
      </c>
      <c r="M19" s="120">
        <f t="shared" si="1"/>
        <v>6.9681953620935433E-2</v>
      </c>
      <c r="N19" s="119">
        <v>73285</v>
      </c>
      <c r="O19" s="120">
        <f t="shared" si="6"/>
        <v>0.10945424267655746</v>
      </c>
      <c r="P19" s="119" t="s">
        <v>250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60674</v>
      </c>
      <c r="D20" s="119">
        <v>62015</v>
      </c>
      <c r="E20" s="120">
        <f t="shared" si="0"/>
        <v>2.2101723967432596E-2</v>
      </c>
      <c r="F20" s="119">
        <v>8912</v>
      </c>
      <c r="G20" s="120">
        <f t="shared" si="3"/>
        <v>-0.85629283237926312</v>
      </c>
      <c r="H20" s="119">
        <v>44151</v>
      </c>
      <c r="I20" s="120">
        <f t="shared" si="4"/>
        <v>3.9541068222621183</v>
      </c>
      <c r="J20" s="119">
        <v>61100</v>
      </c>
      <c r="K20" s="120">
        <f t="shared" si="5"/>
        <v>0.38388711467463921</v>
      </c>
      <c r="L20" s="119">
        <v>62539</v>
      </c>
      <c r="M20" s="120">
        <f t="shared" si="1"/>
        <v>2.3551554828150634E-2</v>
      </c>
      <c r="N20" s="119">
        <v>67921</v>
      </c>
      <c r="O20" s="120">
        <f t="shared" si="6"/>
        <v>8.6058299621036394E-2</v>
      </c>
      <c r="P20" s="119" t="s">
        <v>250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816835</v>
      </c>
      <c r="D21" s="122">
        <v>791721</v>
      </c>
      <c r="E21" s="123">
        <f t="shared" si="0"/>
        <v>-3.0745499397063059E-2</v>
      </c>
      <c r="F21" s="122">
        <v>225835</v>
      </c>
      <c r="G21" s="123">
        <f>F21/D21-1</f>
        <v>-0.71475431370394371</v>
      </c>
      <c r="H21" s="122">
        <v>354204</v>
      </c>
      <c r="I21" s="123">
        <f t="shared" si="4"/>
        <v>0.56841942125888378</v>
      </c>
      <c r="J21" s="122">
        <v>710225</v>
      </c>
      <c r="K21" s="123">
        <f t="shared" si="5"/>
        <v>1.0051298121986201</v>
      </c>
      <c r="L21" s="122">
        <v>797848</v>
      </c>
      <c r="M21" s="123">
        <f t="shared" si="1"/>
        <v>0.12337357879545219</v>
      </c>
      <c r="N21" s="122">
        <v>914356</v>
      </c>
      <c r="O21" s="123">
        <f t="shared" si="6"/>
        <v>0.14602781482187077</v>
      </c>
      <c r="P21" s="122">
        <v>289656</v>
      </c>
      <c r="Q21" s="123">
        <v>5.647164381613079E-2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AA95-AD81-414E-922C-668FD74D2970}">
  <sheetPr>
    <tabColor theme="7" tint="0.79998168889431442"/>
  </sheetPr>
  <dimension ref="A4:O114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251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 t="shared" ref="E7" si="0">G7-1</f>
        <v>2021</v>
      </c>
      <c r="F7" s="307"/>
      <c r="G7" s="308">
        <f t="shared" ref="G7" si="1">I7-1</f>
        <v>2022</v>
      </c>
      <c r="H7" s="307"/>
      <c r="I7" s="308">
        <f t="shared" ref="I7" si="2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61311</v>
      </c>
      <c r="D9" s="120">
        <v>6.9048490871998824E-2</v>
      </c>
      <c r="E9" s="119">
        <v>4603</v>
      </c>
      <c r="F9" s="120">
        <f t="shared" ref="F9:L21" si="3">IFERROR(E9/C9-1,"-")</f>
        <v>-0.9249237494087521</v>
      </c>
      <c r="G9" s="119">
        <v>36105</v>
      </c>
      <c r="H9" s="120">
        <f t="shared" si="3"/>
        <v>6.8437975233543344</v>
      </c>
      <c r="I9" s="119">
        <v>60088</v>
      </c>
      <c r="J9" s="120">
        <f t="shared" si="3"/>
        <v>0.6642570281124498</v>
      </c>
      <c r="K9" s="119">
        <v>64481</v>
      </c>
      <c r="L9" s="120">
        <f t="shared" si="3"/>
        <v>7.3109439488749928E-2</v>
      </c>
      <c r="M9" s="119">
        <v>65410</v>
      </c>
      <c r="N9" s="120">
        <f t="shared" ref="N9" si="4">IFERROR(M9/K9-1,"-")</f>
        <v>1.4407344799243216E-2</v>
      </c>
    </row>
    <row r="10" spans="1:15" x14ac:dyDescent="0.25">
      <c r="A10" s="1" t="s">
        <v>74</v>
      </c>
      <c r="B10" s="118" t="s">
        <v>75</v>
      </c>
      <c r="C10" s="119">
        <v>57643</v>
      </c>
      <c r="D10" s="120">
        <v>8.7952739557971338E-2</v>
      </c>
      <c r="E10" s="119">
        <v>6183</v>
      </c>
      <c r="F10" s="120">
        <f t="shared" si="3"/>
        <v>-0.89273632531270053</v>
      </c>
      <c r="G10" s="119">
        <v>50459</v>
      </c>
      <c r="H10" s="120">
        <f t="shared" si="3"/>
        <v>7.1609251172569941</v>
      </c>
      <c r="I10" s="119">
        <v>57829</v>
      </c>
      <c r="J10" s="120">
        <f t="shared" si="3"/>
        <v>0.14605917675736735</v>
      </c>
      <c r="K10" s="119">
        <v>66869</v>
      </c>
      <c r="L10" s="120">
        <f t="shared" si="3"/>
        <v>0.1563229521520344</v>
      </c>
      <c r="M10" s="119">
        <v>68685</v>
      </c>
      <c r="N10" s="120">
        <f>IFERROR(M10/K10-1,"-")</f>
        <v>2.7157576754549995E-2</v>
      </c>
    </row>
    <row r="11" spans="1:15" x14ac:dyDescent="0.25">
      <c r="A11" s="1" t="s">
        <v>76</v>
      </c>
      <c r="B11" s="118" t="s">
        <v>77</v>
      </c>
      <c r="C11" s="119">
        <v>23288</v>
      </c>
      <c r="D11" s="120">
        <v>-0.65823304960375695</v>
      </c>
      <c r="E11" s="119">
        <v>8151</v>
      </c>
      <c r="F11" s="120">
        <f t="shared" si="3"/>
        <v>-0.64999141188594978</v>
      </c>
      <c r="G11" s="119">
        <v>57186</v>
      </c>
      <c r="H11" s="120">
        <f t="shared" si="3"/>
        <v>6.0158262789841741</v>
      </c>
      <c r="I11" s="119">
        <v>66430</v>
      </c>
      <c r="J11" s="120">
        <f t="shared" si="3"/>
        <v>0.1616479557933761</v>
      </c>
      <c r="K11" s="119">
        <v>76278</v>
      </c>
      <c r="L11" s="120">
        <f t="shared" si="3"/>
        <v>0.14824627427367143</v>
      </c>
      <c r="M11" s="119">
        <v>79107</v>
      </c>
      <c r="N11" s="120">
        <f>IFERROR(M11/K11-1,"-")</f>
        <v>3.7088020136867739E-2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8112</v>
      </c>
      <c r="F12" s="120" t="str">
        <f t="shared" si="3"/>
        <v>-</v>
      </c>
      <c r="G12" s="119">
        <v>60780</v>
      </c>
      <c r="H12" s="120">
        <f t="shared" si="3"/>
        <v>6.4926035502958577</v>
      </c>
      <c r="I12" s="119">
        <v>65148</v>
      </c>
      <c r="J12" s="120">
        <f t="shared" si="3"/>
        <v>7.1865745310957463E-2</v>
      </c>
      <c r="K12" s="119">
        <v>66545</v>
      </c>
      <c r="L12" s="120">
        <f t="shared" si="3"/>
        <v>2.1443482532080838E-2</v>
      </c>
      <c r="M12" s="119">
        <v>76454</v>
      </c>
      <c r="N12" s="120">
        <f>IFERROR(M12/K12-1,"-")</f>
        <v>0.14890675482756022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18010</v>
      </c>
      <c r="F13" s="120" t="str">
        <f t="shared" si="3"/>
        <v>-</v>
      </c>
      <c r="G13" s="119">
        <v>53595</v>
      </c>
      <c r="H13" s="120">
        <f t="shared" si="3"/>
        <v>1.975846751804553</v>
      </c>
      <c r="I13" s="119">
        <v>58098</v>
      </c>
      <c r="J13" s="120">
        <f t="shared" si="3"/>
        <v>8.4019031626084484E-2</v>
      </c>
      <c r="K13" s="119">
        <v>77065</v>
      </c>
      <c r="L13" s="120">
        <f t="shared" si="3"/>
        <v>0.32646562704396032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25023</v>
      </c>
      <c r="F14" s="120" t="str">
        <f t="shared" si="3"/>
        <v>-</v>
      </c>
      <c r="G14" s="119">
        <v>63207</v>
      </c>
      <c r="H14" s="120">
        <f t="shared" si="3"/>
        <v>1.5259561203692602</v>
      </c>
      <c r="I14" s="119">
        <v>71344</v>
      </c>
      <c r="J14" s="120">
        <f t="shared" si="3"/>
        <v>0.12873574129447696</v>
      </c>
      <c r="K14" s="119">
        <v>83393</v>
      </c>
      <c r="L14" s="120">
        <f t="shared" si="3"/>
        <v>0.16888596097779773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41575</v>
      </c>
      <c r="F15" s="120" t="str">
        <f t="shared" si="3"/>
        <v>-</v>
      </c>
      <c r="G15" s="119">
        <v>73949</v>
      </c>
      <c r="H15" s="120">
        <f t="shared" si="3"/>
        <v>0.77868911605532176</v>
      </c>
      <c r="I15" s="119">
        <v>74357</v>
      </c>
      <c r="J15" s="120">
        <f t="shared" si="3"/>
        <v>5.5173159880457234E-3</v>
      </c>
      <c r="K15" s="119">
        <v>90048</v>
      </c>
      <c r="L15" s="120">
        <f t="shared" si="3"/>
        <v>0.21102249956291952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21705</v>
      </c>
      <c r="D16" s="120">
        <v>-0.71468570076504456</v>
      </c>
      <c r="E16" s="119">
        <v>50036</v>
      </c>
      <c r="F16" s="120">
        <f t="shared" si="3"/>
        <v>1.3052752821930431</v>
      </c>
      <c r="G16" s="119">
        <v>65748</v>
      </c>
      <c r="H16" s="120">
        <f t="shared" si="3"/>
        <v>0.31401390998481093</v>
      </c>
      <c r="I16" s="119">
        <v>73184</v>
      </c>
      <c r="J16" s="120">
        <f t="shared" si="3"/>
        <v>0.11309849729269339</v>
      </c>
      <c r="K16" s="119">
        <v>89034</v>
      </c>
      <c r="L16" s="120">
        <f t="shared" si="3"/>
        <v>0.21657739396589415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17561</v>
      </c>
      <c r="D17" s="120">
        <v>-0.74576173034325999</v>
      </c>
      <c r="E17" s="119">
        <v>48518</v>
      </c>
      <c r="F17" s="120">
        <f t="shared" si="3"/>
        <v>1.7628267182962247</v>
      </c>
      <c r="G17" s="119">
        <v>62173</v>
      </c>
      <c r="H17" s="120">
        <f t="shared" si="3"/>
        <v>0.28144193907415804</v>
      </c>
      <c r="I17" s="119">
        <v>71851</v>
      </c>
      <c r="J17" s="120">
        <f t="shared" si="3"/>
        <v>0.15566242581184753</v>
      </c>
      <c r="K17" s="119">
        <v>77584</v>
      </c>
      <c r="L17" s="120">
        <f t="shared" si="3"/>
        <v>7.9790121223086707E-2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14861</v>
      </c>
      <c r="D18" s="120">
        <v>-0.77816423101610666</v>
      </c>
      <c r="E18" s="119">
        <v>52374</v>
      </c>
      <c r="F18" s="120">
        <f t="shared" si="3"/>
        <v>2.5242581252943945</v>
      </c>
      <c r="G18" s="119">
        <v>64171</v>
      </c>
      <c r="H18" s="120">
        <f t="shared" si="3"/>
        <v>0.22524535074655372</v>
      </c>
      <c r="I18" s="119">
        <v>70925</v>
      </c>
      <c r="J18" s="120">
        <f t="shared" si="3"/>
        <v>0.10525003506256714</v>
      </c>
      <c r="K18" s="119">
        <v>81853</v>
      </c>
      <c r="L18" s="120">
        <f t="shared" si="3"/>
        <v>0.15407825167430378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6170</v>
      </c>
      <c r="D19" s="120">
        <v>-0.90751566387864613</v>
      </c>
      <c r="E19" s="119">
        <v>47468</v>
      </c>
      <c r="F19" s="120">
        <f t="shared" si="3"/>
        <v>6.6933549432739063</v>
      </c>
      <c r="G19" s="119">
        <v>61752</v>
      </c>
      <c r="H19" s="120">
        <f t="shared" si="3"/>
        <v>0.30091851352490107</v>
      </c>
      <c r="I19" s="119">
        <v>66055</v>
      </c>
      <c r="J19" s="120">
        <f t="shared" si="3"/>
        <v>6.9681953620935433E-2</v>
      </c>
      <c r="K19" s="119">
        <v>73285</v>
      </c>
      <c r="L19" s="120">
        <f t="shared" si="3"/>
        <v>0.10945424267655746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8912</v>
      </c>
      <c r="D20" s="120">
        <v>-0.85629283237926312</v>
      </c>
      <c r="E20" s="119">
        <v>44151</v>
      </c>
      <c r="F20" s="120">
        <f t="shared" si="3"/>
        <v>3.9541068222621183</v>
      </c>
      <c r="G20" s="119">
        <v>61100</v>
      </c>
      <c r="H20" s="120">
        <f t="shared" si="3"/>
        <v>0.38388711467463921</v>
      </c>
      <c r="I20" s="119">
        <v>62539</v>
      </c>
      <c r="J20" s="120">
        <f t="shared" si="3"/>
        <v>2.3551554828150634E-2</v>
      </c>
      <c r="K20" s="119">
        <v>67921</v>
      </c>
      <c r="L20" s="120">
        <f t="shared" si="3"/>
        <v>8.6058299621036394E-2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225835</v>
      </c>
      <c r="D21" s="123">
        <v>-0.71475431370394371</v>
      </c>
      <c r="E21" s="122">
        <v>354204</v>
      </c>
      <c r="F21" s="123">
        <f t="shared" si="3"/>
        <v>0.56841942125888378</v>
      </c>
      <c r="G21" s="122">
        <v>710225</v>
      </c>
      <c r="H21" s="123">
        <f t="shared" si="3"/>
        <v>1.0051298121986201</v>
      </c>
      <c r="I21" s="122">
        <v>797848</v>
      </c>
      <c r="J21" s="123">
        <f t="shared" si="3"/>
        <v>0.12337357879545219</v>
      </c>
      <c r="K21" s="122">
        <v>914356</v>
      </c>
      <c r="L21" s="123">
        <f t="shared" si="3"/>
        <v>0.14602781482187077</v>
      </c>
      <c r="M21" s="122">
        <v>289656</v>
      </c>
      <c r="N21" s="123">
        <v>5.647164381613079E-2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252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$C$7</f>
        <v>2020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20/19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49163</v>
      </c>
      <c r="D31" s="120">
        <v>8.6067112907857846E-2</v>
      </c>
      <c r="E31" s="119">
        <v>49163</v>
      </c>
      <c r="F31" s="120">
        <f t="shared" ref="F31:L43" si="5">IFERROR(E31/C31-1,"-")</f>
        <v>0</v>
      </c>
      <c r="G31" s="119">
        <v>28358</v>
      </c>
      <c r="H31" s="120">
        <f t="shared" si="5"/>
        <v>-0.42318410186522382</v>
      </c>
      <c r="I31" s="119">
        <v>49540</v>
      </c>
      <c r="J31" s="120">
        <f t="shared" si="5"/>
        <v>0.74694971436631641</v>
      </c>
      <c r="K31" s="119">
        <v>54397</v>
      </c>
      <c r="L31" s="120">
        <f t="shared" si="5"/>
        <v>9.8041986273718296E-2</v>
      </c>
      <c r="M31" s="119">
        <v>54883</v>
      </c>
      <c r="N31" s="120">
        <f t="shared" ref="N31:N34" si="6">IFERROR(M31/K31-1,"-")</f>
        <v>8.9343162306745327E-3</v>
      </c>
    </row>
    <row r="32" spans="1:15" x14ac:dyDescent="0.25">
      <c r="B32" s="118" t="s">
        <v>75</v>
      </c>
      <c r="C32" s="119">
        <v>47980</v>
      </c>
      <c r="D32" s="120">
        <v>0.12223417691911864</v>
      </c>
      <c r="E32" s="119">
        <v>47980</v>
      </c>
      <c r="F32" s="120">
        <f t="shared" si="5"/>
        <v>0</v>
      </c>
      <c r="G32" s="119">
        <v>41758</v>
      </c>
      <c r="H32" s="120">
        <f t="shared" si="5"/>
        <v>-0.12967903293038763</v>
      </c>
      <c r="I32" s="119">
        <v>48085</v>
      </c>
      <c r="J32" s="120">
        <f t="shared" si="5"/>
        <v>0.15151587719718385</v>
      </c>
      <c r="K32" s="119">
        <v>56657</v>
      </c>
      <c r="L32" s="120">
        <f t="shared" si="5"/>
        <v>0.17826765103462616</v>
      </c>
      <c r="M32" s="119">
        <v>57448</v>
      </c>
      <c r="N32" s="120">
        <f t="shared" si="6"/>
        <v>1.3961205146760358E-2</v>
      </c>
    </row>
    <row r="33" spans="2:15" x14ac:dyDescent="0.25">
      <c r="B33" s="118" t="s">
        <v>77</v>
      </c>
      <c r="C33" s="119">
        <v>19076</v>
      </c>
      <c r="D33" s="120">
        <v>-0.64390517080455478</v>
      </c>
      <c r="E33" s="119">
        <v>19076</v>
      </c>
      <c r="F33" s="120">
        <f t="shared" si="5"/>
        <v>0</v>
      </c>
      <c r="G33" s="119">
        <v>46880</v>
      </c>
      <c r="H33" s="120">
        <f t="shared" si="5"/>
        <v>1.4575382679807087</v>
      </c>
      <c r="I33" s="119">
        <v>53645</v>
      </c>
      <c r="J33" s="120">
        <f t="shared" si="5"/>
        <v>0.14430460750853236</v>
      </c>
      <c r="K33" s="119">
        <v>62724</v>
      </c>
      <c r="L33" s="120">
        <f t="shared" si="5"/>
        <v>0.16924224065616555</v>
      </c>
      <c r="M33" s="119">
        <v>63058</v>
      </c>
      <c r="N33" s="120">
        <f t="shared" si="6"/>
        <v>5.3249155028378681E-3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0</v>
      </c>
      <c r="F34" s="120" t="str">
        <f t="shared" si="5"/>
        <v>-</v>
      </c>
      <c r="G34" s="119">
        <v>49231</v>
      </c>
      <c r="H34" s="120" t="str">
        <f t="shared" si="5"/>
        <v>-</v>
      </c>
      <c r="I34" s="119">
        <v>51684</v>
      </c>
      <c r="J34" s="120">
        <f t="shared" si="5"/>
        <v>4.9826328939083009E-2</v>
      </c>
      <c r="K34" s="119">
        <v>51569</v>
      </c>
      <c r="L34" s="120">
        <f t="shared" si="5"/>
        <v>-2.2250599798777637E-3</v>
      </c>
      <c r="M34" s="119">
        <v>58240</v>
      </c>
      <c r="N34" s="120">
        <f t="shared" si="6"/>
        <v>0.12936066241346555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0</v>
      </c>
      <c r="F35" s="120" t="str">
        <f t="shared" si="5"/>
        <v>-</v>
      </c>
      <c r="G35" s="119">
        <v>43875</v>
      </c>
      <c r="H35" s="120" t="str">
        <f t="shared" si="5"/>
        <v>-</v>
      </c>
      <c r="I35" s="119">
        <v>46378</v>
      </c>
      <c r="J35" s="120">
        <f t="shared" si="5"/>
        <v>5.70484330484331E-2</v>
      </c>
      <c r="K35" s="119">
        <v>61791</v>
      </c>
      <c r="L35" s="120">
        <f t="shared" si="5"/>
        <v>0.33233429643365398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0</v>
      </c>
      <c r="F36" s="120" t="str">
        <f t="shared" si="5"/>
        <v>-</v>
      </c>
      <c r="G36" s="119">
        <v>51223</v>
      </c>
      <c r="H36" s="120" t="str">
        <f t="shared" si="5"/>
        <v>-</v>
      </c>
      <c r="I36" s="119">
        <v>57186</v>
      </c>
      <c r="J36" s="120">
        <f t="shared" si="5"/>
        <v>0.11641254905023124</v>
      </c>
      <c r="K36" s="119">
        <v>66284</v>
      </c>
      <c r="L36" s="120">
        <f t="shared" si="5"/>
        <v>0.15909488336306099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0</v>
      </c>
      <c r="F37" s="120" t="str">
        <f t="shared" si="5"/>
        <v>-</v>
      </c>
      <c r="G37" s="119">
        <v>58059</v>
      </c>
      <c r="H37" s="120" t="str">
        <f t="shared" si="5"/>
        <v>-</v>
      </c>
      <c r="I37" s="119">
        <v>61296</v>
      </c>
      <c r="J37" s="120">
        <f t="shared" si="5"/>
        <v>5.5753629928176451E-2</v>
      </c>
      <c r="K37" s="119">
        <v>71595</v>
      </c>
      <c r="L37" s="120">
        <f t="shared" si="5"/>
        <v>0.16802075176194209</v>
      </c>
      <c r="M37" s="119"/>
      <c r="N37" s="120"/>
    </row>
    <row r="38" spans="2:15" x14ac:dyDescent="0.25">
      <c r="B38" s="118" t="s">
        <v>87</v>
      </c>
      <c r="C38" s="119">
        <v>17316</v>
      </c>
      <c r="D38" s="120">
        <v>-0.71684599535598648</v>
      </c>
      <c r="E38" s="119">
        <v>17316</v>
      </c>
      <c r="F38" s="120">
        <f t="shared" si="5"/>
        <v>0</v>
      </c>
      <c r="G38" s="119">
        <v>52300</v>
      </c>
      <c r="H38" s="120">
        <f t="shared" si="5"/>
        <v>2.0203280203280203</v>
      </c>
      <c r="I38" s="119">
        <v>61320</v>
      </c>
      <c r="J38" s="120">
        <f t="shared" si="5"/>
        <v>0.17246653919694066</v>
      </c>
      <c r="K38" s="119">
        <v>71470</v>
      </c>
      <c r="L38" s="120">
        <f t="shared" si="5"/>
        <v>0.16552511415525117</v>
      </c>
      <c r="M38" s="119"/>
      <c r="N38" s="120"/>
    </row>
    <row r="39" spans="2:15" x14ac:dyDescent="0.25">
      <c r="B39" s="118" t="s">
        <v>89</v>
      </c>
      <c r="C39" s="119">
        <v>13941</v>
      </c>
      <c r="D39" s="120">
        <v>-0.75379697654704714</v>
      </c>
      <c r="E39" s="119">
        <v>13941</v>
      </c>
      <c r="F39" s="120">
        <f t="shared" si="5"/>
        <v>0</v>
      </c>
      <c r="G39" s="119">
        <v>51986</v>
      </c>
      <c r="H39" s="120">
        <f t="shared" si="5"/>
        <v>2.7290007890395236</v>
      </c>
      <c r="I39" s="119">
        <v>58014</v>
      </c>
      <c r="J39" s="120">
        <f t="shared" si="5"/>
        <v>0.11595429538721969</v>
      </c>
      <c r="K39" s="119">
        <v>60705</v>
      </c>
      <c r="L39" s="120">
        <f t="shared" si="5"/>
        <v>4.6385355259075389E-2</v>
      </c>
      <c r="M39" s="119"/>
      <c r="N39" s="120"/>
    </row>
    <row r="40" spans="2:15" x14ac:dyDescent="0.25">
      <c r="B40" s="118" t="s">
        <v>91</v>
      </c>
      <c r="C40" s="119">
        <v>10972</v>
      </c>
      <c r="D40" s="120">
        <v>-0.80026214228500692</v>
      </c>
      <c r="E40" s="119">
        <v>10972</v>
      </c>
      <c r="F40" s="120">
        <f t="shared" si="5"/>
        <v>0</v>
      </c>
      <c r="G40" s="119">
        <v>50768</v>
      </c>
      <c r="H40" s="120">
        <f t="shared" si="5"/>
        <v>3.6270506744440389</v>
      </c>
      <c r="I40" s="119">
        <v>58960</v>
      </c>
      <c r="J40" s="120">
        <f t="shared" si="5"/>
        <v>0.16136148755121327</v>
      </c>
      <c r="K40" s="119">
        <v>66534</v>
      </c>
      <c r="L40" s="120">
        <f t="shared" si="5"/>
        <v>0.12845997286295785</v>
      </c>
      <c r="M40" s="119"/>
      <c r="N40" s="120"/>
    </row>
    <row r="41" spans="2:15" x14ac:dyDescent="0.25">
      <c r="B41" s="118" t="s">
        <v>93</v>
      </c>
      <c r="C41" s="119">
        <v>4036</v>
      </c>
      <c r="D41" s="120">
        <v>-0.92567492910021731</v>
      </c>
      <c r="E41" s="119">
        <v>4036</v>
      </c>
      <c r="F41" s="120">
        <f t="shared" si="5"/>
        <v>0</v>
      </c>
      <c r="G41" s="119">
        <v>50254</v>
      </c>
      <c r="H41" s="120">
        <f t="shared" si="5"/>
        <v>11.451437066402379</v>
      </c>
      <c r="I41" s="119">
        <v>55542</v>
      </c>
      <c r="J41" s="120">
        <f t="shared" si="5"/>
        <v>0.10522545469017386</v>
      </c>
      <c r="K41" s="119">
        <v>60936</v>
      </c>
      <c r="L41" s="120">
        <f t="shared" si="5"/>
        <v>9.7115696229880033E-2</v>
      </c>
      <c r="M41" s="119"/>
      <c r="N41" s="120"/>
    </row>
    <row r="42" spans="2:15" x14ac:dyDescent="0.25">
      <c r="B42" s="118" t="s">
        <v>95</v>
      </c>
      <c r="C42" s="119">
        <v>5448</v>
      </c>
      <c r="D42" s="120">
        <v>-0.8901391409558379</v>
      </c>
      <c r="E42" s="119">
        <v>5448</v>
      </c>
      <c r="F42" s="120">
        <f t="shared" si="5"/>
        <v>0</v>
      </c>
      <c r="G42" s="119">
        <v>50108</v>
      </c>
      <c r="H42" s="120">
        <f t="shared" si="5"/>
        <v>8.1975036710719529</v>
      </c>
      <c r="I42" s="119">
        <v>50998</v>
      </c>
      <c r="J42" s="120">
        <f t="shared" si="5"/>
        <v>1.776163486868354E-2</v>
      </c>
      <c r="K42" s="119">
        <v>56389</v>
      </c>
      <c r="L42" s="120">
        <f t="shared" si="5"/>
        <v>0.10571002784422912</v>
      </c>
      <c r="M42" s="119"/>
      <c r="N42" s="120"/>
    </row>
    <row r="43" spans="2:15" ht="15.75" x14ac:dyDescent="0.25">
      <c r="B43" s="121" t="s">
        <v>32</v>
      </c>
      <c r="C43" s="122">
        <v>177177</v>
      </c>
      <c r="D43" s="123">
        <v>-0.71990438836535409</v>
      </c>
      <c r="E43" s="122">
        <v>177177</v>
      </c>
      <c r="F43" s="123">
        <f t="shared" si="5"/>
        <v>0</v>
      </c>
      <c r="G43" s="122">
        <v>574800</v>
      </c>
      <c r="H43" s="123">
        <f t="shared" si="5"/>
        <v>2.244213413704939</v>
      </c>
      <c r="I43" s="122">
        <v>652648</v>
      </c>
      <c r="J43" s="123">
        <f t="shared" si="5"/>
        <v>0.13543493389004868</v>
      </c>
      <c r="K43" s="122">
        <v>741051</v>
      </c>
      <c r="L43" s="123">
        <f t="shared" si="5"/>
        <v>0.13545280151015548</v>
      </c>
      <c r="M43" s="122">
        <v>233629</v>
      </c>
      <c r="N43" s="123">
        <v>3.6752208815737486E-2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2" t="s">
        <v>253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$C$7</f>
        <v>2020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20/19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39435</v>
      </c>
      <c r="D53" s="120">
        <v>0.13110945387792561</v>
      </c>
      <c r="E53" s="119">
        <v>39435</v>
      </c>
      <c r="F53" s="120">
        <f t="shared" ref="F53:L65" si="7">IFERROR(E53/C53-1,"-")</f>
        <v>0</v>
      </c>
      <c r="G53" s="119">
        <v>21891</v>
      </c>
      <c r="H53" s="120">
        <f t="shared" si="7"/>
        <v>-0.44488398630658044</v>
      </c>
      <c r="I53" s="119">
        <v>42127</v>
      </c>
      <c r="J53" s="120">
        <f t="shared" si="7"/>
        <v>0.92439815449271401</v>
      </c>
      <c r="K53" s="119">
        <v>46328</v>
      </c>
      <c r="L53" s="120">
        <f t="shared" si="7"/>
        <v>9.9722268378949375E-2</v>
      </c>
      <c r="M53" s="119">
        <v>46073</v>
      </c>
      <c r="N53" s="120">
        <f t="shared" ref="N53:N56" si="8">IFERROR(M53/K53-1,"-")</f>
        <v>-5.5042307028146942E-3</v>
      </c>
    </row>
    <row r="54" spans="1:15" x14ac:dyDescent="0.25">
      <c r="A54" s="1">
        <v>2</v>
      </c>
      <c r="B54" s="118" t="s">
        <v>75</v>
      </c>
      <c r="C54" s="119">
        <v>38553</v>
      </c>
      <c r="D54" s="120">
        <v>0.16053582179409998</v>
      </c>
      <c r="E54" s="119">
        <v>38553</v>
      </c>
      <c r="F54" s="120">
        <f t="shared" si="7"/>
        <v>0</v>
      </c>
      <c r="G54" s="119">
        <v>31654</v>
      </c>
      <c r="H54" s="120">
        <f t="shared" si="7"/>
        <v>-0.1789484605607865</v>
      </c>
      <c r="I54" s="119">
        <v>40353</v>
      </c>
      <c r="J54" s="120">
        <f t="shared" si="7"/>
        <v>0.27481518923358816</v>
      </c>
      <c r="K54" s="119">
        <v>48431</v>
      </c>
      <c r="L54" s="120">
        <f t="shared" si="7"/>
        <v>0.2001833816568781</v>
      </c>
      <c r="M54" s="119">
        <v>48494</v>
      </c>
      <c r="N54" s="120">
        <f t="shared" si="8"/>
        <v>1.3008197229047447E-3</v>
      </c>
    </row>
    <row r="55" spans="1:15" x14ac:dyDescent="0.25">
      <c r="A55" s="1">
        <v>3</v>
      </c>
      <c r="B55" s="118" t="s">
        <v>77</v>
      </c>
      <c r="C55" s="119">
        <v>15406</v>
      </c>
      <c r="D55" s="120">
        <v>-0.62886051553842448</v>
      </c>
      <c r="E55" s="119">
        <v>15406</v>
      </c>
      <c r="F55" s="120">
        <f t="shared" si="7"/>
        <v>0</v>
      </c>
      <c r="G55" s="119">
        <v>36530</v>
      </c>
      <c r="H55" s="120">
        <f t="shared" si="7"/>
        <v>1.3711540958068285</v>
      </c>
      <c r="I55" s="119">
        <v>44700</v>
      </c>
      <c r="J55" s="120">
        <f t="shared" si="7"/>
        <v>0.22365179304681093</v>
      </c>
      <c r="K55" s="119">
        <v>53005</v>
      </c>
      <c r="L55" s="120">
        <f t="shared" si="7"/>
        <v>0.18579418344519016</v>
      </c>
      <c r="M55" s="119">
        <v>52616</v>
      </c>
      <c r="N55" s="120">
        <f t="shared" si="8"/>
        <v>-7.3389302895953135E-3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7"/>
        <v>-</v>
      </c>
      <c r="G56" s="119">
        <v>40420</v>
      </c>
      <c r="H56" s="120" t="str">
        <f t="shared" si="7"/>
        <v>-</v>
      </c>
      <c r="I56" s="119">
        <v>43079</v>
      </c>
      <c r="J56" s="120">
        <f t="shared" si="7"/>
        <v>6.5784265215240056E-2</v>
      </c>
      <c r="K56" s="119">
        <v>42442</v>
      </c>
      <c r="L56" s="120">
        <f t="shared" si="7"/>
        <v>-1.4786787065623641E-2</v>
      </c>
      <c r="M56" s="119">
        <v>48720</v>
      </c>
      <c r="N56" s="120">
        <f t="shared" si="8"/>
        <v>0.14791951368927014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7"/>
        <v>-</v>
      </c>
      <c r="G57" s="119">
        <v>36270</v>
      </c>
      <c r="H57" s="120" t="str">
        <f t="shared" si="7"/>
        <v>-</v>
      </c>
      <c r="I57" s="119">
        <v>38430</v>
      </c>
      <c r="J57" s="120">
        <f t="shared" si="7"/>
        <v>5.9553349875930417E-2</v>
      </c>
      <c r="K57" s="119">
        <v>51394</v>
      </c>
      <c r="L57" s="120">
        <f t="shared" si="7"/>
        <v>0.33734061930783232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7"/>
        <v>-</v>
      </c>
      <c r="G58" s="119">
        <v>43291</v>
      </c>
      <c r="H58" s="120" t="str">
        <f t="shared" si="7"/>
        <v>-</v>
      </c>
      <c r="I58" s="119">
        <v>47732</v>
      </c>
      <c r="J58" s="120">
        <f t="shared" si="7"/>
        <v>0.10258483287519349</v>
      </c>
      <c r="K58" s="119">
        <v>55532</v>
      </c>
      <c r="L58" s="120">
        <f t="shared" si="7"/>
        <v>0.16341238582083295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7"/>
        <v>-</v>
      </c>
      <c r="G59" s="119">
        <v>49808</v>
      </c>
      <c r="H59" s="120" t="str">
        <f t="shared" si="7"/>
        <v>-</v>
      </c>
      <c r="I59" s="119">
        <v>51553</v>
      </c>
      <c r="J59" s="120">
        <f t="shared" si="7"/>
        <v>3.503453260520395E-2</v>
      </c>
      <c r="K59" s="119">
        <v>60327</v>
      </c>
      <c r="L59" s="120">
        <f t="shared" si="7"/>
        <v>0.17019378115725559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15102</v>
      </c>
      <c r="D60" s="120">
        <v>-0.6892720464178429</v>
      </c>
      <c r="E60" s="119">
        <v>15102</v>
      </c>
      <c r="F60" s="120">
        <f t="shared" si="7"/>
        <v>0</v>
      </c>
      <c r="G60" s="119">
        <v>43951</v>
      </c>
      <c r="H60" s="120">
        <f t="shared" si="7"/>
        <v>1.9102767845318502</v>
      </c>
      <c r="I60" s="119">
        <v>52333</v>
      </c>
      <c r="J60" s="120">
        <f t="shared" si="7"/>
        <v>0.19071238424609227</v>
      </c>
      <c r="K60" s="119">
        <v>61133</v>
      </c>
      <c r="L60" s="120">
        <f t="shared" si="7"/>
        <v>0.16815393728622485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11726</v>
      </c>
      <c r="D61" s="120">
        <v>-0.73912076176915553</v>
      </c>
      <c r="E61" s="119">
        <v>11726</v>
      </c>
      <c r="F61" s="120">
        <f t="shared" si="7"/>
        <v>0</v>
      </c>
      <c r="G61" s="119">
        <v>44396</v>
      </c>
      <c r="H61" s="120">
        <f t="shared" si="7"/>
        <v>2.7861163227016887</v>
      </c>
      <c r="I61" s="119">
        <v>49248</v>
      </c>
      <c r="J61" s="120">
        <f t="shared" si="7"/>
        <v>0.10928912514640965</v>
      </c>
      <c r="K61" s="119">
        <v>51449</v>
      </c>
      <c r="L61" s="120">
        <f t="shared" si="7"/>
        <v>4.469217024041594E-2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8592</v>
      </c>
      <c r="D62" s="120">
        <v>-0.80728080209945496</v>
      </c>
      <c r="E62" s="119">
        <v>8592</v>
      </c>
      <c r="F62" s="120">
        <f t="shared" si="7"/>
        <v>0</v>
      </c>
      <c r="G62" s="119">
        <v>43447</v>
      </c>
      <c r="H62" s="120">
        <f t="shared" si="7"/>
        <v>4.0566806331471135</v>
      </c>
      <c r="I62" s="119">
        <v>50542</v>
      </c>
      <c r="J62" s="120">
        <f t="shared" si="7"/>
        <v>0.16330241443597937</v>
      </c>
      <c r="K62" s="119">
        <v>55323</v>
      </c>
      <c r="L62" s="120">
        <f t="shared" si="7"/>
        <v>9.4594594594594517E-2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2617</v>
      </c>
      <c r="D63" s="120">
        <v>-0.93814554822850926</v>
      </c>
      <c r="E63" s="119">
        <v>2617</v>
      </c>
      <c r="F63" s="120">
        <f t="shared" si="7"/>
        <v>0</v>
      </c>
      <c r="G63" s="119">
        <v>41928</v>
      </c>
      <c r="H63" s="120">
        <f t="shared" si="7"/>
        <v>15.021398547955673</v>
      </c>
      <c r="I63" s="119">
        <v>46726</v>
      </c>
      <c r="J63" s="120">
        <f t="shared" si="7"/>
        <v>0.11443426826941416</v>
      </c>
      <c r="K63" s="119">
        <v>49692</v>
      </c>
      <c r="L63" s="120">
        <f t="shared" si="7"/>
        <v>6.3476437101399608E-2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3713</v>
      </c>
      <c r="D64" s="120">
        <v>-0.90663582187130676</v>
      </c>
      <c r="E64" s="119">
        <v>3713</v>
      </c>
      <c r="F64" s="120">
        <f t="shared" si="7"/>
        <v>0</v>
      </c>
      <c r="G64" s="119">
        <v>42758</v>
      </c>
      <c r="H64" s="120">
        <f t="shared" si="7"/>
        <v>10.515755453810934</v>
      </c>
      <c r="I64" s="119">
        <v>42526</v>
      </c>
      <c r="J64" s="120">
        <f t="shared" si="7"/>
        <v>-5.4258852144627445E-3</v>
      </c>
      <c r="K64" s="119">
        <v>47307</v>
      </c>
      <c r="L64" s="120">
        <f t="shared" si="7"/>
        <v>0.1124253397921271</v>
      </c>
      <c r="M64" s="119"/>
      <c r="N64" s="120"/>
    </row>
    <row r="65" spans="1:15" ht="15.75" x14ac:dyDescent="0.25">
      <c r="B65" s="121" t="s">
        <v>32</v>
      </c>
      <c r="C65" s="122">
        <v>143122</v>
      </c>
      <c r="D65" s="123">
        <v>-0.71444532897585233</v>
      </c>
      <c r="E65" s="122">
        <v>143122</v>
      </c>
      <c r="F65" s="123">
        <f t="shared" si="7"/>
        <v>0</v>
      </c>
      <c r="G65" s="122">
        <v>476344</v>
      </c>
      <c r="H65" s="123">
        <f t="shared" si="7"/>
        <v>2.3282374477718308</v>
      </c>
      <c r="I65" s="122">
        <v>549349</v>
      </c>
      <c r="J65" s="123">
        <f t="shared" si="7"/>
        <v>0.15326108862502719</v>
      </c>
      <c r="K65" s="122">
        <v>622363</v>
      </c>
      <c r="L65" s="123">
        <f t="shared" si="7"/>
        <v>0.13291004443441246</v>
      </c>
      <c r="M65" s="122">
        <v>195903</v>
      </c>
      <c r="N65" s="123">
        <v>2.9951736538279539E-2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254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$C$7</f>
        <v>2020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20/19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9728</v>
      </c>
      <c r="D75" s="120">
        <v>-6.4885129289627974E-2</v>
      </c>
      <c r="E75" s="119">
        <v>9728</v>
      </c>
      <c r="F75" s="120">
        <f t="shared" ref="F75:L87" si="9">IFERROR(E75/C75-1,"-")</f>
        <v>0</v>
      </c>
      <c r="G75" s="119">
        <v>6467</v>
      </c>
      <c r="H75" s="120">
        <f t="shared" si="9"/>
        <v>-0.33521792763157898</v>
      </c>
      <c r="I75" s="119">
        <v>7413</v>
      </c>
      <c r="J75" s="120">
        <f t="shared" si="9"/>
        <v>0.14628111952992118</v>
      </c>
      <c r="K75" s="119">
        <v>8069</v>
      </c>
      <c r="L75" s="120">
        <f t="shared" si="9"/>
        <v>8.8493187643329252E-2</v>
      </c>
      <c r="M75" s="119">
        <v>8810</v>
      </c>
      <c r="N75" s="120">
        <f t="shared" ref="N75:N78" si="10">IFERROR(M75/K75-1,"-")</f>
        <v>9.1832940884867931E-2</v>
      </c>
    </row>
    <row r="76" spans="1:15" x14ac:dyDescent="0.25">
      <c r="A76" s="1">
        <v>2</v>
      </c>
      <c r="B76" s="118" t="s">
        <v>75</v>
      </c>
      <c r="C76" s="119">
        <v>9427</v>
      </c>
      <c r="D76" s="120">
        <v>-1.1222991399202797E-2</v>
      </c>
      <c r="E76" s="119">
        <v>9427</v>
      </c>
      <c r="F76" s="120">
        <f t="shared" si="9"/>
        <v>0</v>
      </c>
      <c r="G76" s="119">
        <v>10104</v>
      </c>
      <c r="H76" s="120">
        <f t="shared" si="9"/>
        <v>7.1814999469608676E-2</v>
      </c>
      <c r="I76" s="119">
        <v>7732</v>
      </c>
      <c r="J76" s="120">
        <f t="shared" si="9"/>
        <v>-0.23475851148060178</v>
      </c>
      <c r="K76" s="119">
        <v>8226</v>
      </c>
      <c r="L76" s="120">
        <f t="shared" si="9"/>
        <v>6.3890325918261714E-2</v>
      </c>
      <c r="M76" s="119">
        <v>8954</v>
      </c>
      <c r="N76" s="120">
        <f t="shared" si="10"/>
        <v>8.8499878434233015E-2</v>
      </c>
    </row>
    <row r="77" spans="1:15" x14ac:dyDescent="0.25">
      <c r="A77" s="1">
        <v>3</v>
      </c>
      <c r="B77" s="118" t="s">
        <v>77</v>
      </c>
      <c r="C77" s="119">
        <v>3670</v>
      </c>
      <c r="D77" s="120">
        <v>-0.69568822553897181</v>
      </c>
      <c r="E77" s="119">
        <v>3670</v>
      </c>
      <c r="F77" s="120">
        <f t="shared" si="9"/>
        <v>0</v>
      </c>
      <c r="G77" s="119">
        <v>10350</v>
      </c>
      <c r="H77" s="120">
        <f t="shared" si="9"/>
        <v>1.8201634877384194</v>
      </c>
      <c r="I77" s="119">
        <v>8945</v>
      </c>
      <c r="J77" s="120">
        <f t="shared" si="9"/>
        <v>-0.13574879227053138</v>
      </c>
      <c r="K77" s="119">
        <v>9719</v>
      </c>
      <c r="L77" s="120">
        <f t="shared" si="9"/>
        <v>8.6528787031861398E-2</v>
      </c>
      <c r="M77" s="119">
        <v>10442</v>
      </c>
      <c r="N77" s="120">
        <f t="shared" si="10"/>
        <v>7.4390369379565779E-2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9"/>
        <v>-</v>
      </c>
      <c r="G78" s="119">
        <v>8811</v>
      </c>
      <c r="H78" s="120" t="str">
        <f t="shared" si="9"/>
        <v>-</v>
      </c>
      <c r="I78" s="119">
        <v>8605</v>
      </c>
      <c r="J78" s="120">
        <f t="shared" si="9"/>
        <v>-2.3379866076495337E-2</v>
      </c>
      <c r="K78" s="119">
        <v>9127</v>
      </c>
      <c r="L78" s="120">
        <f t="shared" si="9"/>
        <v>6.0662405578152168E-2</v>
      </c>
      <c r="M78" s="119">
        <v>9520</v>
      </c>
      <c r="N78" s="120">
        <f t="shared" si="10"/>
        <v>4.3059055549468539E-2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9"/>
        <v>-</v>
      </c>
      <c r="G79" s="119">
        <v>7605</v>
      </c>
      <c r="H79" s="120" t="str">
        <f t="shared" si="9"/>
        <v>-</v>
      </c>
      <c r="I79" s="119">
        <v>7948</v>
      </c>
      <c r="J79" s="120">
        <f t="shared" si="9"/>
        <v>4.5101906640368172E-2</v>
      </c>
      <c r="K79" s="119">
        <v>10397</v>
      </c>
      <c r="L79" s="120">
        <f t="shared" si="9"/>
        <v>0.30812783090085549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9"/>
        <v>-</v>
      </c>
      <c r="G80" s="119">
        <v>7932</v>
      </c>
      <c r="H80" s="120" t="str">
        <f t="shared" si="9"/>
        <v>-</v>
      </c>
      <c r="I80" s="119">
        <v>9454</v>
      </c>
      <c r="J80" s="120">
        <f t="shared" si="9"/>
        <v>0.1918809884014121</v>
      </c>
      <c r="K80" s="119">
        <v>10752</v>
      </c>
      <c r="L80" s="120">
        <f t="shared" si="9"/>
        <v>0.13729638248360487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9"/>
        <v>-</v>
      </c>
      <c r="G81" s="119">
        <v>8251</v>
      </c>
      <c r="H81" s="120" t="str">
        <f t="shared" si="9"/>
        <v>-</v>
      </c>
      <c r="I81" s="119">
        <v>9743</v>
      </c>
      <c r="J81" s="120">
        <f t="shared" si="9"/>
        <v>0.18082656647679074</v>
      </c>
      <c r="K81" s="119">
        <v>11268</v>
      </c>
      <c r="L81" s="120">
        <f t="shared" si="9"/>
        <v>0.15652263163296731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2214</v>
      </c>
      <c r="D82" s="120">
        <v>-0.82361376673040154</v>
      </c>
      <c r="E82" s="119">
        <v>2214</v>
      </c>
      <c r="F82" s="120">
        <f t="shared" si="9"/>
        <v>0</v>
      </c>
      <c r="G82" s="119">
        <v>8349</v>
      </c>
      <c r="H82" s="120">
        <f t="shared" si="9"/>
        <v>2.7710027100271004</v>
      </c>
      <c r="I82" s="119">
        <v>8987</v>
      </c>
      <c r="J82" s="120">
        <f t="shared" si="9"/>
        <v>7.641633728590258E-2</v>
      </c>
      <c r="K82" s="119">
        <v>10337</v>
      </c>
      <c r="L82" s="120">
        <f t="shared" si="9"/>
        <v>0.15021698008234119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2215</v>
      </c>
      <c r="D83" s="120">
        <v>-0.81029462144570052</v>
      </c>
      <c r="E83" s="119">
        <v>2215</v>
      </c>
      <c r="F83" s="120">
        <f t="shared" si="9"/>
        <v>0</v>
      </c>
      <c r="G83" s="119">
        <v>7590</v>
      </c>
      <c r="H83" s="120">
        <f t="shared" si="9"/>
        <v>2.4266365688487586</v>
      </c>
      <c r="I83" s="119">
        <v>8766</v>
      </c>
      <c r="J83" s="120">
        <f t="shared" si="9"/>
        <v>0.15494071146245059</v>
      </c>
      <c r="K83" s="119">
        <v>9256</v>
      </c>
      <c r="L83" s="120">
        <f t="shared" si="9"/>
        <v>5.5897786903946978E-2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2380</v>
      </c>
      <c r="D84" s="120">
        <v>-0.77002608947724416</v>
      </c>
      <c r="E84" s="119">
        <v>2380</v>
      </c>
      <c r="F84" s="120">
        <f t="shared" si="9"/>
        <v>0</v>
      </c>
      <c r="G84" s="119">
        <v>7321</v>
      </c>
      <c r="H84" s="120">
        <f t="shared" si="9"/>
        <v>2.0760504201680674</v>
      </c>
      <c r="I84" s="119">
        <v>8418</v>
      </c>
      <c r="J84" s="120">
        <f t="shared" si="9"/>
        <v>0.14984291763420288</v>
      </c>
      <c r="K84" s="119">
        <v>11211</v>
      </c>
      <c r="L84" s="120">
        <f t="shared" si="9"/>
        <v>0.33178902352102635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1419</v>
      </c>
      <c r="D85" s="120">
        <v>-0.88168098057200028</v>
      </c>
      <c r="E85" s="119">
        <v>1419</v>
      </c>
      <c r="F85" s="120">
        <f t="shared" si="9"/>
        <v>0</v>
      </c>
      <c r="G85" s="119">
        <v>8326</v>
      </c>
      <c r="H85" s="120">
        <f t="shared" si="9"/>
        <v>4.8675123326286114</v>
      </c>
      <c r="I85" s="119">
        <v>8816</v>
      </c>
      <c r="J85" s="120">
        <f t="shared" si="9"/>
        <v>5.8851789574825952E-2</v>
      </c>
      <c r="K85" s="119">
        <v>11244</v>
      </c>
      <c r="L85" s="120">
        <f t="shared" si="9"/>
        <v>0.27540834845735018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1735</v>
      </c>
      <c r="D86" s="120">
        <v>-0.82333774564708273</v>
      </c>
      <c r="E86" s="119">
        <v>1735</v>
      </c>
      <c r="F86" s="120">
        <f t="shared" si="9"/>
        <v>0</v>
      </c>
      <c r="G86" s="119">
        <v>7350</v>
      </c>
      <c r="H86" s="120">
        <f t="shared" si="9"/>
        <v>3.2363112391930837</v>
      </c>
      <c r="I86" s="119">
        <v>8472</v>
      </c>
      <c r="J86" s="120">
        <f t="shared" si="9"/>
        <v>0.15265306122448985</v>
      </c>
      <c r="K86" s="119">
        <v>9082</v>
      </c>
      <c r="L86" s="120">
        <f t="shared" si="9"/>
        <v>7.2001888574126482E-2</v>
      </c>
      <c r="M86" s="119"/>
      <c r="N86" s="120"/>
    </row>
    <row r="87" spans="1:15" ht="15.75" x14ac:dyDescent="0.25">
      <c r="B87" s="121" t="s">
        <v>32</v>
      </c>
      <c r="C87" s="122">
        <v>34055</v>
      </c>
      <c r="D87" s="123">
        <v>-0.74073481941652963</v>
      </c>
      <c r="E87" s="122">
        <v>34055</v>
      </c>
      <c r="F87" s="123">
        <f t="shared" si="9"/>
        <v>0</v>
      </c>
      <c r="G87" s="122">
        <v>98456</v>
      </c>
      <c r="H87" s="123">
        <f t="shared" si="9"/>
        <v>1.8910879459697547</v>
      </c>
      <c r="I87" s="122">
        <v>103299</v>
      </c>
      <c r="J87" s="123">
        <f t="shared" si="9"/>
        <v>4.9189485658568399E-2</v>
      </c>
      <c r="K87" s="122">
        <v>118688</v>
      </c>
      <c r="L87" s="123">
        <f t="shared" si="9"/>
        <v>0.14897530469801246</v>
      </c>
      <c r="M87" s="122">
        <v>37726</v>
      </c>
      <c r="N87" s="123">
        <v>7.3560797928345911E-2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255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$C$7</f>
        <v>2020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20/19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12148</v>
      </c>
      <c r="D97" s="120">
        <v>5.2962595167163062E-3</v>
      </c>
      <c r="E97" s="119">
        <v>12148</v>
      </c>
      <c r="F97" s="120">
        <f t="shared" ref="F97:L109" si="11">IFERROR(E97/C97-1,"-")</f>
        <v>0</v>
      </c>
      <c r="G97" s="119">
        <v>7747</v>
      </c>
      <c r="H97" s="120">
        <f t="shared" si="11"/>
        <v>-0.36228185709581828</v>
      </c>
      <c r="I97" s="119">
        <v>10548</v>
      </c>
      <c r="J97" s="120">
        <f t="shared" si="11"/>
        <v>0.36155931328256097</v>
      </c>
      <c r="K97" s="119">
        <v>10084</v>
      </c>
      <c r="L97" s="120">
        <f t="shared" si="11"/>
        <v>-4.3989381873340894E-2</v>
      </c>
      <c r="M97" s="119">
        <v>10527</v>
      </c>
      <c r="N97" s="120">
        <f t="shared" ref="N97:N100" si="12">IFERROR(M97/K97-1,"-")</f>
        <v>4.3930979769932543E-2</v>
      </c>
    </row>
    <row r="98" spans="2:14" x14ac:dyDescent="0.25">
      <c r="B98" s="118" t="s">
        <v>75</v>
      </c>
      <c r="C98" s="119">
        <v>9663</v>
      </c>
      <c r="D98" s="120">
        <v>-5.5332877114087409E-2</v>
      </c>
      <c r="E98" s="119">
        <v>9663</v>
      </c>
      <c r="F98" s="120">
        <f t="shared" si="11"/>
        <v>0</v>
      </c>
      <c r="G98" s="119">
        <v>8701</v>
      </c>
      <c r="H98" s="120">
        <f t="shared" si="11"/>
        <v>-9.9555003622063487E-2</v>
      </c>
      <c r="I98" s="119">
        <v>9744</v>
      </c>
      <c r="J98" s="120">
        <f t="shared" si="11"/>
        <v>0.11987127916331453</v>
      </c>
      <c r="K98" s="119">
        <v>10212</v>
      </c>
      <c r="L98" s="120">
        <f t="shared" si="11"/>
        <v>4.8029556650246219E-2</v>
      </c>
      <c r="M98" s="119">
        <v>11237</v>
      </c>
      <c r="N98" s="120">
        <f t="shared" si="12"/>
        <v>0.10037211124167644</v>
      </c>
    </row>
    <row r="99" spans="2:14" x14ac:dyDescent="0.25">
      <c r="B99" s="118" t="s">
        <v>77</v>
      </c>
      <c r="C99" s="119">
        <v>4212</v>
      </c>
      <c r="D99" s="120">
        <v>-0.71091283459162669</v>
      </c>
      <c r="E99" s="119">
        <v>4212</v>
      </c>
      <c r="F99" s="120">
        <f t="shared" si="11"/>
        <v>0</v>
      </c>
      <c r="G99" s="119">
        <v>10306</v>
      </c>
      <c r="H99" s="120">
        <f t="shared" si="11"/>
        <v>1.4468186134852803</v>
      </c>
      <c r="I99" s="119">
        <v>12785</v>
      </c>
      <c r="J99" s="120">
        <f t="shared" si="11"/>
        <v>0.24053949155831544</v>
      </c>
      <c r="K99" s="119">
        <v>13554</v>
      </c>
      <c r="L99" s="120">
        <f t="shared" si="11"/>
        <v>6.0148611654282425E-2</v>
      </c>
      <c r="M99" s="119">
        <v>16049</v>
      </c>
      <c r="N99" s="120">
        <f t="shared" si="12"/>
        <v>0.18407850081156862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0</v>
      </c>
      <c r="F100" s="120" t="str">
        <f t="shared" si="11"/>
        <v>-</v>
      </c>
      <c r="G100" s="119">
        <v>11549</v>
      </c>
      <c r="H100" s="120" t="str">
        <f t="shared" si="11"/>
        <v>-</v>
      </c>
      <c r="I100" s="119">
        <v>13464</v>
      </c>
      <c r="J100" s="120">
        <f t="shared" si="11"/>
        <v>0.16581522209715116</v>
      </c>
      <c r="K100" s="119">
        <v>14976</v>
      </c>
      <c r="L100" s="120">
        <f t="shared" si="11"/>
        <v>0.11229946524064172</v>
      </c>
      <c r="M100" s="119">
        <v>18214</v>
      </c>
      <c r="N100" s="120">
        <f t="shared" si="12"/>
        <v>0.2162126068376069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0</v>
      </c>
      <c r="F101" s="120" t="str">
        <f t="shared" si="11"/>
        <v>-</v>
      </c>
      <c r="G101" s="119">
        <v>9720</v>
      </c>
      <c r="H101" s="120" t="str">
        <f t="shared" si="11"/>
        <v>-</v>
      </c>
      <c r="I101" s="119">
        <v>11720</v>
      </c>
      <c r="J101" s="120">
        <f t="shared" si="11"/>
        <v>0.20576131687242794</v>
      </c>
      <c r="K101" s="119">
        <v>15274</v>
      </c>
      <c r="L101" s="120">
        <f t="shared" si="11"/>
        <v>0.30324232081911262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0</v>
      </c>
      <c r="F102" s="120" t="str">
        <f t="shared" si="11"/>
        <v>-</v>
      </c>
      <c r="G102" s="119">
        <v>11984</v>
      </c>
      <c r="H102" s="120" t="str">
        <f t="shared" si="11"/>
        <v>-</v>
      </c>
      <c r="I102" s="119">
        <v>14158</v>
      </c>
      <c r="J102" s="120">
        <f t="shared" si="11"/>
        <v>0.18140854472630163</v>
      </c>
      <c r="K102" s="119">
        <v>17109</v>
      </c>
      <c r="L102" s="120">
        <f t="shared" si="11"/>
        <v>0.20843339454725252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0</v>
      </c>
      <c r="F103" s="120" t="str">
        <f t="shared" si="11"/>
        <v>-</v>
      </c>
      <c r="G103" s="119">
        <v>15890</v>
      </c>
      <c r="H103" s="120" t="str">
        <f t="shared" si="11"/>
        <v>-</v>
      </c>
      <c r="I103" s="119">
        <v>13061</v>
      </c>
      <c r="J103" s="120">
        <f t="shared" si="11"/>
        <v>-0.17803650094398993</v>
      </c>
      <c r="K103" s="119">
        <v>18453</v>
      </c>
      <c r="L103" s="120">
        <f t="shared" si="11"/>
        <v>0.41283209555164224</v>
      </c>
      <c r="M103" s="119"/>
      <c r="N103" s="120"/>
    </row>
    <row r="104" spans="2:14" x14ac:dyDescent="0.25">
      <c r="B104" s="118" t="s">
        <v>87</v>
      </c>
      <c r="C104" s="119">
        <v>4389</v>
      </c>
      <c r="D104" s="120">
        <v>-0.70583109919571041</v>
      </c>
      <c r="E104" s="119">
        <v>4389</v>
      </c>
      <c r="F104" s="120">
        <f t="shared" si="11"/>
        <v>0</v>
      </c>
      <c r="G104" s="119">
        <v>13448</v>
      </c>
      <c r="H104" s="120">
        <f t="shared" si="11"/>
        <v>2.0640236956026428</v>
      </c>
      <c r="I104" s="119">
        <v>11864</v>
      </c>
      <c r="J104" s="120">
        <f t="shared" si="11"/>
        <v>-0.11778703152885184</v>
      </c>
      <c r="K104" s="119">
        <v>17564</v>
      </c>
      <c r="L104" s="120">
        <f t="shared" si="11"/>
        <v>0.48044504383007425</v>
      </c>
      <c r="M104" s="119"/>
      <c r="N104" s="120"/>
    </row>
    <row r="105" spans="2:14" x14ac:dyDescent="0.25">
      <c r="B105" s="118" t="s">
        <v>89</v>
      </c>
      <c r="C105" s="119">
        <v>3620</v>
      </c>
      <c r="D105" s="120">
        <v>-0.70921359145312879</v>
      </c>
      <c r="E105" s="119">
        <v>3620</v>
      </c>
      <c r="F105" s="120">
        <f t="shared" si="11"/>
        <v>0</v>
      </c>
      <c r="G105" s="119">
        <v>10187</v>
      </c>
      <c r="H105" s="120">
        <f t="shared" si="11"/>
        <v>1.814088397790055</v>
      </c>
      <c r="I105" s="119">
        <v>13837</v>
      </c>
      <c r="J105" s="120">
        <f t="shared" si="11"/>
        <v>0.35829979385491306</v>
      </c>
      <c r="K105" s="119">
        <v>16879</v>
      </c>
      <c r="L105" s="120">
        <f t="shared" si="11"/>
        <v>0.21984534219845342</v>
      </c>
      <c r="M105" s="119"/>
      <c r="N105" s="120"/>
    </row>
    <row r="106" spans="2:14" x14ac:dyDescent="0.25">
      <c r="B106" s="118" t="s">
        <v>91</v>
      </c>
      <c r="C106" s="119">
        <v>3889</v>
      </c>
      <c r="D106" s="120">
        <v>-0.67750228045443239</v>
      </c>
      <c r="E106" s="119">
        <v>3889</v>
      </c>
      <c r="F106" s="120">
        <f t="shared" si="11"/>
        <v>0</v>
      </c>
      <c r="G106" s="119">
        <v>13403</v>
      </c>
      <c r="H106" s="120">
        <f t="shared" si="11"/>
        <v>2.4463872460786833</v>
      </c>
      <c r="I106" s="119">
        <v>11965</v>
      </c>
      <c r="J106" s="120">
        <f t="shared" si="11"/>
        <v>-0.10728941281802584</v>
      </c>
      <c r="K106" s="119">
        <v>15319</v>
      </c>
      <c r="L106" s="120">
        <f t="shared" si="11"/>
        <v>0.28031759297952363</v>
      </c>
      <c r="M106" s="119"/>
      <c r="N106" s="120"/>
    </row>
    <row r="107" spans="2:14" x14ac:dyDescent="0.25">
      <c r="B107" s="118" t="s">
        <v>93</v>
      </c>
      <c r="C107" s="119">
        <v>2134</v>
      </c>
      <c r="D107" s="120">
        <v>-0.82806961005478574</v>
      </c>
      <c r="E107" s="119">
        <v>2134</v>
      </c>
      <c r="F107" s="120">
        <f t="shared" si="11"/>
        <v>0</v>
      </c>
      <c r="G107" s="119">
        <v>11498</v>
      </c>
      <c r="H107" s="120">
        <f t="shared" si="11"/>
        <v>4.3880037488284911</v>
      </c>
      <c r="I107" s="119">
        <v>10513</v>
      </c>
      <c r="J107" s="120">
        <f t="shared" si="11"/>
        <v>-8.5667072534353794E-2</v>
      </c>
      <c r="K107" s="119">
        <v>12349</v>
      </c>
      <c r="L107" s="120">
        <f t="shared" si="11"/>
        <v>0.17464092076476745</v>
      </c>
      <c r="M107" s="119"/>
      <c r="N107" s="120"/>
    </row>
    <row r="108" spans="2:14" x14ac:dyDescent="0.25">
      <c r="B108" s="118" t="s">
        <v>95</v>
      </c>
      <c r="C108" s="119">
        <v>3464</v>
      </c>
      <c r="D108" s="120">
        <v>-0.72120724346076459</v>
      </c>
      <c r="E108" s="119">
        <v>3464</v>
      </c>
      <c r="F108" s="120">
        <f t="shared" si="11"/>
        <v>0</v>
      </c>
      <c r="G108" s="119">
        <v>10992</v>
      </c>
      <c r="H108" s="120">
        <f t="shared" si="11"/>
        <v>2.1732101616628174</v>
      </c>
      <c r="I108" s="119">
        <v>11541</v>
      </c>
      <c r="J108" s="120">
        <f t="shared" si="11"/>
        <v>4.994541484716164E-2</v>
      </c>
      <c r="K108" s="119">
        <v>11532</v>
      </c>
      <c r="L108" s="120">
        <f t="shared" si="11"/>
        <v>-7.7982843774371258E-4</v>
      </c>
      <c r="M108" s="119"/>
      <c r="N108" s="120"/>
    </row>
    <row r="109" spans="2:14" ht="15.75" x14ac:dyDescent="0.25">
      <c r="B109" s="121" t="s">
        <v>32</v>
      </c>
      <c r="C109" s="122">
        <v>48658</v>
      </c>
      <c r="D109" s="123">
        <v>-0.69428632462522466</v>
      </c>
      <c r="E109" s="122">
        <v>48658</v>
      </c>
      <c r="F109" s="123">
        <f t="shared" si="11"/>
        <v>0</v>
      </c>
      <c r="G109" s="122">
        <v>135425</v>
      </c>
      <c r="H109" s="123">
        <f t="shared" si="11"/>
        <v>1.7832011180073164</v>
      </c>
      <c r="I109" s="122">
        <v>145200</v>
      </c>
      <c r="J109" s="123">
        <f t="shared" si="11"/>
        <v>7.2180173527782943E-2</v>
      </c>
      <c r="K109" s="122">
        <v>173305</v>
      </c>
      <c r="L109" s="123">
        <f t="shared" si="11"/>
        <v>0.1935606060606061</v>
      </c>
      <c r="M109" s="122">
        <v>56027</v>
      </c>
      <c r="N109" s="123">
        <v>0.14748289845574081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4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660D-B7FC-45D2-BB26-2F322D2F647D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256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134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914356</v>
      </c>
      <c r="D8" s="120">
        <f t="shared" ref="D8:D10" si="0">C8/C9-1</f>
        <v>0.14602781482187077</v>
      </c>
    </row>
    <row r="9" spans="1:5" x14ac:dyDescent="0.25">
      <c r="A9" s="1"/>
      <c r="B9" s="118">
        <v>2023</v>
      </c>
      <c r="C9" s="119">
        <v>797848</v>
      </c>
      <c r="D9" s="120">
        <f t="shared" si="0"/>
        <v>0.12337357879545219</v>
      </c>
    </row>
    <row r="10" spans="1:5" x14ac:dyDescent="0.25">
      <c r="A10" s="1"/>
      <c r="B10" s="118">
        <v>2022</v>
      </c>
      <c r="C10" s="119">
        <v>710225</v>
      </c>
      <c r="D10" s="120">
        <f t="shared" si="0"/>
        <v>1.0051298121986201</v>
      </c>
    </row>
    <row r="11" spans="1:5" x14ac:dyDescent="0.25">
      <c r="A11" s="1"/>
      <c r="B11" s="118">
        <v>2021</v>
      </c>
      <c r="C11" s="119">
        <v>354204</v>
      </c>
      <c r="D11" s="120">
        <f>C11/C12-1</f>
        <v>0.56841942125888378</v>
      </c>
    </row>
    <row r="12" spans="1:5" x14ac:dyDescent="0.25">
      <c r="A12" s="1" t="s">
        <v>74</v>
      </c>
      <c r="B12" s="118">
        <v>2020</v>
      </c>
      <c r="C12" s="119">
        <v>225835</v>
      </c>
      <c r="D12" s="120">
        <f t="shared" ref="D12:D21" si="1">C12/C13-1</f>
        <v>-0.71475431370394371</v>
      </c>
    </row>
    <row r="13" spans="1:5" x14ac:dyDescent="0.25">
      <c r="A13" s="1" t="s">
        <v>76</v>
      </c>
      <c r="B13" s="118">
        <v>2019</v>
      </c>
      <c r="C13" s="119">
        <v>791721</v>
      </c>
      <c r="D13" s="120">
        <f t="shared" si="1"/>
        <v>-3.0745499397063059E-2</v>
      </c>
    </row>
    <row r="14" spans="1:5" x14ac:dyDescent="0.25">
      <c r="A14" s="1" t="s">
        <v>78</v>
      </c>
      <c r="B14" s="118">
        <v>2018</v>
      </c>
      <c r="C14" s="119">
        <v>816835</v>
      </c>
      <c r="D14" s="120">
        <f t="shared" si="1"/>
        <v>9.7939955461257E-6</v>
      </c>
    </row>
    <row r="15" spans="1:5" x14ac:dyDescent="0.25">
      <c r="A15" s="1" t="s">
        <v>80</v>
      </c>
      <c r="B15" s="118">
        <v>2017</v>
      </c>
      <c r="C15" s="119">
        <v>816827</v>
      </c>
      <c r="D15" s="120">
        <f>C15/C16-1</f>
        <v>4.8172239495846814E-2</v>
      </c>
    </row>
    <row r="16" spans="1:5" x14ac:dyDescent="0.25">
      <c r="A16" s="1" t="s">
        <v>82</v>
      </c>
      <c r="B16" s="118">
        <v>2016</v>
      </c>
      <c r="C16" s="119">
        <v>779287</v>
      </c>
      <c r="D16" s="120">
        <f>C16/C17-1</f>
        <v>0.12733303822262343</v>
      </c>
    </row>
    <row r="17" spans="1:5" x14ac:dyDescent="0.25">
      <c r="A17" s="1" t="s">
        <v>84</v>
      </c>
      <c r="B17" s="118">
        <v>2015</v>
      </c>
      <c r="C17" s="119">
        <v>691266</v>
      </c>
      <c r="D17" s="120">
        <f t="shared" si="1"/>
        <v>-3.5005625804434226E-2</v>
      </c>
    </row>
    <row r="18" spans="1:5" x14ac:dyDescent="0.25">
      <c r="A18" s="1" t="s">
        <v>86</v>
      </c>
      <c r="B18" s="118">
        <v>2014</v>
      </c>
      <c r="C18" s="119">
        <v>716342</v>
      </c>
      <c r="D18" s="120">
        <f t="shared" si="1"/>
        <v>8.8414565447620941E-3</v>
      </c>
    </row>
    <row r="19" spans="1:5" x14ac:dyDescent="0.25">
      <c r="A19" s="1" t="s">
        <v>88</v>
      </c>
      <c r="B19" s="118">
        <v>2013</v>
      </c>
      <c r="C19" s="119">
        <v>710064</v>
      </c>
      <c r="D19" s="120">
        <f t="shared" si="1"/>
        <v>3.8519760079680943E-2</v>
      </c>
    </row>
    <row r="20" spans="1:5" x14ac:dyDescent="0.25">
      <c r="A20" s="1" t="s">
        <v>90</v>
      </c>
      <c r="B20" s="118">
        <v>2012</v>
      </c>
      <c r="C20" s="119">
        <v>683727</v>
      </c>
      <c r="D20" s="120">
        <f>C20/C21-1</f>
        <v>-1.9914853358561913E-2</v>
      </c>
    </row>
    <row r="21" spans="1:5" x14ac:dyDescent="0.25">
      <c r="A21" s="1" t="s">
        <v>92</v>
      </c>
      <c r="B21" s="118">
        <v>2011</v>
      </c>
      <c r="C21" s="119">
        <v>697620</v>
      </c>
      <c r="D21" s="120">
        <f t="shared" si="1"/>
        <v>1.5196957988989679E-2</v>
      </c>
    </row>
    <row r="22" spans="1:5" x14ac:dyDescent="0.25">
      <c r="A22" s="1" t="s">
        <v>94</v>
      </c>
      <c r="B22" s="118">
        <v>2010</v>
      </c>
      <c r="C22" s="119">
        <v>687177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2" t="s">
        <v>257</v>
      </c>
      <c r="C27" s="282"/>
      <c r="D27" s="282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4" t="s">
        <v>139</v>
      </c>
      <c r="D29" s="305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741051</v>
      </c>
      <c r="D31" s="120">
        <f t="shared" ref="D31:D44" si="2">C31/C32-1</f>
        <v>0.13545280151015548</v>
      </c>
    </row>
    <row r="32" spans="1:5" x14ac:dyDescent="0.25">
      <c r="B32" s="118">
        <v>2023</v>
      </c>
      <c r="C32" s="119">
        <v>652648</v>
      </c>
      <c r="D32" s="120">
        <f t="shared" si="2"/>
        <v>0.13543493389004868</v>
      </c>
    </row>
    <row r="33" spans="2:4" x14ac:dyDescent="0.25">
      <c r="B33" s="118">
        <v>2022</v>
      </c>
      <c r="C33" s="119">
        <v>574800</v>
      </c>
      <c r="D33" s="120">
        <f t="shared" si="2"/>
        <v>1.0150321115068568</v>
      </c>
    </row>
    <row r="34" spans="2:4" x14ac:dyDescent="0.25">
      <c r="B34" s="118">
        <v>2021</v>
      </c>
      <c r="C34" s="119">
        <v>285256</v>
      </c>
      <c r="D34" s="120">
        <f t="shared" si="2"/>
        <v>0.61000581339564386</v>
      </c>
    </row>
    <row r="35" spans="2:4" x14ac:dyDescent="0.25">
      <c r="B35" s="118">
        <v>2020</v>
      </c>
      <c r="C35" s="119">
        <v>177177</v>
      </c>
      <c r="D35" s="120">
        <f t="shared" si="2"/>
        <v>-0.71990438836535409</v>
      </c>
    </row>
    <row r="36" spans="2:4" x14ac:dyDescent="0.25">
      <c r="B36" s="118">
        <v>2019</v>
      </c>
      <c r="C36" s="119">
        <v>632559</v>
      </c>
      <c r="D36" s="120">
        <f t="shared" si="2"/>
        <v>-1.6618758832116387E-2</v>
      </c>
    </row>
    <row r="37" spans="2:4" x14ac:dyDescent="0.25">
      <c r="B37" s="118">
        <v>2018</v>
      </c>
      <c r="C37" s="119">
        <v>643249</v>
      </c>
      <c r="D37" s="120">
        <f t="shared" si="2"/>
        <v>1.6925331558486967E-2</v>
      </c>
    </row>
    <row r="38" spans="2:4" x14ac:dyDescent="0.25">
      <c r="B38" s="118">
        <v>2017</v>
      </c>
      <c r="C38" s="119">
        <v>632543</v>
      </c>
      <c r="D38" s="120">
        <f>C38/C39-1</f>
        <v>7.4612995732419973E-2</v>
      </c>
    </row>
    <row r="39" spans="2:4" x14ac:dyDescent="0.25">
      <c r="B39" s="118">
        <v>2016</v>
      </c>
      <c r="C39" s="119">
        <v>588624</v>
      </c>
      <c r="D39" s="120">
        <f>C39/C40-1</f>
        <v>0.11416403248092966</v>
      </c>
    </row>
    <row r="40" spans="2:4" x14ac:dyDescent="0.25">
      <c r="B40" s="118">
        <v>2015</v>
      </c>
      <c r="C40" s="119">
        <v>528310</v>
      </c>
      <c r="D40" s="120">
        <f t="shared" si="2"/>
        <v>-5.375901132852734E-2</v>
      </c>
    </row>
    <row r="41" spans="2:4" x14ac:dyDescent="0.25">
      <c r="B41" s="118">
        <v>2014</v>
      </c>
      <c r="C41" s="119">
        <v>558325</v>
      </c>
      <c r="D41" s="120">
        <f t="shared" si="2"/>
        <v>-8.9392059443234029E-3</v>
      </c>
    </row>
    <row r="42" spans="2:4" x14ac:dyDescent="0.25">
      <c r="B42" s="118">
        <v>2013</v>
      </c>
      <c r="C42" s="119">
        <v>563361</v>
      </c>
      <c r="D42" s="120">
        <f t="shared" si="2"/>
        <v>3.4056096929738322E-2</v>
      </c>
    </row>
    <row r="43" spans="2:4" x14ac:dyDescent="0.25">
      <c r="B43" s="118">
        <v>2012</v>
      </c>
      <c r="C43" s="119">
        <v>544807</v>
      </c>
      <c r="D43" s="120">
        <f>C43/C44-1</f>
        <v>-4.7296655437745194E-3</v>
      </c>
    </row>
    <row r="44" spans="2:4" x14ac:dyDescent="0.25">
      <c r="B44" s="118">
        <v>2011</v>
      </c>
      <c r="C44" s="119">
        <v>547396</v>
      </c>
      <c r="D44" s="120">
        <f t="shared" si="2"/>
        <v>3.9493048790445906E-2</v>
      </c>
    </row>
    <row r="45" spans="2:4" x14ac:dyDescent="0.25">
      <c r="B45" s="118">
        <v>2010</v>
      </c>
      <c r="C45" s="119">
        <v>526599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2" t="s">
        <v>258</v>
      </c>
      <c r="C50" s="282"/>
      <c r="D50" s="282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4" t="s">
        <v>142</v>
      </c>
      <c r="D52" s="305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622363</v>
      </c>
      <c r="D54" s="120">
        <f t="shared" ref="D54:D56" si="3">C54/C55-1</f>
        <v>0.13291004443441246</v>
      </c>
    </row>
    <row r="55" spans="1:5" x14ac:dyDescent="0.25">
      <c r="A55" s="1"/>
      <c r="B55" s="118">
        <v>2023</v>
      </c>
      <c r="C55" s="119">
        <v>549349</v>
      </c>
      <c r="D55" s="120">
        <f t="shared" si="3"/>
        <v>0.15326108862502719</v>
      </c>
    </row>
    <row r="56" spans="1:5" x14ac:dyDescent="0.25">
      <c r="A56" s="1"/>
      <c r="B56" s="118">
        <v>2022</v>
      </c>
      <c r="C56" s="119">
        <v>476344</v>
      </c>
      <c r="D56" s="120">
        <f t="shared" si="3"/>
        <v>1.2214532549235413</v>
      </c>
    </row>
    <row r="57" spans="1:5" x14ac:dyDescent="0.25">
      <c r="A57" s="1"/>
      <c r="B57" s="118">
        <v>2021</v>
      </c>
      <c r="C57" s="119">
        <v>214429</v>
      </c>
      <c r="D57" s="120">
        <f>C57/C58-1</f>
        <v>0.4982252903117621</v>
      </c>
    </row>
    <row r="58" spans="1:5" x14ac:dyDescent="0.25">
      <c r="A58" s="1">
        <v>2</v>
      </c>
      <c r="B58" s="118">
        <v>2020</v>
      </c>
      <c r="C58" s="119">
        <v>143122</v>
      </c>
      <c r="D58" s="120">
        <f t="shared" ref="D58:D67" si="4">C58/C59-1</f>
        <v>-0.71444532897585233</v>
      </c>
    </row>
    <row r="59" spans="1:5" x14ac:dyDescent="0.25">
      <c r="A59" s="1">
        <v>3</v>
      </c>
      <c r="B59" s="118">
        <v>2019</v>
      </c>
      <c r="C59" s="119">
        <v>501207</v>
      </c>
      <c r="D59" s="120">
        <f t="shared" si="4"/>
        <v>-1.5000786101721508E-2</v>
      </c>
    </row>
    <row r="60" spans="1:5" x14ac:dyDescent="0.25">
      <c r="A60" s="1">
        <v>4</v>
      </c>
      <c r="B60" s="118">
        <v>2018</v>
      </c>
      <c r="C60" s="119">
        <v>508840</v>
      </c>
      <c r="D60" s="120">
        <f t="shared" si="4"/>
        <v>5.5231466984096089E-2</v>
      </c>
    </row>
    <row r="61" spans="1:5" x14ac:dyDescent="0.25">
      <c r="A61" s="1">
        <v>5</v>
      </c>
      <c r="B61" s="118">
        <v>2017</v>
      </c>
      <c r="C61" s="119">
        <v>482207</v>
      </c>
      <c r="D61" s="120">
        <f>C61/C62-1</f>
        <v>8.6756725082936637E-2</v>
      </c>
    </row>
    <row r="62" spans="1:5" x14ac:dyDescent="0.25">
      <c r="A62" s="1">
        <v>6</v>
      </c>
      <c r="B62" s="118">
        <v>2016</v>
      </c>
      <c r="C62" s="119">
        <v>443712</v>
      </c>
      <c r="D62" s="120">
        <f>C62/C63-1</f>
        <v>7.6067186295004641E-2</v>
      </c>
    </row>
    <row r="63" spans="1:5" x14ac:dyDescent="0.25">
      <c r="A63" s="1">
        <v>7</v>
      </c>
      <c r="B63" s="118">
        <v>2015</v>
      </c>
      <c r="C63" s="119">
        <v>412346</v>
      </c>
      <c r="D63" s="120">
        <f t="shared" si="4"/>
        <v>-6.2112479358768513E-2</v>
      </c>
    </row>
    <row r="64" spans="1:5" x14ac:dyDescent="0.25">
      <c r="A64" s="1">
        <v>8</v>
      </c>
      <c r="B64" s="118">
        <v>2014</v>
      </c>
      <c r="C64" s="119">
        <v>439654</v>
      </c>
      <c r="D64" s="120">
        <f t="shared" si="4"/>
        <v>-2.5688870372258199E-2</v>
      </c>
    </row>
    <row r="65" spans="1:5" x14ac:dyDescent="0.25">
      <c r="A65" s="1">
        <v>9</v>
      </c>
      <c r="B65" s="118">
        <v>2013</v>
      </c>
      <c r="C65" s="119">
        <v>451246</v>
      </c>
      <c r="D65" s="120">
        <f t="shared" si="4"/>
        <v>3.6334615605442933E-2</v>
      </c>
    </row>
    <row r="66" spans="1:5" x14ac:dyDescent="0.25">
      <c r="A66" s="1">
        <v>10</v>
      </c>
      <c r="B66" s="118">
        <v>2012</v>
      </c>
      <c r="C66" s="119">
        <v>435425</v>
      </c>
      <c r="D66" s="120">
        <f>C66/C67-1</f>
        <v>1.0482515989491903E-2</v>
      </c>
    </row>
    <row r="67" spans="1:5" x14ac:dyDescent="0.25">
      <c r="A67" s="1">
        <v>11</v>
      </c>
      <c r="B67" s="118">
        <v>2011</v>
      </c>
      <c r="C67" s="119">
        <v>430908</v>
      </c>
      <c r="D67" s="120">
        <f t="shared" si="4"/>
        <v>2.0650202316170319E-3</v>
      </c>
    </row>
    <row r="68" spans="1:5" x14ac:dyDescent="0.25">
      <c r="A68" s="1">
        <v>12</v>
      </c>
      <c r="B68" s="118">
        <v>2010</v>
      </c>
      <c r="C68" s="119">
        <v>430020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2" t="s">
        <v>143</v>
      </c>
      <c r="C73" s="282"/>
      <c r="D73" s="282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4" t="s">
        <v>144</v>
      </c>
      <c r="D75" s="305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118688</v>
      </c>
      <c r="D77" s="120">
        <f t="shared" ref="D77:D83" si="5">C77/C78-1</f>
        <v>0.14897530469801246</v>
      </c>
    </row>
    <row r="78" spans="1:5" x14ac:dyDescent="0.25">
      <c r="A78" s="1"/>
      <c r="B78" s="118">
        <v>2023</v>
      </c>
      <c r="C78" s="119">
        <v>103299</v>
      </c>
      <c r="D78" s="120">
        <f t="shared" si="5"/>
        <v>4.9189485658568399E-2</v>
      </c>
    </row>
    <row r="79" spans="1:5" x14ac:dyDescent="0.25">
      <c r="A79" s="1"/>
      <c r="B79" s="118">
        <v>2022</v>
      </c>
      <c r="C79" s="119">
        <v>98456</v>
      </c>
      <c r="D79" s="120">
        <f t="shared" si="5"/>
        <v>0.39009134934417666</v>
      </c>
    </row>
    <row r="80" spans="1:5" x14ac:dyDescent="0.25">
      <c r="A80" s="1"/>
      <c r="B80" s="118">
        <v>2021</v>
      </c>
      <c r="C80" s="119">
        <v>70827</v>
      </c>
      <c r="D80" s="120">
        <f t="shared" si="5"/>
        <v>1.0797827044486858</v>
      </c>
    </row>
    <row r="81" spans="1:5" x14ac:dyDescent="0.25">
      <c r="A81" s="1">
        <v>2</v>
      </c>
      <c r="B81" s="118">
        <v>2020</v>
      </c>
      <c r="C81" s="119">
        <v>34055</v>
      </c>
      <c r="D81" s="120">
        <f t="shared" si="5"/>
        <v>-0.74073481941652963</v>
      </c>
    </row>
    <row r="82" spans="1:5" x14ac:dyDescent="0.25">
      <c r="A82" s="1">
        <v>3</v>
      </c>
      <c r="B82" s="118">
        <v>2019</v>
      </c>
      <c r="C82" s="119">
        <v>131352</v>
      </c>
      <c r="D82" s="120">
        <f t="shared" si="5"/>
        <v>-2.2744012677722525E-2</v>
      </c>
    </row>
    <row r="83" spans="1:5" x14ac:dyDescent="0.25">
      <c r="A83" s="1">
        <v>4</v>
      </c>
      <c r="B83" s="118">
        <v>2018</v>
      </c>
      <c r="C83" s="119">
        <v>134409</v>
      </c>
      <c r="D83" s="120">
        <f t="shared" si="5"/>
        <v>-0.10594268837803322</v>
      </c>
    </row>
    <row r="84" spans="1:5" x14ac:dyDescent="0.25">
      <c r="A84" s="1">
        <v>5</v>
      </c>
      <c r="B84" s="118">
        <v>2017</v>
      </c>
      <c r="C84" s="119">
        <v>150336</v>
      </c>
      <c r="D84" s="120">
        <f>C84/C85-1</f>
        <v>3.7429612454455086E-2</v>
      </c>
    </row>
    <row r="85" spans="1:5" x14ac:dyDescent="0.25">
      <c r="A85" s="1">
        <v>6</v>
      </c>
      <c r="B85" s="118">
        <v>2016</v>
      </c>
      <c r="C85" s="119">
        <v>144912</v>
      </c>
      <c r="D85" s="120">
        <f>C85/C86-1</f>
        <v>0.24962919526749672</v>
      </c>
    </row>
    <row r="86" spans="1:5" x14ac:dyDescent="0.25">
      <c r="A86" s="1">
        <v>7</v>
      </c>
      <c r="B86" s="118">
        <v>2015</v>
      </c>
      <c r="C86" s="119">
        <v>115964</v>
      </c>
      <c r="D86" s="120">
        <f t="shared" ref="D86:D88" si="6">C86/C87-1</f>
        <v>-2.2810964768140485E-2</v>
      </c>
    </row>
    <row r="87" spans="1:5" x14ac:dyDescent="0.25">
      <c r="A87" s="1">
        <v>8</v>
      </c>
      <c r="B87" s="118">
        <v>2014</v>
      </c>
      <c r="C87" s="119">
        <v>118671</v>
      </c>
      <c r="D87" s="120">
        <f t="shared" si="6"/>
        <v>5.8475672300762671E-2</v>
      </c>
    </row>
    <row r="88" spans="1:5" x14ac:dyDescent="0.25">
      <c r="A88" s="1">
        <v>9</v>
      </c>
      <c r="B88" s="118">
        <v>2013</v>
      </c>
      <c r="C88" s="119">
        <v>112115</v>
      </c>
      <c r="D88" s="120">
        <f t="shared" si="6"/>
        <v>2.4985829478342048E-2</v>
      </c>
    </row>
    <row r="89" spans="1:5" x14ac:dyDescent="0.25">
      <c r="A89" s="1">
        <v>10</v>
      </c>
      <c r="B89" s="118">
        <v>2012</v>
      </c>
      <c r="C89" s="119">
        <v>109382</v>
      </c>
      <c r="D89" s="120">
        <f>C89/C90-1</f>
        <v>-6.1001991621454588E-2</v>
      </c>
    </row>
    <row r="90" spans="1:5" x14ac:dyDescent="0.25">
      <c r="A90" s="1">
        <v>11</v>
      </c>
      <c r="B90" s="118">
        <v>2011</v>
      </c>
      <c r="C90" s="119">
        <v>116488</v>
      </c>
      <c r="D90" s="120">
        <f t="shared" ref="D90" si="7">C90/C91-1</f>
        <v>0.2061421219933941</v>
      </c>
    </row>
    <row r="91" spans="1:5" x14ac:dyDescent="0.25">
      <c r="A91" s="1">
        <v>12</v>
      </c>
      <c r="B91" s="118">
        <v>2010</v>
      </c>
      <c r="C91" s="119">
        <v>96579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2" t="s">
        <v>259</v>
      </c>
      <c r="C96" s="282"/>
      <c r="D96" s="282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4" t="s">
        <v>34</v>
      </c>
      <c r="D98" s="305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>
        <v>173305</v>
      </c>
      <c r="D100" s="120">
        <f t="shared" ref="D100:D113" si="8">C100/C101-1</f>
        <v>0.1935606060606061</v>
      </c>
    </row>
    <row r="101" spans="2:5" x14ac:dyDescent="0.25">
      <c r="B101" s="118">
        <v>2023</v>
      </c>
      <c r="C101" s="119">
        <v>145200</v>
      </c>
      <c r="D101" s="120">
        <f t="shared" si="8"/>
        <v>7.2180173527782943E-2</v>
      </c>
    </row>
    <row r="102" spans="2:5" x14ac:dyDescent="0.25">
      <c r="B102" s="118">
        <v>2022</v>
      </c>
      <c r="C102" s="119">
        <v>135425</v>
      </c>
      <c r="D102" s="120">
        <f t="shared" si="8"/>
        <v>0.96416139699483661</v>
      </c>
    </row>
    <row r="103" spans="2:5" x14ac:dyDescent="0.25">
      <c r="B103" s="118">
        <v>2021</v>
      </c>
      <c r="C103" s="119">
        <v>68948</v>
      </c>
      <c r="D103" s="120">
        <f t="shared" si="8"/>
        <v>0.41699206708043901</v>
      </c>
    </row>
    <row r="104" spans="2:5" x14ac:dyDescent="0.25">
      <c r="B104" s="118">
        <v>2020</v>
      </c>
      <c r="C104" s="119">
        <v>48658</v>
      </c>
      <c r="D104" s="120">
        <f t="shared" si="8"/>
        <v>-0.69428632462522466</v>
      </c>
    </row>
    <row r="105" spans="2:5" x14ac:dyDescent="0.25">
      <c r="B105" s="118">
        <v>2019</v>
      </c>
      <c r="C105" s="119">
        <v>159162</v>
      </c>
      <c r="D105" s="120">
        <f t="shared" si="8"/>
        <v>-8.3094258753586114E-2</v>
      </c>
    </row>
    <row r="106" spans="2:5" x14ac:dyDescent="0.25">
      <c r="B106" s="118">
        <v>2018</v>
      </c>
      <c r="C106" s="119">
        <v>173586</v>
      </c>
      <c r="D106" s="120">
        <f t="shared" si="8"/>
        <v>-5.8051702806537708E-2</v>
      </c>
    </row>
    <row r="107" spans="2:5" x14ac:dyDescent="0.25">
      <c r="B107" s="118">
        <v>2017</v>
      </c>
      <c r="C107" s="119">
        <v>184284</v>
      </c>
      <c r="D107" s="120">
        <f t="shared" si="8"/>
        <v>-3.3456937108930385E-2</v>
      </c>
    </row>
    <row r="108" spans="2:5" x14ac:dyDescent="0.25">
      <c r="B108" s="118">
        <v>2016</v>
      </c>
      <c r="C108" s="119">
        <v>190663</v>
      </c>
      <c r="D108" s="120">
        <f t="shared" si="8"/>
        <v>0.17002749208375256</v>
      </c>
    </row>
    <row r="109" spans="2:5" x14ac:dyDescent="0.25">
      <c r="B109" s="118">
        <v>2015</v>
      </c>
      <c r="C109" s="119">
        <v>162956</v>
      </c>
      <c r="D109" s="120">
        <f t="shared" si="8"/>
        <v>3.1256130669484961E-2</v>
      </c>
    </row>
    <row r="110" spans="2:5" x14ac:dyDescent="0.25">
      <c r="B110" s="118">
        <v>2014</v>
      </c>
      <c r="C110" s="119">
        <v>158017</v>
      </c>
      <c r="D110" s="120">
        <f t="shared" si="8"/>
        <v>7.7121803916756937E-2</v>
      </c>
    </row>
    <row r="111" spans="2:5" x14ac:dyDescent="0.25">
      <c r="B111" s="118">
        <v>2013</v>
      </c>
      <c r="C111" s="119">
        <v>146703</v>
      </c>
      <c r="D111" s="120">
        <f t="shared" si="8"/>
        <v>5.6025050388712971E-2</v>
      </c>
    </row>
    <row r="112" spans="2:5" x14ac:dyDescent="0.25">
      <c r="B112" s="118">
        <v>2012</v>
      </c>
      <c r="C112" s="119">
        <v>138920</v>
      </c>
      <c r="D112" s="120">
        <f t="shared" si="8"/>
        <v>-7.524763020555969E-2</v>
      </c>
    </row>
    <row r="113" spans="2:4" x14ac:dyDescent="0.25">
      <c r="B113" s="118">
        <v>2011</v>
      </c>
      <c r="C113" s="119">
        <v>150224</v>
      </c>
      <c r="D113" s="120">
        <f t="shared" si="8"/>
        <v>-6.447956756218165E-2</v>
      </c>
    </row>
    <row r="114" spans="2:4" x14ac:dyDescent="0.25">
      <c r="B114" s="118">
        <v>2010</v>
      </c>
      <c r="C114" s="119">
        <v>160578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39BF-B388-4169-9C1A-2991BFEFB94F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260</v>
      </c>
      <c r="D5" s="130" t="s">
        <v>231</v>
      </c>
      <c r="E5" s="130" t="s">
        <v>232</v>
      </c>
      <c r="F5" s="130" t="s">
        <v>233</v>
      </c>
      <c r="G5" s="130" t="s">
        <v>234</v>
      </c>
      <c r="H5" s="130" t="s">
        <v>235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abril 2025</v>
      </c>
      <c r="L5" s="14" t="str">
        <f>CONCATENATE("cuota/ total municipio ",RIGHT(H5,2))</f>
        <v>cuota/ total municipio 25</v>
      </c>
      <c r="M5" s="13" t="s">
        <v>261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abril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947316</v>
      </c>
      <c r="D6" s="134">
        <v>263510</v>
      </c>
      <c r="E6" s="134">
        <v>1442150</v>
      </c>
      <c r="F6" s="134">
        <v>1700823</v>
      </c>
      <c r="G6" s="134">
        <v>1787917</v>
      </c>
      <c r="H6" s="134">
        <v>1783504</v>
      </c>
      <c r="I6" s="135">
        <f>IFERROR(H6/G6-1,"-")</f>
        <v>-2.4682353822912395E-3</v>
      </c>
      <c r="J6" s="134">
        <f>IFERROR(H6-G6,"-")</f>
        <v>-4413</v>
      </c>
      <c r="K6" s="135">
        <f t="shared" ref="K6:K57" si="0">IFERROR(H6/$H$6,"-")</f>
        <v>1</v>
      </c>
      <c r="L6" s="136">
        <f>H6/H6</f>
        <v>1</v>
      </c>
      <c r="M6" s="134">
        <v>0</v>
      </c>
      <c r="N6" s="134">
        <v>86160</v>
      </c>
      <c r="O6" s="134">
        <v>425687</v>
      </c>
      <c r="P6" s="134">
        <v>445687</v>
      </c>
      <c r="Q6" s="134">
        <v>437150</v>
      </c>
      <c r="R6" s="134">
        <v>458510</v>
      </c>
      <c r="S6" s="135">
        <f>IFERROR(R6/Q6-1,"-")</f>
        <v>4.8861946700217374E-2</v>
      </c>
      <c r="T6" s="134">
        <f t="shared" ref="T6:T57" si="1">R6-Q6</f>
        <v>21360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200360</v>
      </c>
      <c r="E7" s="138">
        <v>1144158</v>
      </c>
      <c r="F7" s="138">
        <v>1342747</v>
      </c>
      <c r="G7" s="138">
        <v>1397722</v>
      </c>
      <c r="H7" s="138">
        <v>1381589</v>
      </c>
      <c r="I7" s="139">
        <f t="shared" ref="I7:I57" si="2">IFERROR(H7/G7-1,"-")</f>
        <v>-1.1542352484971929E-2</v>
      </c>
      <c r="J7" s="138">
        <f t="shared" ref="J7:J57" si="3">IFERROR(H7-G7,"-")</f>
        <v>-16133</v>
      </c>
      <c r="K7" s="139">
        <f t="shared" si="0"/>
        <v>0.77464866913671071</v>
      </c>
      <c r="L7" s="139">
        <f>H7/H6</f>
        <v>0.77464866913671071</v>
      </c>
      <c r="M7" s="138">
        <v>0</v>
      </c>
      <c r="N7" s="138">
        <v>64473</v>
      </c>
      <c r="O7" s="138">
        <v>337375</v>
      </c>
      <c r="P7" s="138">
        <v>349241</v>
      </c>
      <c r="Q7" s="138">
        <v>338584</v>
      </c>
      <c r="R7" s="138">
        <v>346765</v>
      </c>
      <c r="S7" s="139">
        <f t="shared" ref="S7:S57" si="4">IFERROR(R7/Q7-1,"-")</f>
        <v>2.4162393970181606E-2</v>
      </c>
      <c r="T7" s="138">
        <f t="shared" si="1"/>
        <v>8181</v>
      </c>
      <c r="U7" s="139">
        <f t="shared" ref="U7:U57" si="5">IFERROR(P7/$P$6,"-")</f>
        <v>0.78360149611723029</v>
      </c>
      <c r="V7" s="139">
        <f>IFERROR(R7/R6,"-")</f>
        <v>0.75628666768445618</v>
      </c>
    </row>
    <row r="8" spans="1:22" x14ac:dyDescent="0.25">
      <c r="B8" s="99" t="s">
        <v>142</v>
      </c>
      <c r="C8" s="53">
        <v>575900</v>
      </c>
      <c r="D8" s="53">
        <v>155801</v>
      </c>
      <c r="E8" s="53">
        <v>933260</v>
      </c>
      <c r="F8" s="53">
        <v>1084680</v>
      </c>
      <c r="G8" s="53">
        <v>1145697</v>
      </c>
      <c r="H8" s="53">
        <v>1129689</v>
      </c>
      <c r="I8" s="100">
        <f t="shared" si="2"/>
        <v>-1.3972280629171552E-2</v>
      </c>
      <c r="J8" s="53">
        <f t="shared" si="3"/>
        <v>-16008</v>
      </c>
      <c r="K8" s="100">
        <f t="shared" si="0"/>
        <v>0.63340984937516265</v>
      </c>
      <c r="L8" s="100">
        <f>H8/H6</f>
        <v>0.63340984937516265</v>
      </c>
      <c r="M8" s="53">
        <v>0</v>
      </c>
      <c r="N8" s="53">
        <v>53783</v>
      </c>
      <c r="O8" s="53">
        <v>278008</v>
      </c>
      <c r="P8" s="53">
        <v>281411</v>
      </c>
      <c r="Q8" s="53">
        <v>277514</v>
      </c>
      <c r="R8" s="53">
        <v>287162</v>
      </c>
      <c r="S8" s="100">
        <f t="shared" si="4"/>
        <v>3.4765813616610242E-2</v>
      </c>
      <c r="T8" s="53">
        <f t="shared" si="1"/>
        <v>9648</v>
      </c>
      <c r="U8" s="100">
        <f t="shared" si="5"/>
        <v>0.631409486926924</v>
      </c>
      <c r="V8" s="100">
        <f>IFERROR(R8/R6,"-")</f>
        <v>0.62629386491025274</v>
      </c>
    </row>
    <row r="9" spans="1:22" x14ac:dyDescent="0.25">
      <c r="B9" s="99" t="s">
        <v>144</v>
      </c>
      <c r="C9" s="53">
        <v>148691</v>
      </c>
      <c r="D9" s="53">
        <v>44559</v>
      </c>
      <c r="E9" s="53">
        <v>210898</v>
      </c>
      <c r="F9" s="53">
        <v>258067</v>
      </c>
      <c r="G9" s="53">
        <v>252025</v>
      </c>
      <c r="H9" s="53">
        <v>251900</v>
      </c>
      <c r="I9" s="100">
        <f t="shared" si="2"/>
        <v>-4.9598254141458575E-4</v>
      </c>
      <c r="J9" s="53">
        <f t="shared" si="3"/>
        <v>-125</v>
      </c>
      <c r="K9" s="100">
        <f t="shared" si="0"/>
        <v>0.14123881976154806</v>
      </c>
      <c r="L9" s="100">
        <f>H9/H6</f>
        <v>0.14123881976154806</v>
      </c>
      <c r="M9" s="53">
        <v>0</v>
      </c>
      <c r="N9" s="53">
        <v>10690</v>
      </c>
      <c r="O9" s="53">
        <v>59367</v>
      </c>
      <c r="P9" s="53">
        <v>67830</v>
      </c>
      <c r="Q9" s="53">
        <v>61070</v>
      </c>
      <c r="R9" s="53">
        <v>59603</v>
      </c>
      <c r="S9" s="100">
        <f t="shared" si="4"/>
        <v>-2.4021614540690961E-2</v>
      </c>
      <c r="T9" s="53">
        <f t="shared" si="1"/>
        <v>-1467</v>
      </c>
      <c r="U9" s="100">
        <f t="shared" si="5"/>
        <v>0.1521920091903062</v>
      </c>
      <c r="V9" s="100">
        <f>IFERROR(R9/R6,"-")</f>
        <v>0.12999280277420339</v>
      </c>
    </row>
    <row r="10" spans="1:22" ht="16.5" thickBot="1" x14ac:dyDescent="0.3">
      <c r="B10" s="140" t="s">
        <v>65</v>
      </c>
      <c r="C10" s="141">
        <v>222725</v>
      </c>
      <c r="D10" s="141">
        <v>63150</v>
      </c>
      <c r="E10" s="141">
        <v>297992</v>
      </c>
      <c r="F10" s="141">
        <v>358076</v>
      </c>
      <c r="G10" s="141">
        <v>390195</v>
      </c>
      <c r="H10" s="141">
        <v>401915</v>
      </c>
      <c r="I10" s="142">
        <f t="shared" si="2"/>
        <v>3.0036263919322348E-2</v>
      </c>
      <c r="J10" s="141">
        <f t="shared" si="3"/>
        <v>11720</v>
      </c>
      <c r="K10" s="142">
        <f t="shared" si="0"/>
        <v>0.22535133086328935</v>
      </c>
      <c r="L10" s="142">
        <f>H10/H6</f>
        <v>0.22535133086328935</v>
      </c>
      <c r="M10" s="141">
        <v>0</v>
      </c>
      <c r="N10" s="141">
        <v>21687</v>
      </c>
      <c r="O10" s="141">
        <v>88312</v>
      </c>
      <c r="P10" s="141">
        <v>96446</v>
      </c>
      <c r="Q10" s="141">
        <v>98566</v>
      </c>
      <c r="R10" s="141">
        <v>111745</v>
      </c>
      <c r="S10" s="142">
        <f t="shared" si="4"/>
        <v>0.13370736359393698</v>
      </c>
      <c r="T10" s="141">
        <f t="shared" si="1"/>
        <v>13179</v>
      </c>
      <c r="U10" s="142">
        <f t="shared" si="5"/>
        <v>0.21639850388276974</v>
      </c>
      <c r="V10" s="142">
        <f>IFERROR(R10/R6,"-")</f>
        <v>0.24371333231554382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92300</v>
      </c>
      <c r="E11" s="134">
        <v>537375</v>
      </c>
      <c r="F11" s="134">
        <v>608370</v>
      </c>
      <c r="G11" s="134">
        <v>640291</v>
      </c>
      <c r="H11" s="134">
        <v>618160</v>
      </c>
      <c r="I11" s="135">
        <f t="shared" si="2"/>
        <v>-3.4563971694120288E-2</v>
      </c>
      <c r="J11" s="134">
        <f t="shared" si="3"/>
        <v>-22131</v>
      </c>
      <c r="K11" s="135">
        <f t="shared" si="0"/>
        <v>0.34659860589042696</v>
      </c>
      <c r="L11" s="136">
        <f>H11/H11</f>
        <v>1</v>
      </c>
      <c r="M11" s="134">
        <v>0</v>
      </c>
      <c r="N11" s="134">
        <v>32795</v>
      </c>
      <c r="O11" s="134">
        <v>166226</v>
      </c>
      <c r="P11" s="134">
        <v>167625</v>
      </c>
      <c r="Q11" s="134">
        <v>158852</v>
      </c>
      <c r="R11" s="134">
        <v>165261</v>
      </c>
      <c r="S11" s="135">
        <f t="shared" si="4"/>
        <v>4.0345730617178166E-2</v>
      </c>
      <c r="T11" s="134">
        <f t="shared" si="1"/>
        <v>6409</v>
      </c>
      <c r="U11" s="135">
        <f t="shared" si="5"/>
        <v>0.37610475513084296</v>
      </c>
      <c r="V11" s="136">
        <f>IFERROR(R11/R11,"-")</f>
        <v>1</v>
      </c>
    </row>
    <row r="12" spans="1:22" ht="15.75" x14ac:dyDescent="0.25">
      <c r="A12" s="143">
        <f>G12/$G$11</f>
        <v>0.81219008232194423</v>
      </c>
      <c r="B12" s="137" t="s">
        <v>62</v>
      </c>
      <c r="C12" s="138">
        <v>279824</v>
      </c>
      <c r="D12" s="138">
        <v>72971</v>
      </c>
      <c r="E12" s="138">
        <v>464733</v>
      </c>
      <c r="F12" s="138">
        <v>499042</v>
      </c>
      <c r="G12" s="138">
        <v>520038</v>
      </c>
      <c r="H12" s="138">
        <v>495978</v>
      </c>
      <c r="I12" s="139">
        <f t="shared" si="2"/>
        <v>-4.6265849803283632E-2</v>
      </c>
      <c r="J12" s="138">
        <f t="shared" si="3"/>
        <v>-24060</v>
      </c>
      <c r="K12" s="139">
        <f t="shared" si="0"/>
        <v>0.2780918910190277</v>
      </c>
      <c r="L12" s="139">
        <f>H12/H11</f>
        <v>0.80234567102368315</v>
      </c>
      <c r="M12" s="138">
        <v>0</v>
      </c>
      <c r="N12" s="138">
        <v>25490</v>
      </c>
      <c r="O12" s="138">
        <v>141494</v>
      </c>
      <c r="P12" s="138">
        <v>137810</v>
      </c>
      <c r="Q12" s="138">
        <v>130927</v>
      </c>
      <c r="R12" s="138">
        <v>132941</v>
      </c>
      <c r="S12" s="139">
        <f t="shared" si="4"/>
        <v>1.5382617794649001E-2</v>
      </c>
      <c r="T12" s="138">
        <f t="shared" si="1"/>
        <v>2014</v>
      </c>
      <c r="U12" s="139">
        <f t="shared" si="5"/>
        <v>0.30920803164552702</v>
      </c>
      <c r="V12" s="139">
        <f>IFERROR(R12/R11,"-")</f>
        <v>0.80443056740549801</v>
      </c>
    </row>
    <row r="13" spans="1:22" x14ac:dyDescent="0.25">
      <c r="A13" s="143">
        <f>G13/$G$11</f>
        <v>0.73123001885080374</v>
      </c>
      <c r="B13" s="99" t="s">
        <v>142</v>
      </c>
      <c r="C13" s="53">
        <v>243977</v>
      </c>
      <c r="D13" s="53">
        <v>71173</v>
      </c>
      <c r="E13" s="53">
        <v>414955</v>
      </c>
      <c r="F13" s="53">
        <v>443544</v>
      </c>
      <c r="G13" s="53">
        <v>468200</v>
      </c>
      <c r="H13" s="53">
        <v>443827</v>
      </c>
      <c r="I13" s="100">
        <f t="shared" si="2"/>
        <v>-5.2056813327637785E-2</v>
      </c>
      <c r="J13" s="53">
        <f t="shared" si="3"/>
        <v>-24373</v>
      </c>
      <c r="K13" s="100">
        <f t="shared" si="0"/>
        <v>0.24885113798455175</v>
      </c>
      <c r="L13" s="100">
        <f>H13/H11</f>
        <v>0.71798078167464729</v>
      </c>
      <c r="M13" s="53">
        <v>0</v>
      </c>
      <c r="N13" s="53">
        <v>25134</v>
      </c>
      <c r="O13" s="53">
        <v>126772</v>
      </c>
      <c r="P13" s="53">
        <v>123429</v>
      </c>
      <c r="Q13" s="53">
        <v>117947</v>
      </c>
      <c r="R13" s="53">
        <v>119086</v>
      </c>
      <c r="S13" s="100">
        <f t="shared" si="4"/>
        <v>9.6568797849880816E-3</v>
      </c>
      <c r="T13" s="53">
        <f t="shared" si="1"/>
        <v>1139</v>
      </c>
      <c r="U13" s="100">
        <f t="shared" si="5"/>
        <v>0.27694099222099816</v>
      </c>
      <c r="V13" s="100">
        <f>IFERROR(R13/R11,"-")</f>
        <v>0.72059348545633872</v>
      </c>
    </row>
    <row r="14" spans="1:22" x14ac:dyDescent="0.25">
      <c r="A14" s="143">
        <f>G14/$G$11</f>
        <v>8.0960063471140473E-2</v>
      </c>
      <c r="B14" s="99" t="s">
        <v>144</v>
      </c>
      <c r="C14" s="53">
        <v>35847</v>
      </c>
      <c r="D14" s="53">
        <v>1798</v>
      </c>
      <c r="E14" s="53">
        <v>49778</v>
      </c>
      <c r="F14" s="53">
        <v>55498</v>
      </c>
      <c r="G14" s="53">
        <v>51838</v>
      </c>
      <c r="H14" s="53">
        <v>52151</v>
      </c>
      <c r="I14" s="100">
        <f t="shared" si="2"/>
        <v>6.0380415911107654E-3</v>
      </c>
      <c r="J14" s="53">
        <f t="shared" si="3"/>
        <v>313</v>
      </c>
      <c r="K14" s="100">
        <f t="shared" si="0"/>
        <v>2.9240753034475955E-2</v>
      </c>
      <c r="L14" s="100">
        <f>H14/H11</f>
        <v>8.4364889349035854E-2</v>
      </c>
      <c r="M14" s="53">
        <v>0</v>
      </c>
      <c r="N14" s="53">
        <v>356</v>
      </c>
      <c r="O14" s="53">
        <v>14722</v>
      </c>
      <c r="P14" s="53">
        <v>14381</v>
      </c>
      <c r="Q14" s="53">
        <v>12980</v>
      </c>
      <c r="R14" s="53">
        <v>13855</v>
      </c>
      <c r="S14" s="100">
        <f t="shared" si="4"/>
        <v>6.741140215716479E-2</v>
      </c>
      <c r="T14" s="53">
        <f t="shared" si="1"/>
        <v>875</v>
      </c>
      <c r="U14" s="100">
        <f t="shared" si="5"/>
        <v>3.2267039424528875E-2</v>
      </c>
      <c r="V14" s="100">
        <f>IFERROR(R14/R11,"-")</f>
        <v>8.3837081949159203E-2</v>
      </c>
    </row>
    <row r="15" spans="1:22" ht="16.5" thickBot="1" x14ac:dyDescent="0.3">
      <c r="A15" s="143">
        <f>G15/$G$11</f>
        <v>0.18780991767805577</v>
      </c>
      <c r="B15" s="140" t="s">
        <v>65</v>
      </c>
      <c r="C15" s="141">
        <v>64346</v>
      </c>
      <c r="D15" s="141">
        <v>19329</v>
      </c>
      <c r="E15" s="141">
        <v>72642</v>
      </c>
      <c r="F15" s="141">
        <v>109328</v>
      </c>
      <c r="G15" s="141">
        <v>120253</v>
      </c>
      <c r="H15" s="141">
        <v>122182</v>
      </c>
      <c r="I15" s="142">
        <f t="shared" si="2"/>
        <v>1.6041179845825093E-2</v>
      </c>
      <c r="J15" s="141">
        <f t="shared" si="3"/>
        <v>1929</v>
      </c>
      <c r="K15" s="142">
        <f t="shared" si="0"/>
        <v>6.8506714871399227E-2</v>
      </c>
      <c r="L15" s="142">
        <f>H15/H11</f>
        <v>0.19765432897631682</v>
      </c>
      <c r="M15" s="141">
        <v>0</v>
      </c>
      <c r="N15" s="141">
        <v>7305</v>
      </c>
      <c r="O15" s="141">
        <v>24732</v>
      </c>
      <c r="P15" s="141">
        <v>29815</v>
      </c>
      <c r="Q15" s="141">
        <v>27925</v>
      </c>
      <c r="R15" s="141">
        <v>32320</v>
      </c>
      <c r="S15" s="142">
        <f t="shared" si="4"/>
        <v>0.15738585496866597</v>
      </c>
      <c r="T15" s="141">
        <f t="shared" si="1"/>
        <v>4395</v>
      </c>
      <c r="U15" s="142">
        <f t="shared" si="5"/>
        <v>6.6896723485315931E-2</v>
      </c>
      <c r="V15" s="142">
        <f>IFERROR(R15/R11,"-")</f>
        <v>0.19556943259450202</v>
      </c>
    </row>
    <row r="16" spans="1:22" ht="15.75" x14ac:dyDescent="0.25">
      <c r="A16" s="81"/>
      <c r="B16" s="133" t="s">
        <v>47</v>
      </c>
      <c r="C16" s="134">
        <v>249277</v>
      </c>
      <c r="D16" s="134">
        <v>44784</v>
      </c>
      <c r="E16" s="134">
        <v>376595</v>
      </c>
      <c r="F16" s="134">
        <v>431484</v>
      </c>
      <c r="G16" s="134">
        <v>450886</v>
      </c>
      <c r="H16" s="134">
        <v>462494</v>
      </c>
      <c r="I16" s="135">
        <f t="shared" si="2"/>
        <v>2.5744866773419472E-2</v>
      </c>
      <c r="J16" s="134">
        <f t="shared" si="3"/>
        <v>11608</v>
      </c>
      <c r="K16" s="135">
        <f t="shared" si="0"/>
        <v>0.25931761296862804</v>
      </c>
      <c r="L16" s="136">
        <f>H16/H16</f>
        <v>1</v>
      </c>
      <c r="M16" s="134">
        <v>0</v>
      </c>
      <c r="N16" s="134">
        <v>13736</v>
      </c>
      <c r="O16" s="134">
        <v>110839</v>
      </c>
      <c r="P16" s="134">
        <v>112901</v>
      </c>
      <c r="Q16" s="134">
        <v>113542</v>
      </c>
      <c r="R16" s="134">
        <v>115519</v>
      </c>
      <c r="S16" s="135">
        <f t="shared" si="4"/>
        <v>1.7412058973771849E-2</v>
      </c>
      <c r="T16" s="134">
        <f t="shared" si="1"/>
        <v>1977</v>
      </c>
      <c r="U16" s="135">
        <f t="shared" si="5"/>
        <v>0.25331903331261624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12318</v>
      </c>
      <c r="E17" s="138">
        <v>218561</v>
      </c>
      <c r="F17" s="138">
        <v>261428</v>
      </c>
      <c r="G17" s="138">
        <v>273440</v>
      </c>
      <c r="H17" s="138">
        <v>283406</v>
      </c>
      <c r="I17" s="139">
        <f t="shared" si="2"/>
        <v>3.6446752486834377E-2</v>
      </c>
      <c r="J17" s="138">
        <f t="shared" si="3"/>
        <v>9966</v>
      </c>
      <c r="K17" s="139">
        <f t="shared" si="0"/>
        <v>0.15890404507082687</v>
      </c>
      <c r="L17" s="139">
        <f>H17/H16</f>
        <v>0.61277767927800142</v>
      </c>
      <c r="M17" s="138">
        <v>0</v>
      </c>
      <c r="N17" s="138">
        <v>3295</v>
      </c>
      <c r="O17" s="138">
        <v>66573</v>
      </c>
      <c r="P17" s="138">
        <v>68688</v>
      </c>
      <c r="Q17" s="138">
        <v>67726</v>
      </c>
      <c r="R17" s="138">
        <v>66362</v>
      </c>
      <c r="S17" s="139">
        <f t="shared" si="4"/>
        <v>-2.0139975784779884E-2</v>
      </c>
      <c r="T17" s="138">
        <f t="shared" si="1"/>
        <v>-1364</v>
      </c>
      <c r="U17" s="139">
        <f t="shared" si="5"/>
        <v>0.15411712704207212</v>
      </c>
      <c r="V17" s="139">
        <f>IFERROR(R17/R16,"-")</f>
        <v>0.57446826928903472</v>
      </c>
    </row>
    <row r="18" spans="2:22" x14ac:dyDescent="0.25">
      <c r="B18" s="99" t="s">
        <v>142</v>
      </c>
      <c r="C18" s="53">
        <v>107490</v>
      </c>
      <c r="D18" s="53">
        <v>10159</v>
      </c>
      <c r="E18" s="53">
        <v>164818</v>
      </c>
      <c r="F18" s="53">
        <v>193267</v>
      </c>
      <c r="G18" s="53">
        <v>206850</v>
      </c>
      <c r="H18" s="53">
        <v>217174</v>
      </c>
      <c r="I18" s="100">
        <f t="shared" si="2"/>
        <v>4.9910563210055603E-2</v>
      </c>
      <c r="J18" s="53">
        <f t="shared" si="3"/>
        <v>10324</v>
      </c>
      <c r="K18" s="100">
        <f t="shared" si="0"/>
        <v>0.12176815975742135</v>
      </c>
      <c r="L18" s="100">
        <f>H18/H16</f>
        <v>0.46957149714374674</v>
      </c>
      <c r="M18" s="53">
        <v>0</v>
      </c>
      <c r="N18" s="53">
        <v>2613</v>
      </c>
      <c r="O18" s="53">
        <v>48283</v>
      </c>
      <c r="P18" s="53">
        <v>50475</v>
      </c>
      <c r="Q18" s="53">
        <v>50481</v>
      </c>
      <c r="R18" s="53">
        <v>51490</v>
      </c>
      <c r="S18" s="100">
        <f t="shared" si="4"/>
        <v>1.9987718151383671E-2</v>
      </c>
      <c r="T18" s="53">
        <f t="shared" si="1"/>
        <v>1009</v>
      </c>
      <c r="U18" s="100">
        <f t="shared" si="5"/>
        <v>0.11325212537049544</v>
      </c>
      <c r="V18" s="100">
        <f>IFERROR(R18/R16,"-")</f>
        <v>0.44572754265532077</v>
      </c>
    </row>
    <row r="19" spans="2:22" x14ac:dyDescent="0.25">
      <c r="B19" s="99" t="s">
        <v>144</v>
      </c>
      <c r="C19" s="53">
        <v>39616</v>
      </c>
      <c r="D19" s="53">
        <v>2159</v>
      </c>
      <c r="E19" s="53">
        <v>53743</v>
      </c>
      <c r="F19" s="53">
        <v>68161</v>
      </c>
      <c r="G19" s="53">
        <v>66590</v>
      </c>
      <c r="H19" s="53">
        <v>66232</v>
      </c>
      <c r="I19" s="100">
        <f t="shared" si="2"/>
        <v>-5.3761826100015009E-3</v>
      </c>
      <c r="J19" s="53">
        <f t="shared" si="3"/>
        <v>-358</v>
      </c>
      <c r="K19" s="100">
        <f t="shared" si="0"/>
        <v>3.7135885313405524E-2</v>
      </c>
      <c r="L19" s="100">
        <f>H19/H16</f>
        <v>0.14320618213425471</v>
      </c>
      <c r="M19" s="53">
        <v>0</v>
      </c>
      <c r="N19" s="53">
        <v>682</v>
      </c>
      <c r="O19" s="53">
        <v>18290</v>
      </c>
      <c r="P19" s="53">
        <v>18213</v>
      </c>
      <c r="Q19" s="53">
        <v>17245</v>
      </c>
      <c r="R19" s="53">
        <v>14872</v>
      </c>
      <c r="S19" s="100">
        <f t="shared" si="4"/>
        <v>-0.13760510292838501</v>
      </c>
      <c r="T19" s="53">
        <f t="shared" si="1"/>
        <v>-2373</v>
      </c>
      <c r="U19" s="100">
        <f t="shared" si="5"/>
        <v>4.0865001671576688E-2</v>
      </c>
      <c r="V19" s="100">
        <f>IFERROR(R19/R16,"-")</f>
        <v>0.12874072663371394</v>
      </c>
    </row>
    <row r="20" spans="2:22" ht="16.5" thickBot="1" x14ac:dyDescent="0.3">
      <c r="B20" s="140" t="s">
        <v>65</v>
      </c>
      <c r="C20" s="141">
        <v>102171</v>
      </c>
      <c r="D20" s="141">
        <v>32466</v>
      </c>
      <c r="E20" s="141">
        <v>158034</v>
      </c>
      <c r="F20" s="141">
        <v>170056</v>
      </c>
      <c r="G20" s="141">
        <v>177446</v>
      </c>
      <c r="H20" s="141">
        <v>179088</v>
      </c>
      <c r="I20" s="142">
        <f t="shared" si="2"/>
        <v>9.253519380543862E-3</v>
      </c>
      <c r="J20" s="141">
        <f t="shared" si="3"/>
        <v>1642</v>
      </c>
      <c r="K20" s="142">
        <f t="shared" si="0"/>
        <v>0.10041356789780118</v>
      </c>
      <c r="L20" s="142">
        <f>H20/H16</f>
        <v>0.38722232072199858</v>
      </c>
      <c r="M20" s="141">
        <v>0</v>
      </c>
      <c r="N20" s="141">
        <v>10441</v>
      </c>
      <c r="O20" s="141">
        <v>44266</v>
      </c>
      <c r="P20" s="141">
        <v>44213</v>
      </c>
      <c r="Q20" s="141">
        <v>45816</v>
      </c>
      <c r="R20" s="141">
        <v>49157</v>
      </c>
      <c r="S20" s="142">
        <f t="shared" si="4"/>
        <v>7.292212327571157E-2</v>
      </c>
      <c r="T20" s="141">
        <f t="shared" si="1"/>
        <v>3341</v>
      </c>
      <c r="U20" s="142">
        <f t="shared" si="5"/>
        <v>9.9201906270544121E-2</v>
      </c>
      <c r="V20" s="142">
        <f>IFERROR(R20/R16,"-")</f>
        <v>0.42553173071096528</v>
      </c>
    </row>
    <row r="21" spans="2:22" ht="15.75" x14ac:dyDescent="0.25">
      <c r="B21" s="133" t="s">
        <v>48</v>
      </c>
      <c r="C21" s="134">
        <v>10070</v>
      </c>
      <c r="D21" s="134">
        <v>2365</v>
      </c>
      <c r="E21" s="134">
        <v>11908</v>
      </c>
      <c r="F21" s="134">
        <v>20755</v>
      </c>
      <c r="G21" s="134">
        <v>18984</v>
      </c>
      <c r="H21" s="134">
        <v>15822</v>
      </c>
      <c r="I21" s="135">
        <f t="shared" si="2"/>
        <v>-0.16656131479140324</v>
      </c>
      <c r="J21" s="134">
        <f t="shared" si="3"/>
        <v>-3162</v>
      </c>
      <c r="K21" s="135">
        <f t="shared" si="0"/>
        <v>8.871300540957576E-3</v>
      </c>
      <c r="L21" s="136">
        <f>H21/H21</f>
        <v>1</v>
      </c>
      <c r="M21" s="134">
        <v>0</v>
      </c>
      <c r="N21" s="134">
        <v>596</v>
      </c>
      <c r="O21" s="134">
        <v>2979</v>
      </c>
      <c r="P21" s="134">
        <v>4452</v>
      </c>
      <c r="Q21" s="134">
        <v>3875</v>
      </c>
      <c r="R21" s="134">
        <v>3213</v>
      </c>
      <c r="S21" s="135">
        <f t="shared" si="4"/>
        <v>-0.17083870967741932</v>
      </c>
      <c r="T21" s="134">
        <f t="shared" si="1"/>
        <v>-662</v>
      </c>
      <c r="U21" s="135">
        <f t="shared" si="5"/>
        <v>9.9890730490231928E-3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2365</v>
      </c>
      <c r="E22" s="138">
        <v>11908</v>
      </c>
      <c r="F22" s="138">
        <v>20524</v>
      </c>
      <c r="G22" s="138">
        <v>18751</v>
      </c>
      <c r="H22" s="138">
        <v>15557</v>
      </c>
      <c r="I22" s="139">
        <f t="shared" si="2"/>
        <v>-0.17033758199562687</v>
      </c>
      <c r="J22" s="138">
        <f t="shared" si="3"/>
        <v>-3194</v>
      </c>
      <c r="K22" s="139">
        <f t="shared" si="0"/>
        <v>8.7227166297356214E-3</v>
      </c>
      <c r="L22" s="139">
        <f>H22/H21</f>
        <v>0.98325116925799516</v>
      </c>
      <c r="M22" s="138">
        <v>0</v>
      </c>
      <c r="N22" s="138">
        <v>596</v>
      </c>
      <c r="O22" s="138">
        <v>2979</v>
      </c>
      <c r="P22" s="138">
        <v>4396</v>
      </c>
      <c r="Q22" s="138">
        <v>3828</v>
      </c>
      <c r="R22" s="138">
        <v>3162</v>
      </c>
      <c r="S22" s="139">
        <f t="shared" si="4"/>
        <v>-0.1739811912225705</v>
      </c>
      <c r="T22" s="138">
        <f t="shared" si="1"/>
        <v>-666</v>
      </c>
      <c r="U22" s="139">
        <f t="shared" si="5"/>
        <v>9.8634243314254175E-3</v>
      </c>
      <c r="V22" s="139">
        <f>IFERROR(R22/R21,"-")</f>
        <v>0.98412698412698407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2365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596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9370</v>
      </c>
      <c r="E26" s="134">
        <v>44258</v>
      </c>
      <c r="F26" s="134">
        <v>64172</v>
      </c>
      <c r="G26" s="134">
        <v>78533</v>
      </c>
      <c r="H26" s="134">
        <v>61659</v>
      </c>
      <c r="I26" s="135">
        <f t="shared" si="2"/>
        <v>-0.21486508856149644</v>
      </c>
      <c r="J26" s="134">
        <f t="shared" si="3"/>
        <v>-16874</v>
      </c>
      <c r="K26" s="135">
        <f t="shared" si="0"/>
        <v>3.4571831630318746E-2</v>
      </c>
      <c r="L26" s="136">
        <f>H26/H26</f>
        <v>1</v>
      </c>
      <c r="M26" s="134">
        <v>0</v>
      </c>
      <c r="N26" s="134">
        <v>3629</v>
      </c>
      <c r="O26" s="134">
        <v>13123</v>
      </c>
      <c r="P26" s="134">
        <v>11699</v>
      </c>
      <c r="Q26" s="134">
        <v>17811</v>
      </c>
      <c r="R26" s="134">
        <v>15445</v>
      </c>
      <c r="S26" s="135">
        <f t="shared" si="4"/>
        <v>-0.13283925663915552</v>
      </c>
      <c r="T26" s="134">
        <f t="shared" si="1"/>
        <v>-2366</v>
      </c>
      <c r="U26" s="135">
        <f t="shared" si="5"/>
        <v>2.6249363342435387E-2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9116</v>
      </c>
      <c r="E27" s="138">
        <v>39976</v>
      </c>
      <c r="F27" s="138">
        <v>61153</v>
      </c>
      <c r="G27" s="138">
        <v>64832</v>
      </c>
      <c r="H27" s="138">
        <v>48456</v>
      </c>
      <c r="I27" s="139">
        <f t="shared" si="2"/>
        <v>-0.25259131293188553</v>
      </c>
      <c r="J27" s="138">
        <f t="shared" si="3"/>
        <v>-16376</v>
      </c>
      <c r="K27" s="139">
        <f t="shared" si="0"/>
        <v>2.7168988687437765E-2</v>
      </c>
      <c r="L27" s="139">
        <f>H27/H26</f>
        <v>0.78587067581374981</v>
      </c>
      <c r="M27" s="138">
        <v>0</v>
      </c>
      <c r="N27" s="138">
        <v>3549</v>
      </c>
      <c r="O27" s="138">
        <v>12235</v>
      </c>
      <c r="P27" s="138">
        <v>10715</v>
      </c>
      <c r="Q27" s="138">
        <v>15251</v>
      </c>
      <c r="R27" s="138">
        <v>11996</v>
      </c>
      <c r="S27" s="139">
        <f t="shared" si="4"/>
        <v>-0.21342862763097503</v>
      </c>
      <c r="T27" s="138">
        <f t="shared" si="1"/>
        <v>-3255</v>
      </c>
      <c r="U27" s="139">
        <f t="shared" si="5"/>
        <v>2.4041535876074466E-2</v>
      </c>
      <c r="V27" s="139">
        <f>IFERROR(R27/R26,"-")</f>
        <v>0.77669148591777271</v>
      </c>
    </row>
    <row r="28" spans="2:22" x14ac:dyDescent="0.25">
      <c r="B28" s="99" t="s">
        <v>142</v>
      </c>
      <c r="C28" s="53">
        <v>21395</v>
      </c>
      <c r="D28" s="53">
        <v>9116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3549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0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27049</v>
      </c>
      <c r="E30" s="134">
        <v>204530</v>
      </c>
      <c r="F30" s="134">
        <v>249495</v>
      </c>
      <c r="G30" s="134">
        <v>274173</v>
      </c>
      <c r="H30" s="134">
        <v>289656</v>
      </c>
      <c r="I30" s="135">
        <f t="shared" si="2"/>
        <v>5.647164381613079E-2</v>
      </c>
      <c r="J30" s="134">
        <f t="shared" si="3"/>
        <v>15483</v>
      </c>
      <c r="K30" s="135">
        <f t="shared" si="0"/>
        <v>0.16240838259964654</v>
      </c>
      <c r="L30" s="136">
        <f>H30/H30</f>
        <v>1</v>
      </c>
      <c r="M30" s="134">
        <v>0</v>
      </c>
      <c r="N30" s="134">
        <v>8112</v>
      </c>
      <c r="O30" s="134">
        <v>60780</v>
      </c>
      <c r="P30" s="134">
        <v>65148</v>
      </c>
      <c r="Q30" s="134">
        <v>66545</v>
      </c>
      <c r="R30" s="134">
        <v>76454</v>
      </c>
      <c r="S30" s="135">
        <f t="shared" si="4"/>
        <v>0.14890675482756022</v>
      </c>
      <c r="T30" s="134">
        <f t="shared" si="1"/>
        <v>9909</v>
      </c>
      <c r="U30" s="135">
        <f t="shared" si="5"/>
        <v>0.14617433310821271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19337</v>
      </c>
      <c r="E31" s="138">
        <v>166227</v>
      </c>
      <c r="F31" s="138">
        <v>202954</v>
      </c>
      <c r="G31" s="138">
        <v>225347</v>
      </c>
      <c r="H31" s="138">
        <v>233629</v>
      </c>
      <c r="I31" s="139">
        <f t="shared" si="2"/>
        <v>3.6752208815737486E-2</v>
      </c>
      <c r="J31" s="138">
        <f t="shared" si="3"/>
        <v>8282</v>
      </c>
      <c r="K31" s="139">
        <f t="shared" si="0"/>
        <v>0.13099437960329777</v>
      </c>
      <c r="L31" s="139">
        <f>H31/H30</f>
        <v>0.80657400502665233</v>
      </c>
      <c r="M31" s="138">
        <v>0</v>
      </c>
      <c r="N31" s="138">
        <v>5604</v>
      </c>
      <c r="O31" s="138">
        <v>49231</v>
      </c>
      <c r="P31" s="138">
        <v>51684</v>
      </c>
      <c r="Q31" s="138">
        <v>51569</v>
      </c>
      <c r="R31" s="138">
        <v>58240</v>
      </c>
      <c r="S31" s="139">
        <f t="shared" si="4"/>
        <v>0.12936066241346555</v>
      </c>
      <c r="T31" s="138">
        <f t="shared" si="1"/>
        <v>6671</v>
      </c>
      <c r="U31" s="139">
        <f t="shared" si="5"/>
        <v>0.11596479143434742</v>
      </c>
      <c r="V31" s="139">
        <f>IFERROR(R31/R30,"-")</f>
        <v>0.76176524446072147</v>
      </c>
    </row>
    <row r="32" spans="2:22" x14ac:dyDescent="0.25">
      <c r="B32" s="99" t="s">
        <v>142</v>
      </c>
      <c r="C32" s="53">
        <v>93394</v>
      </c>
      <c r="D32" s="53">
        <v>11817</v>
      </c>
      <c r="E32" s="53">
        <v>130495</v>
      </c>
      <c r="F32" s="53">
        <v>170259</v>
      </c>
      <c r="G32" s="53">
        <v>190206</v>
      </c>
      <c r="H32" s="53">
        <v>195903</v>
      </c>
      <c r="I32" s="100">
        <f t="shared" si="2"/>
        <v>2.9951736538279539E-2</v>
      </c>
      <c r="J32" s="53">
        <f t="shared" si="3"/>
        <v>5697</v>
      </c>
      <c r="K32" s="100">
        <f t="shared" si="0"/>
        <v>0.10984163758533763</v>
      </c>
      <c r="L32" s="100">
        <f>H32/H30</f>
        <v>0.67632985334327611</v>
      </c>
      <c r="M32" s="53">
        <v>0</v>
      </c>
      <c r="N32" s="53">
        <v>4609</v>
      </c>
      <c r="O32" s="53">
        <v>40420</v>
      </c>
      <c r="P32" s="53">
        <v>43079</v>
      </c>
      <c r="Q32" s="53">
        <v>42442</v>
      </c>
      <c r="R32" s="53">
        <v>48720</v>
      </c>
      <c r="S32" s="100">
        <f t="shared" si="4"/>
        <v>0.14791951368927014</v>
      </c>
      <c r="T32" s="53">
        <f t="shared" si="1"/>
        <v>6278</v>
      </c>
      <c r="U32" s="100">
        <f t="shared" si="5"/>
        <v>9.6657519739189166E-2</v>
      </c>
      <c r="V32" s="100">
        <f>IFERROR(R32/R30,"-")</f>
        <v>0.637245925654642</v>
      </c>
    </row>
    <row r="33" spans="2:22" x14ac:dyDescent="0.25">
      <c r="B33" s="99" t="s">
        <v>144</v>
      </c>
      <c r="C33" s="53">
        <v>22825</v>
      </c>
      <c r="D33" s="53">
        <v>7520</v>
      </c>
      <c r="E33" s="53">
        <v>35732</v>
      </c>
      <c r="F33" s="53">
        <v>32695</v>
      </c>
      <c r="G33" s="53">
        <v>35141</v>
      </c>
      <c r="H33" s="53">
        <v>37726</v>
      </c>
      <c r="I33" s="100">
        <f t="shared" si="2"/>
        <v>7.3560797928345911E-2</v>
      </c>
      <c r="J33" s="53">
        <f t="shared" si="3"/>
        <v>2585</v>
      </c>
      <c r="K33" s="100">
        <f t="shared" si="0"/>
        <v>2.1152742017960149E-2</v>
      </c>
      <c r="L33" s="100">
        <f>H33/H30</f>
        <v>0.13024415168337614</v>
      </c>
      <c r="M33" s="53">
        <v>0</v>
      </c>
      <c r="N33" s="53">
        <v>995</v>
      </c>
      <c r="O33" s="53">
        <v>8811</v>
      </c>
      <c r="P33" s="53">
        <v>8605</v>
      </c>
      <c r="Q33" s="53">
        <v>9127</v>
      </c>
      <c r="R33" s="53">
        <v>9520</v>
      </c>
      <c r="S33" s="100">
        <f t="shared" si="4"/>
        <v>4.3059055549468539E-2</v>
      </c>
      <c r="T33" s="53">
        <f t="shared" si="1"/>
        <v>393</v>
      </c>
      <c r="U33" s="100">
        <f t="shared" si="5"/>
        <v>1.9307271695158262E-2</v>
      </c>
      <c r="V33" s="100">
        <f>IFERROR(R33/R30,"-")</f>
        <v>0.12451931880607947</v>
      </c>
    </row>
    <row r="34" spans="2:22" ht="16.5" thickBot="1" x14ac:dyDescent="0.3">
      <c r="B34" s="140" t="s">
        <v>65</v>
      </c>
      <c r="C34" s="141">
        <v>26023</v>
      </c>
      <c r="D34" s="141">
        <v>7712</v>
      </c>
      <c r="E34" s="141">
        <v>38303</v>
      </c>
      <c r="F34" s="141">
        <v>46541</v>
      </c>
      <c r="G34" s="141">
        <v>48826</v>
      </c>
      <c r="H34" s="141">
        <v>56027</v>
      </c>
      <c r="I34" s="142">
        <f t="shared" si="2"/>
        <v>0.14748289845574081</v>
      </c>
      <c r="J34" s="141">
        <f t="shared" si="3"/>
        <v>7201</v>
      </c>
      <c r="K34" s="142">
        <f t="shared" si="0"/>
        <v>3.1414002996348764E-2</v>
      </c>
      <c r="L34" s="142">
        <f>H34/H30</f>
        <v>0.1934259949733477</v>
      </c>
      <c r="M34" s="141">
        <v>0</v>
      </c>
      <c r="N34" s="141">
        <v>2508</v>
      </c>
      <c r="O34" s="141">
        <v>11549</v>
      </c>
      <c r="P34" s="141">
        <v>13464</v>
      </c>
      <c r="Q34" s="141">
        <v>14976</v>
      </c>
      <c r="R34" s="141">
        <v>18214</v>
      </c>
      <c r="S34" s="142">
        <f t="shared" si="4"/>
        <v>0.2162126068376069</v>
      </c>
      <c r="T34" s="141">
        <f t="shared" si="1"/>
        <v>3238</v>
      </c>
      <c r="U34" s="142">
        <f t="shared" si="5"/>
        <v>3.0209541673865289E-2</v>
      </c>
      <c r="V34" s="142">
        <f>IFERROR(R34/R30,"-")</f>
        <v>0.23823475553927853</v>
      </c>
    </row>
    <row r="35" spans="2:22" ht="15.75" x14ac:dyDescent="0.25">
      <c r="B35" s="133" t="s">
        <v>51</v>
      </c>
      <c r="C35" s="134">
        <v>12754</v>
      </c>
      <c r="D35" s="134">
        <v>6649</v>
      </c>
      <c r="E35" s="134">
        <v>16519</v>
      </c>
      <c r="F35" s="134">
        <v>21489</v>
      </c>
      <c r="G35" s="134">
        <v>20242</v>
      </c>
      <c r="H35" s="134">
        <v>19155</v>
      </c>
      <c r="I35" s="135">
        <f t="shared" si="2"/>
        <v>-5.3700227250271682E-2</v>
      </c>
      <c r="J35" s="134">
        <f t="shared" si="3"/>
        <v>-1087</v>
      </c>
      <c r="K35" s="135">
        <f t="shared" si="0"/>
        <v>1.074009365832653E-2</v>
      </c>
      <c r="L35" s="136">
        <f>H35/H35</f>
        <v>1</v>
      </c>
      <c r="M35" s="134">
        <v>0</v>
      </c>
      <c r="N35" s="134">
        <v>1830</v>
      </c>
      <c r="O35" s="134">
        <v>4075</v>
      </c>
      <c r="P35" s="134">
        <v>5170</v>
      </c>
      <c r="Q35" s="134">
        <v>5054</v>
      </c>
      <c r="R35" s="134">
        <v>4308</v>
      </c>
      <c r="S35" s="135">
        <f t="shared" si="4"/>
        <v>-0.147605856747131</v>
      </c>
      <c r="T35" s="134">
        <f t="shared" si="1"/>
        <v>-746</v>
      </c>
      <c r="U35" s="135">
        <f t="shared" si="5"/>
        <v>1.1600069106794678E-2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6649</v>
      </c>
      <c r="E36" s="138">
        <v>16519</v>
      </c>
      <c r="F36" s="138">
        <v>21489</v>
      </c>
      <c r="G36" s="138">
        <v>20242</v>
      </c>
      <c r="H36" s="138">
        <v>19155</v>
      </c>
      <c r="I36" s="139">
        <f t="shared" si="2"/>
        <v>-5.3700227250271682E-2</v>
      </c>
      <c r="J36" s="138">
        <f t="shared" si="3"/>
        <v>-1087</v>
      </c>
      <c r="K36" s="139">
        <f t="shared" si="0"/>
        <v>1.074009365832653E-2</v>
      </c>
      <c r="L36" s="139">
        <f>H36/H35</f>
        <v>1</v>
      </c>
      <c r="M36" s="138">
        <v>0</v>
      </c>
      <c r="N36" s="138">
        <v>1830</v>
      </c>
      <c r="O36" s="138">
        <v>4075</v>
      </c>
      <c r="P36" s="138">
        <v>5170</v>
      </c>
      <c r="Q36" s="138">
        <v>5054</v>
      </c>
      <c r="R36" s="138">
        <v>4308</v>
      </c>
      <c r="S36" s="139">
        <f t="shared" si="4"/>
        <v>-0.147605856747131</v>
      </c>
      <c r="T36" s="138">
        <f t="shared" si="1"/>
        <v>-746</v>
      </c>
      <c r="U36" s="139">
        <f t="shared" si="5"/>
        <v>1.1600069106794678E-2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3637</v>
      </c>
      <c r="F37" s="53">
        <v>18431</v>
      </c>
      <c r="G37" s="53">
        <v>17304</v>
      </c>
      <c r="H37" s="53">
        <v>16013</v>
      </c>
      <c r="I37" s="100">
        <f t="shared" si="2"/>
        <v>-7.4607027276930138E-2</v>
      </c>
      <c r="J37" s="53">
        <f t="shared" si="3"/>
        <v>-1291</v>
      </c>
      <c r="K37" s="100">
        <f t="shared" si="0"/>
        <v>8.9783930958383055E-3</v>
      </c>
      <c r="L37" s="100">
        <f>H37/H35</f>
        <v>0.83596972069955622</v>
      </c>
      <c r="M37" s="53">
        <v>0</v>
      </c>
      <c r="N37" s="53">
        <v>0</v>
      </c>
      <c r="O37" s="53">
        <v>3637</v>
      </c>
      <c r="P37" s="53">
        <v>4467</v>
      </c>
      <c r="Q37" s="53">
        <v>4407</v>
      </c>
      <c r="R37" s="53">
        <v>3648</v>
      </c>
      <c r="S37" s="100">
        <f t="shared" si="4"/>
        <v>-0.17222600408441113</v>
      </c>
      <c r="T37" s="53">
        <f t="shared" si="1"/>
        <v>-759</v>
      </c>
      <c r="U37" s="100">
        <f t="shared" si="5"/>
        <v>1.0022728955522598E-2</v>
      </c>
      <c r="V37" s="100">
        <f>IFERROR(R37/R35,"-")</f>
        <v>0.84679665738161558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438</v>
      </c>
      <c r="F38" s="53">
        <v>3058</v>
      </c>
      <c r="G38" s="53">
        <v>2938</v>
      </c>
      <c r="H38" s="53">
        <v>3142</v>
      </c>
      <c r="I38" s="100">
        <f t="shared" si="2"/>
        <v>6.9434989788972112E-2</v>
      </c>
      <c r="J38" s="53">
        <f t="shared" si="3"/>
        <v>204</v>
      </c>
      <c r="K38" s="100">
        <f t="shared" si="0"/>
        <v>1.7617005624882254E-3</v>
      </c>
      <c r="L38" s="100">
        <f>H38/H35</f>
        <v>0.16403027930044375</v>
      </c>
      <c r="M38" s="53">
        <v>0</v>
      </c>
      <c r="N38" s="53">
        <v>0</v>
      </c>
      <c r="O38" s="53">
        <v>438</v>
      </c>
      <c r="P38" s="53">
        <v>703</v>
      </c>
      <c r="Q38" s="53">
        <v>647</v>
      </c>
      <c r="R38" s="53">
        <v>660</v>
      </c>
      <c r="S38" s="100">
        <f t="shared" si="4"/>
        <v>2.0092735703245657E-2</v>
      </c>
      <c r="T38" s="53">
        <f t="shared" si="1"/>
        <v>13</v>
      </c>
      <c r="U38" s="100">
        <f t="shared" si="5"/>
        <v>1.577340151272081E-3</v>
      </c>
      <c r="V38" s="100">
        <f>IFERROR(R38/R35,"-")</f>
        <v>0.15320334261838439</v>
      </c>
    </row>
    <row r="39" spans="2:22" ht="15.75" x14ac:dyDescent="0.25">
      <c r="B39" s="133" t="s">
        <v>52</v>
      </c>
      <c r="C39" s="134">
        <v>36009</v>
      </c>
      <c r="D39" s="134">
        <v>13358</v>
      </c>
      <c r="E39" s="134">
        <v>62525</v>
      </c>
      <c r="F39" s="134">
        <v>83965</v>
      </c>
      <c r="G39" s="134">
        <v>76840</v>
      </c>
      <c r="H39" s="134">
        <v>85109</v>
      </c>
      <c r="I39" s="135">
        <f t="shared" si="2"/>
        <v>0.10761322228006254</v>
      </c>
      <c r="J39" s="134">
        <f t="shared" si="3"/>
        <v>8269</v>
      </c>
      <c r="K39" s="135">
        <f t="shared" si="0"/>
        <v>4.7720106038450151E-2</v>
      </c>
      <c r="L39" s="136">
        <f>H39/H39</f>
        <v>1</v>
      </c>
      <c r="M39" s="134">
        <v>0</v>
      </c>
      <c r="N39" s="134">
        <v>5874</v>
      </c>
      <c r="O39" s="134">
        <v>16329</v>
      </c>
      <c r="P39" s="134">
        <v>26292</v>
      </c>
      <c r="Q39" s="134">
        <v>20460</v>
      </c>
      <c r="R39" s="134">
        <v>24747</v>
      </c>
      <c r="S39" s="135">
        <f t="shared" si="4"/>
        <v>0.20953079178885625</v>
      </c>
      <c r="T39" s="134">
        <f t="shared" si="1"/>
        <v>4287</v>
      </c>
      <c r="U39" s="135">
        <f t="shared" si="5"/>
        <v>5.8992072912155843E-2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11408</v>
      </c>
      <c r="E40" s="138">
        <v>54359</v>
      </c>
      <c r="F40" s="138">
        <v>74624</v>
      </c>
      <c r="G40" s="138">
        <v>67457</v>
      </c>
      <c r="H40" s="138">
        <v>74992</v>
      </c>
      <c r="I40" s="139">
        <f t="shared" si="2"/>
        <v>0.11170078716812193</v>
      </c>
      <c r="J40" s="138">
        <f t="shared" si="3"/>
        <v>7535</v>
      </c>
      <c r="K40" s="139">
        <f t="shared" si="0"/>
        <v>4.2047564793799175E-2</v>
      </c>
      <c r="L40" s="139">
        <f>H40/H39</f>
        <v>0.8811289052861625</v>
      </c>
      <c r="M40" s="138">
        <v>0</v>
      </c>
      <c r="N40" s="138">
        <v>5855</v>
      </c>
      <c r="O40" s="138">
        <v>13700</v>
      </c>
      <c r="P40" s="138">
        <v>23480</v>
      </c>
      <c r="Q40" s="138">
        <v>17736</v>
      </c>
      <c r="R40" s="138">
        <v>21495</v>
      </c>
      <c r="S40" s="139">
        <f t="shared" si="4"/>
        <v>0.21194181326116368</v>
      </c>
      <c r="T40" s="138">
        <f t="shared" si="1"/>
        <v>3759</v>
      </c>
      <c r="U40" s="139">
        <f t="shared" si="5"/>
        <v>5.2682712307067517E-2</v>
      </c>
      <c r="V40" s="139">
        <f>IFERROR(R40/R39,"-")</f>
        <v>0.8685901321372288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25</v>
      </c>
      <c r="E43" s="141">
        <v>8166</v>
      </c>
      <c r="F43" s="141">
        <v>9341</v>
      </c>
      <c r="G43" s="141">
        <v>9383</v>
      </c>
      <c r="H43" s="141">
        <v>10117</v>
      </c>
      <c r="I43" s="142">
        <f t="shared" si="2"/>
        <v>7.8226579985079425E-2</v>
      </c>
      <c r="J43" s="141">
        <f t="shared" si="3"/>
        <v>734</v>
      </c>
      <c r="K43" s="142">
        <f t="shared" si="0"/>
        <v>5.6725412446509789E-3</v>
      </c>
      <c r="L43" s="142">
        <f>H43/H39</f>
        <v>0.11887109471383756</v>
      </c>
      <c r="M43" s="141">
        <v>0</v>
      </c>
      <c r="N43" s="141">
        <v>19</v>
      </c>
      <c r="O43" s="141">
        <v>2629</v>
      </c>
      <c r="P43" s="141">
        <v>2812</v>
      </c>
      <c r="Q43" s="141">
        <v>2724</v>
      </c>
      <c r="R43" s="141">
        <v>3252</v>
      </c>
      <c r="S43" s="142">
        <f t="shared" si="4"/>
        <v>0.19383259911894268</v>
      </c>
      <c r="T43" s="141">
        <f t="shared" si="1"/>
        <v>528</v>
      </c>
      <c r="U43" s="142">
        <f t="shared" si="5"/>
        <v>6.309360605088324E-3</v>
      </c>
      <c r="V43" s="142">
        <f>IFERROR(R43/R39,"-")</f>
        <v>0.13140986786277126</v>
      </c>
    </row>
    <row r="44" spans="2:22" ht="15.75" x14ac:dyDescent="0.25">
      <c r="B44" s="133" t="s">
        <v>53</v>
      </c>
      <c r="C44" s="134">
        <v>52853</v>
      </c>
      <c r="D44" s="134">
        <v>32717</v>
      </c>
      <c r="E44" s="134">
        <v>68599</v>
      </c>
      <c r="F44" s="134">
        <v>90712</v>
      </c>
      <c r="G44" s="134">
        <v>88492</v>
      </c>
      <c r="H44" s="134">
        <v>97268</v>
      </c>
      <c r="I44" s="135">
        <f t="shared" si="2"/>
        <v>9.9172806581385942E-2</v>
      </c>
      <c r="J44" s="134">
        <f t="shared" si="3"/>
        <v>8776</v>
      </c>
      <c r="K44" s="135">
        <f t="shared" si="0"/>
        <v>5.4537584440517095E-2</v>
      </c>
      <c r="L44" s="136">
        <f>H44/H44</f>
        <v>1</v>
      </c>
      <c r="M44" s="134">
        <v>0</v>
      </c>
      <c r="N44" s="134">
        <v>9597</v>
      </c>
      <c r="O44" s="134">
        <v>17340</v>
      </c>
      <c r="P44" s="134">
        <v>19154</v>
      </c>
      <c r="Q44" s="134">
        <v>19029</v>
      </c>
      <c r="R44" s="134">
        <v>20857</v>
      </c>
      <c r="S44" s="135">
        <f t="shared" si="4"/>
        <v>9.6063902464659234E-2</v>
      </c>
      <c r="T44" s="134">
        <f t="shared" si="1"/>
        <v>1828</v>
      </c>
      <c r="U44" s="135">
        <f t="shared" si="5"/>
        <v>4.2976348872639319E-2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32717</v>
      </c>
      <c r="E45" s="138">
        <v>68599</v>
      </c>
      <c r="F45" s="138">
        <v>90712</v>
      </c>
      <c r="G45" s="138">
        <v>88492</v>
      </c>
      <c r="H45" s="138">
        <v>97268</v>
      </c>
      <c r="I45" s="139">
        <f t="shared" si="2"/>
        <v>9.9172806581385942E-2</v>
      </c>
      <c r="J45" s="138">
        <f t="shared" si="3"/>
        <v>8776</v>
      </c>
      <c r="K45" s="139">
        <f t="shared" si="0"/>
        <v>5.4537584440517095E-2</v>
      </c>
      <c r="L45" s="139">
        <f>H45/H44</f>
        <v>1</v>
      </c>
      <c r="M45" s="138">
        <v>0</v>
      </c>
      <c r="N45" s="138">
        <v>9597</v>
      </c>
      <c r="O45" s="138">
        <v>17340</v>
      </c>
      <c r="P45" s="138">
        <v>19154</v>
      </c>
      <c r="Q45" s="138">
        <v>19029</v>
      </c>
      <c r="R45" s="138">
        <v>20857</v>
      </c>
      <c r="S45" s="139">
        <f t="shared" si="4"/>
        <v>9.6063902464659234E-2</v>
      </c>
      <c r="T45" s="138">
        <f t="shared" si="1"/>
        <v>1828</v>
      </c>
      <c r="U45" s="139">
        <f t="shared" si="5"/>
        <v>4.2976348872639319E-2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17286</v>
      </c>
      <c r="E46" s="53">
        <v>43114</v>
      </c>
      <c r="F46" s="53">
        <v>54708</v>
      </c>
      <c r="G46" s="53">
        <v>51194</v>
      </c>
      <c r="H46" s="53">
        <v>61921</v>
      </c>
      <c r="I46" s="100">
        <f t="shared" si="2"/>
        <v>0.20953627378208384</v>
      </c>
      <c r="J46" s="53">
        <f t="shared" si="3"/>
        <v>10727</v>
      </c>
      <c r="K46" s="100">
        <f t="shared" si="0"/>
        <v>3.4718733459526863E-2</v>
      </c>
      <c r="L46" s="100">
        <f>H46/H44</f>
        <v>0.63660196570300609</v>
      </c>
      <c r="M46" s="53">
        <v>0</v>
      </c>
      <c r="N46" s="53">
        <v>6275</v>
      </c>
      <c r="O46" s="53">
        <v>11294</v>
      </c>
      <c r="P46" s="53">
        <v>11713</v>
      </c>
      <c r="Q46" s="53">
        <v>11165</v>
      </c>
      <c r="R46" s="53">
        <v>13392</v>
      </c>
      <c r="S46" s="100">
        <f t="shared" si="4"/>
        <v>0.19946260635915802</v>
      </c>
      <c r="T46" s="53">
        <f t="shared" si="1"/>
        <v>2227</v>
      </c>
      <c r="U46" s="100">
        <f t="shared" si="5"/>
        <v>2.6280775521834832E-2</v>
      </c>
      <c r="V46" s="100">
        <f>IFERROR(R46/R44,"-")</f>
        <v>0.64208658963417553</v>
      </c>
    </row>
    <row r="47" spans="2:22" ht="15.75" thickBot="1" x14ac:dyDescent="0.3">
      <c r="B47" s="99" t="s">
        <v>144</v>
      </c>
      <c r="C47" s="53">
        <v>26561</v>
      </c>
      <c r="D47" s="53">
        <v>15431</v>
      </c>
      <c r="E47" s="53">
        <v>25485</v>
      </c>
      <c r="F47" s="53">
        <v>36004</v>
      </c>
      <c r="G47" s="53">
        <v>37298</v>
      </c>
      <c r="H47" s="53">
        <v>35347</v>
      </c>
      <c r="I47" s="100">
        <f t="shared" si="2"/>
        <v>-5.2308434768620349E-2</v>
      </c>
      <c r="J47" s="53">
        <f t="shared" si="3"/>
        <v>-1951</v>
      </c>
      <c r="K47" s="100">
        <f t="shared" si="0"/>
        <v>1.9818850980990229E-2</v>
      </c>
      <c r="L47" s="100">
        <f>H47/H44</f>
        <v>0.36339803429699385</v>
      </c>
      <c r="M47" s="53">
        <v>0</v>
      </c>
      <c r="N47" s="53">
        <v>3322</v>
      </c>
      <c r="O47" s="53">
        <v>6046</v>
      </c>
      <c r="P47" s="53">
        <v>7441</v>
      </c>
      <c r="Q47" s="53">
        <v>7864</v>
      </c>
      <c r="R47" s="53">
        <v>7465</v>
      </c>
      <c r="S47" s="100">
        <f t="shared" si="4"/>
        <v>-5.0737538148524886E-2</v>
      </c>
      <c r="T47" s="53">
        <f t="shared" si="1"/>
        <v>-399</v>
      </c>
      <c r="U47" s="100">
        <f t="shared" si="5"/>
        <v>1.6695573350804488E-2</v>
      </c>
      <c r="V47" s="100">
        <f>IFERROR(R47/R44,"-")</f>
        <v>0.35791341036582441</v>
      </c>
    </row>
    <row r="48" spans="2:22" ht="15.75" x14ac:dyDescent="0.25">
      <c r="B48" s="133" t="s">
        <v>54</v>
      </c>
      <c r="C48" s="134">
        <v>52299</v>
      </c>
      <c r="D48" s="134">
        <v>23234</v>
      </c>
      <c r="E48" s="134">
        <v>83389</v>
      </c>
      <c r="F48" s="134">
        <v>90749</v>
      </c>
      <c r="G48" s="134">
        <v>96132</v>
      </c>
      <c r="H48" s="134">
        <v>93370</v>
      </c>
      <c r="I48" s="135">
        <f t="shared" si="2"/>
        <v>-2.8731327757666514E-2</v>
      </c>
      <c r="J48" s="134">
        <f t="shared" si="3"/>
        <v>-2762</v>
      </c>
      <c r="K48" s="135">
        <f t="shared" si="0"/>
        <v>5.2351999210542843E-2</v>
      </c>
      <c r="L48" s="136">
        <f>H48/H48</f>
        <v>1</v>
      </c>
      <c r="M48" s="134">
        <v>0</v>
      </c>
      <c r="N48" s="134">
        <v>6463</v>
      </c>
      <c r="O48" s="134">
        <v>23894</v>
      </c>
      <c r="P48" s="134">
        <v>23484</v>
      </c>
      <c r="Q48" s="134">
        <v>22205</v>
      </c>
      <c r="R48" s="134">
        <v>23503</v>
      </c>
      <c r="S48" s="135">
        <f t="shared" si="4"/>
        <v>5.845530285971634E-2</v>
      </c>
      <c r="T48" s="134">
        <f t="shared" si="1"/>
        <v>1298</v>
      </c>
      <c r="U48" s="135">
        <f t="shared" si="5"/>
        <v>5.269168721546736E-2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19943</v>
      </c>
      <c r="E49" s="138">
        <v>67593</v>
      </c>
      <c r="F49" s="138">
        <v>74096</v>
      </c>
      <c r="G49" s="138">
        <v>79076</v>
      </c>
      <c r="H49" s="138">
        <v>76025</v>
      </c>
      <c r="I49" s="139">
        <f t="shared" si="2"/>
        <v>-3.8583135211695097E-2</v>
      </c>
      <c r="J49" s="138">
        <f t="shared" si="3"/>
        <v>-3051</v>
      </c>
      <c r="K49" s="139">
        <f t="shared" si="0"/>
        <v>4.2626761700562489E-2</v>
      </c>
      <c r="L49" s="139">
        <f>H49/H48</f>
        <v>0.81423369390596556</v>
      </c>
      <c r="M49" s="138">
        <v>0</v>
      </c>
      <c r="N49" s="138">
        <v>5151</v>
      </c>
      <c r="O49" s="138">
        <v>19923</v>
      </c>
      <c r="P49" s="138">
        <v>19332</v>
      </c>
      <c r="Q49" s="138">
        <v>18488</v>
      </c>
      <c r="R49" s="138">
        <v>19232</v>
      </c>
      <c r="S49" s="139">
        <f t="shared" si="4"/>
        <v>4.0242319342276067E-2</v>
      </c>
      <c r="T49" s="138">
        <f t="shared" si="1"/>
        <v>744</v>
      </c>
      <c r="U49" s="139">
        <f t="shared" si="5"/>
        <v>4.3375732296432247E-2</v>
      </c>
      <c r="V49" s="139">
        <f>IFERROR(R49/R48,"-")</f>
        <v>0.81827851763604642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52720</v>
      </c>
      <c r="F50" s="53">
        <v>59541</v>
      </c>
      <c r="G50" s="53">
        <v>62407</v>
      </c>
      <c r="H50" s="53">
        <v>60556</v>
      </c>
      <c r="I50" s="100">
        <f t="shared" si="2"/>
        <v>-2.9660134279808403E-2</v>
      </c>
      <c r="J50" s="53">
        <f t="shared" si="3"/>
        <v>-1851</v>
      </c>
      <c r="K50" s="100">
        <f t="shared" si="0"/>
        <v>3.395338614323265E-2</v>
      </c>
      <c r="L50" s="100">
        <f>H50/H48</f>
        <v>0.64855949448430972</v>
      </c>
      <c r="M50" s="53">
        <v>0</v>
      </c>
      <c r="N50" s="53">
        <v>0</v>
      </c>
      <c r="O50" s="53">
        <v>16004</v>
      </c>
      <c r="P50" s="53">
        <v>15420</v>
      </c>
      <c r="Q50" s="53">
        <v>14826</v>
      </c>
      <c r="R50" s="53">
        <v>15532</v>
      </c>
      <c r="S50" s="100">
        <f t="shared" si="4"/>
        <v>4.7619047619047672E-2</v>
      </c>
      <c r="T50" s="53">
        <f t="shared" si="1"/>
        <v>706</v>
      </c>
      <c r="U50" s="100">
        <f t="shared" si="5"/>
        <v>3.4598271881387609E-2</v>
      </c>
      <c r="V50" s="100">
        <f>IFERROR(R50/R48,"-")</f>
        <v>0.66085180615240613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14873</v>
      </c>
      <c r="F51" s="53">
        <v>14555</v>
      </c>
      <c r="G51" s="53">
        <v>16669</v>
      </c>
      <c r="H51" s="53">
        <v>15469</v>
      </c>
      <c r="I51" s="100">
        <f t="shared" si="2"/>
        <v>-7.1989921411002467E-2</v>
      </c>
      <c r="J51" s="53">
        <f t="shared" si="3"/>
        <v>-1200</v>
      </c>
      <c r="K51" s="100">
        <f t="shared" si="0"/>
        <v>8.6733755573298408E-3</v>
      </c>
      <c r="L51" s="100">
        <f>H51/H48</f>
        <v>0.16567419942165579</v>
      </c>
      <c r="M51" s="53">
        <v>0</v>
      </c>
      <c r="N51" s="53">
        <v>0</v>
      </c>
      <c r="O51" s="53">
        <v>3919</v>
      </c>
      <c r="P51" s="53">
        <v>3912</v>
      </c>
      <c r="Q51" s="53">
        <v>3662</v>
      </c>
      <c r="R51" s="53">
        <v>3700</v>
      </c>
      <c r="S51" s="100">
        <f t="shared" si="4"/>
        <v>1.0376843255051948E-2</v>
      </c>
      <c r="T51" s="53">
        <f t="shared" si="1"/>
        <v>38</v>
      </c>
      <c r="U51" s="100">
        <f t="shared" si="5"/>
        <v>8.7774604150446384E-3</v>
      </c>
      <c r="V51" s="100">
        <f>IFERROR(R51/R48,"-")</f>
        <v>0.15742671148364037</v>
      </c>
    </row>
    <row r="52" spans="2:22" ht="16.5" thickBot="1" x14ac:dyDescent="0.3">
      <c r="B52" s="140" t="s">
        <v>65</v>
      </c>
      <c r="C52" s="141">
        <v>13012</v>
      </c>
      <c r="D52" s="141">
        <v>3291</v>
      </c>
      <c r="E52" s="141">
        <v>15796</v>
      </c>
      <c r="F52" s="141">
        <v>16653</v>
      </c>
      <c r="G52" s="141">
        <v>17056</v>
      </c>
      <c r="H52" s="141">
        <v>17345</v>
      </c>
      <c r="I52" s="142">
        <f t="shared" si="2"/>
        <v>1.6944183864915585E-2</v>
      </c>
      <c r="J52" s="141">
        <f t="shared" si="3"/>
        <v>289</v>
      </c>
      <c r="K52" s="142">
        <f t="shared" si="0"/>
        <v>9.7252375099803525E-3</v>
      </c>
      <c r="L52" s="142">
        <f>H52/H48</f>
        <v>0.18576630609403449</v>
      </c>
      <c r="M52" s="141">
        <v>0</v>
      </c>
      <c r="N52" s="141">
        <v>1312</v>
      </c>
      <c r="O52" s="141">
        <v>3971</v>
      </c>
      <c r="P52" s="141">
        <v>4152</v>
      </c>
      <c r="Q52" s="141">
        <v>3717</v>
      </c>
      <c r="R52" s="141">
        <v>4271</v>
      </c>
      <c r="S52" s="142">
        <f t="shared" si="4"/>
        <v>0.14904492870594566</v>
      </c>
      <c r="T52" s="141">
        <f t="shared" si="1"/>
        <v>554</v>
      </c>
      <c r="U52" s="142">
        <f t="shared" si="5"/>
        <v>9.315954919035108E-3</v>
      </c>
      <c r="V52" s="142">
        <f>IFERROR(R52/R48,"-")</f>
        <v>0.18172148236395355</v>
      </c>
    </row>
    <row r="53" spans="2:22" ht="15.75" x14ac:dyDescent="0.25">
      <c r="B53" s="133" t="s">
        <v>55</v>
      </c>
      <c r="C53" s="134">
        <f t="shared" ref="C53:H56" si="6">C6-C11-C16-C21-C26-C30-C35-C39-C44-C48</f>
        <v>23569</v>
      </c>
      <c r="D53" s="134">
        <f t="shared" si="6"/>
        <v>11684</v>
      </c>
      <c r="E53" s="134">
        <f t="shared" si="6"/>
        <v>36452</v>
      </c>
      <c r="F53" s="134">
        <f t="shared" si="6"/>
        <v>39632</v>
      </c>
      <c r="G53" s="134">
        <f t="shared" si="6"/>
        <v>43344</v>
      </c>
      <c r="H53" s="134">
        <f t="shared" si="6"/>
        <v>40811</v>
      </c>
      <c r="I53" s="135">
        <f t="shared" si="2"/>
        <v>-5.8439461055740161E-2</v>
      </c>
      <c r="J53" s="134">
        <f t="shared" si="3"/>
        <v>-2533</v>
      </c>
      <c r="K53" s="135">
        <f t="shared" si="0"/>
        <v>2.288248302218554E-2</v>
      </c>
      <c r="L53" s="136">
        <f>H53/H53</f>
        <v>1</v>
      </c>
      <c r="M53" s="134">
        <v>0</v>
      </c>
      <c r="N53" s="134">
        <v>3528</v>
      </c>
      <c r="O53" s="134">
        <v>10102</v>
      </c>
      <c r="P53" s="134">
        <v>9762</v>
      </c>
      <c r="Q53" s="134">
        <v>9777</v>
      </c>
      <c r="R53" s="134">
        <v>9203</v>
      </c>
      <c r="S53" s="135">
        <f t="shared" si="4"/>
        <v>-5.87092155057789E-2</v>
      </c>
      <c r="T53" s="134">
        <f t="shared" si="1"/>
        <v>-574</v>
      </c>
      <c r="U53" s="135">
        <f t="shared" si="5"/>
        <v>2.1903263949812311E-2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13536</v>
      </c>
      <c r="E54" s="138">
        <f t="shared" si="6"/>
        <v>35683</v>
      </c>
      <c r="F54" s="138">
        <f t="shared" si="6"/>
        <v>36725</v>
      </c>
      <c r="G54" s="138">
        <f t="shared" si="6"/>
        <v>40047</v>
      </c>
      <c r="H54" s="138">
        <f t="shared" si="6"/>
        <v>37123</v>
      </c>
      <c r="I54" s="139">
        <f t="shared" si="2"/>
        <v>-7.3014208305241302E-2</v>
      </c>
      <c r="J54" s="138">
        <f t="shared" si="3"/>
        <v>-2924</v>
      </c>
      <c r="K54" s="139">
        <f t="shared" si="0"/>
        <v>2.081464353317963E-2</v>
      </c>
      <c r="L54" s="139">
        <f>H54/H53</f>
        <v>0.90963220700301395</v>
      </c>
      <c r="M54" s="138">
        <v>0</v>
      </c>
      <c r="N54" s="138">
        <v>3506</v>
      </c>
      <c r="O54" s="138">
        <v>9825</v>
      </c>
      <c r="P54" s="138">
        <v>8812</v>
      </c>
      <c r="Q54" s="138">
        <v>8976</v>
      </c>
      <c r="R54" s="138">
        <v>8172</v>
      </c>
      <c r="S54" s="139">
        <f t="shared" si="4"/>
        <v>-8.9572192513369009E-2</v>
      </c>
      <c r="T54" s="138">
        <f t="shared" si="1"/>
        <v>-804</v>
      </c>
      <c r="U54" s="139">
        <f t="shared" si="5"/>
        <v>1.9771723204850041E-2</v>
      </c>
      <c r="V54" s="139">
        <f>IFERROR(R54/R53,"-")</f>
        <v>0.88797131370205373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36250</v>
      </c>
      <c r="E55" s="53">
        <f t="shared" si="6"/>
        <v>123521</v>
      </c>
      <c r="F55" s="53">
        <f t="shared" si="6"/>
        <v>144930</v>
      </c>
      <c r="G55" s="53">
        <f t="shared" si="6"/>
        <v>149536</v>
      </c>
      <c r="H55" s="53">
        <f t="shared" si="6"/>
        <v>134295</v>
      </c>
      <c r="I55" s="100">
        <f t="shared" si="2"/>
        <v>-0.10192194521720521</v>
      </c>
      <c r="J55" s="53">
        <f t="shared" si="3"/>
        <v>-15241</v>
      </c>
      <c r="K55" s="100">
        <f t="shared" si="0"/>
        <v>7.5298401349254057E-2</v>
      </c>
      <c r="L55" s="100">
        <f>H55/H53</f>
        <v>3.29065693072946</v>
      </c>
      <c r="M55" s="53">
        <v>0</v>
      </c>
      <c r="N55" s="53">
        <v>3094</v>
      </c>
      <c r="O55" s="53">
        <v>7065</v>
      </c>
      <c r="P55" s="53">
        <v>6530</v>
      </c>
      <c r="Q55" s="53">
        <v>6204</v>
      </c>
      <c r="R55" s="53">
        <v>6205</v>
      </c>
      <c r="S55" s="100">
        <f t="shared" si="4"/>
        <v>1.6118633139905469E-4</v>
      </c>
      <c r="T55" s="53">
        <f t="shared" si="1"/>
        <v>1</v>
      </c>
      <c r="U55" s="100">
        <f t="shared" si="5"/>
        <v>1.4651537962740668E-2</v>
      </c>
      <c r="V55" s="100">
        <f>IFERROR(R55/R53,"-")</f>
        <v>0.6742366619580572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15286</v>
      </c>
      <c r="E56" s="53">
        <f t="shared" si="6"/>
        <v>30849</v>
      </c>
      <c r="F56" s="53">
        <f t="shared" si="6"/>
        <v>48096</v>
      </c>
      <c r="G56" s="53">
        <f t="shared" si="6"/>
        <v>41551</v>
      </c>
      <c r="H56" s="53">
        <f t="shared" si="6"/>
        <v>41833</v>
      </c>
      <c r="I56" s="100">
        <f t="shared" si="2"/>
        <v>6.7868402685855589E-3</v>
      </c>
      <c r="J56" s="53">
        <f t="shared" si="3"/>
        <v>282</v>
      </c>
      <c r="K56" s="100">
        <f t="shared" si="0"/>
        <v>2.3455512294898131E-2</v>
      </c>
      <c r="L56" s="100">
        <f>H56/H53</f>
        <v>1.0250422680159761</v>
      </c>
      <c r="M56" s="53">
        <v>0</v>
      </c>
      <c r="N56" s="53">
        <v>412</v>
      </c>
      <c r="O56" s="53">
        <v>2760</v>
      </c>
      <c r="P56" s="53">
        <v>2282</v>
      </c>
      <c r="Q56" s="53">
        <v>2772</v>
      </c>
      <c r="R56" s="53">
        <v>1967</v>
      </c>
      <c r="S56" s="100">
        <f t="shared" si="4"/>
        <v>-0.29040404040404044</v>
      </c>
      <c r="T56" s="53">
        <f t="shared" si="1"/>
        <v>-805</v>
      </c>
      <c r="U56" s="100">
        <f t="shared" si="5"/>
        <v>5.1201852421093727E-3</v>
      </c>
      <c r="V56" s="100">
        <f>IFERROR(R56/R53,"-")</f>
        <v>0.21373465174399653</v>
      </c>
    </row>
    <row r="57" spans="2:22" ht="15.75" x14ac:dyDescent="0.25">
      <c r="B57" s="140" t="s">
        <v>65</v>
      </c>
      <c r="C57" s="141">
        <f>C53-C54</f>
        <v>1175</v>
      </c>
      <c r="D57" s="141">
        <f t="shared" ref="D57:H57" si="7">D53-D54</f>
        <v>-1852</v>
      </c>
      <c r="E57" s="141">
        <f t="shared" si="7"/>
        <v>769</v>
      </c>
      <c r="F57" s="141">
        <f t="shared" si="7"/>
        <v>2907</v>
      </c>
      <c r="G57" s="141">
        <f t="shared" si="7"/>
        <v>3297</v>
      </c>
      <c r="H57" s="141">
        <f t="shared" si="7"/>
        <v>3688</v>
      </c>
      <c r="I57" s="142">
        <f t="shared" si="2"/>
        <v>0.11859265999393398</v>
      </c>
      <c r="J57" s="141">
        <f t="shared" si="3"/>
        <v>391</v>
      </c>
      <c r="K57" s="142">
        <f t="shared" si="0"/>
        <v>2.0678394890059119E-3</v>
      </c>
      <c r="L57" s="142">
        <f>H57/H53</f>
        <v>9.0367792996986107E-2</v>
      </c>
      <c r="M57" s="141">
        <v>0</v>
      </c>
      <c r="N57" s="141">
        <v>102</v>
      </c>
      <c r="O57" s="141">
        <v>1165</v>
      </c>
      <c r="P57" s="141">
        <v>1934</v>
      </c>
      <c r="Q57" s="141">
        <v>3361</v>
      </c>
      <c r="R57" s="141">
        <v>4480</v>
      </c>
      <c r="S57" s="142">
        <f t="shared" si="4"/>
        <v>0.33293662600416551</v>
      </c>
      <c r="T57" s="141">
        <f t="shared" si="1"/>
        <v>1119</v>
      </c>
      <c r="U57" s="142">
        <f t="shared" si="5"/>
        <v>4.339368211323193E-3</v>
      </c>
      <c r="V57" s="142">
        <f>IFERROR(R57/R53,"-")</f>
        <v>0.48679778333152235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FF7E-5FAC-4417-AE4E-617795B8FD9C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  <c r="N3" s="144" t="s">
        <v>262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10" t="s">
        <v>45</v>
      </c>
      <c r="D5" s="311"/>
      <c r="E5" s="311"/>
      <c r="F5" s="311"/>
      <c r="G5" s="311"/>
      <c r="H5" s="311"/>
      <c r="I5" s="311"/>
      <c r="J5" s="311"/>
      <c r="K5" s="311"/>
      <c r="N5" s="146"/>
      <c r="O5" s="310" t="s">
        <v>45</v>
      </c>
      <c r="P5" s="311"/>
      <c r="Q5" s="311"/>
      <c r="R5" s="311"/>
      <c r="S5" s="311"/>
      <c r="T5" s="311"/>
      <c r="U5" s="311"/>
      <c r="V5" s="311"/>
      <c r="W5" s="311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50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791721</v>
      </c>
      <c r="P8" s="158">
        <v>225835</v>
      </c>
      <c r="Q8" s="158">
        <v>354204</v>
      </c>
      <c r="R8" s="158">
        <v>710225</v>
      </c>
      <c r="S8" s="158">
        <v>797848</v>
      </c>
      <c r="T8" s="158">
        <v>914356</v>
      </c>
      <c r="U8" s="159">
        <f>IFERROR(T8/S8-1,"-")</f>
        <v>0.14602781482187077</v>
      </c>
      <c r="V8" s="158">
        <f>T8-S8</f>
        <v>116508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356283</v>
      </c>
      <c r="P9" s="161">
        <v>103133</v>
      </c>
      <c r="Q9" s="161">
        <v>181693</v>
      </c>
      <c r="R9" s="161">
        <v>342343</v>
      </c>
      <c r="S9" s="161">
        <v>341923</v>
      </c>
      <c r="T9" s="161">
        <v>382237</v>
      </c>
      <c r="U9" s="162">
        <f>IFERROR(T9/S9-1,"-")</f>
        <v>0.1179037385610211</v>
      </c>
      <c r="V9" s="161">
        <f t="shared" ref="V9:V19" si="2">T9-S9</f>
        <v>40314</v>
      </c>
      <c r="W9" s="162">
        <f>T9/T$8</f>
        <v>0.41803958195713703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72064</v>
      </c>
      <c r="P10" s="165">
        <v>28320</v>
      </c>
      <c r="Q10" s="165">
        <v>66989</v>
      </c>
      <c r="R10" s="165">
        <v>97391</v>
      </c>
      <c r="S10" s="165">
        <v>92103</v>
      </c>
      <c r="T10" s="165">
        <v>106284</v>
      </c>
      <c r="U10" s="166">
        <f>IFERROR(T10/S10-1,"-")</f>
        <v>0.15396892609361257</v>
      </c>
      <c r="V10" s="165">
        <f t="shared" si="2"/>
        <v>14181</v>
      </c>
      <c r="W10" s="166">
        <f>T10/T$8</f>
        <v>0.11623918911233699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284219</v>
      </c>
      <c r="P11" s="165">
        <v>74813</v>
      </c>
      <c r="Q11" s="165">
        <v>114704</v>
      </c>
      <c r="R11" s="165">
        <v>244952</v>
      </c>
      <c r="S11" s="165">
        <v>249820</v>
      </c>
      <c r="T11" s="165">
        <v>275953</v>
      </c>
      <c r="U11" s="166">
        <f>IFERROR(T11/S11-1,"-")</f>
        <v>0.1046073172684332</v>
      </c>
      <c r="V11" s="165">
        <f t="shared" si="2"/>
        <v>26133</v>
      </c>
      <c r="W11" s="166">
        <f>T11/T$8</f>
        <v>0.30180039284480004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435438</v>
      </c>
      <c r="P12" s="161">
        <v>122702</v>
      </c>
      <c r="Q12" s="161">
        <v>172511</v>
      </c>
      <c r="R12" s="161">
        <v>367882</v>
      </c>
      <c r="S12" s="161">
        <v>455925</v>
      </c>
      <c r="T12" s="161">
        <v>532119</v>
      </c>
      <c r="U12" s="162">
        <f>IFERROR(T12/S12-1,"-")</f>
        <v>0.16711959203816407</v>
      </c>
      <c r="V12" s="161">
        <f t="shared" si="2"/>
        <v>76194</v>
      </c>
      <c r="W12" s="162">
        <f>T12/T$8</f>
        <v>0.58196041804286291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75049</v>
      </c>
      <c r="P13" s="165">
        <v>21332</v>
      </c>
      <c r="Q13" s="165">
        <v>16695</v>
      </c>
      <c r="R13" s="165">
        <v>71554</v>
      </c>
      <c r="S13" s="165">
        <v>93860</v>
      </c>
      <c r="T13" s="165">
        <v>110313</v>
      </c>
      <c r="U13" s="166">
        <f t="shared" ref="U13:U20" si="4">IFERROR(T13/S13-1,"-")</f>
        <v>0.17529298955891748</v>
      </c>
      <c r="V13" s="165">
        <f t="shared" si="2"/>
        <v>16453</v>
      </c>
      <c r="W13" s="166">
        <f t="shared" ref="W13:W20" si="5">T13/T$8</f>
        <v>0.12064556912187376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159354</v>
      </c>
      <c r="P14" s="165">
        <v>39522</v>
      </c>
      <c r="Q14" s="165">
        <v>53227</v>
      </c>
      <c r="R14" s="165">
        <v>113120</v>
      </c>
      <c r="S14" s="165">
        <v>127349</v>
      </c>
      <c r="T14" s="165">
        <v>141364</v>
      </c>
      <c r="U14" s="166">
        <f t="shared" si="4"/>
        <v>0.11005190460859526</v>
      </c>
      <c r="V14" s="165">
        <f t="shared" si="2"/>
        <v>14015</v>
      </c>
      <c r="W14" s="166">
        <f t="shared" si="5"/>
        <v>0.15460498974141362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25447</v>
      </c>
      <c r="P15" s="165">
        <v>8286</v>
      </c>
      <c r="Q15" s="165">
        <v>19927</v>
      </c>
      <c r="R15" s="165">
        <v>30758</v>
      </c>
      <c r="S15" s="165">
        <v>42539</v>
      </c>
      <c r="T15" s="165">
        <v>57925</v>
      </c>
      <c r="U15" s="166">
        <f t="shared" si="4"/>
        <v>0.36169162415665634</v>
      </c>
      <c r="V15" s="165">
        <f t="shared" si="2"/>
        <v>15386</v>
      </c>
      <c r="W15" s="166">
        <f t="shared" si="5"/>
        <v>6.3350598672727035E-2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9296</v>
      </c>
      <c r="P16" s="165">
        <v>2074</v>
      </c>
      <c r="Q16" s="165">
        <v>5996</v>
      </c>
      <c r="R16" s="165">
        <v>10713</v>
      </c>
      <c r="S16" s="165">
        <v>12911</v>
      </c>
      <c r="T16" s="165">
        <v>18498</v>
      </c>
      <c r="U16" s="166">
        <f t="shared" si="4"/>
        <v>0.43273177910309046</v>
      </c>
      <c r="V16" s="165">
        <f t="shared" si="2"/>
        <v>5587</v>
      </c>
      <c r="W16" s="166">
        <f t="shared" si="5"/>
        <v>2.0230632270144232E-2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6249</v>
      </c>
      <c r="P17" s="165">
        <v>2082</v>
      </c>
      <c r="Q17" s="165">
        <v>5201</v>
      </c>
      <c r="R17" s="165">
        <v>5872</v>
      </c>
      <c r="S17" s="165">
        <v>6968</v>
      </c>
      <c r="T17" s="165">
        <v>8896</v>
      </c>
      <c r="U17" s="166">
        <f t="shared" si="4"/>
        <v>0.27669345579793347</v>
      </c>
      <c r="V17" s="165">
        <f t="shared" si="2"/>
        <v>1928</v>
      </c>
      <c r="W17" s="166">
        <f t="shared" si="5"/>
        <v>9.7292520637475999E-3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8520</v>
      </c>
      <c r="P18" s="165">
        <v>3046</v>
      </c>
      <c r="Q18" s="165">
        <v>2575</v>
      </c>
      <c r="R18" s="165">
        <v>7581</v>
      </c>
      <c r="S18" s="165">
        <v>8524</v>
      </c>
      <c r="T18" s="165">
        <v>7383</v>
      </c>
      <c r="U18" s="166">
        <f t="shared" si="4"/>
        <v>-0.13385734396996718</v>
      </c>
      <c r="V18" s="165">
        <f t="shared" si="2"/>
        <v>-1141</v>
      </c>
      <c r="W18" s="166">
        <f t="shared" si="5"/>
        <v>8.0745355200818932E-3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13181</v>
      </c>
      <c r="P19" s="165">
        <v>4839</v>
      </c>
      <c r="Q19" s="165">
        <v>2819</v>
      </c>
      <c r="R19" s="165">
        <v>7599</v>
      </c>
      <c r="S19" s="165">
        <v>9961</v>
      </c>
      <c r="T19" s="165">
        <v>9541</v>
      </c>
      <c r="U19" s="166">
        <f t="shared" si="4"/>
        <v>-4.216444132115249E-2</v>
      </c>
      <c r="V19" s="165">
        <f t="shared" si="2"/>
        <v>-420</v>
      </c>
      <c r="W19" s="166">
        <f t="shared" si="5"/>
        <v>1.0434666585006278E-2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138342</v>
      </c>
      <c r="P20" s="170">
        <f t="shared" si="7"/>
        <v>41521</v>
      </c>
      <c r="Q20" s="170">
        <f t="shared" si="7"/>
        <v>66071</v>
      </c>
      <c r="R20" s="170">
        <f t="shared" si="7"/>
        <v>120685</v>
      </c>
      <c r="S20" s="170">
        <f t="shared" si="7"/>
        <v>153813</v>
      </c>
      <c r="T20" s="170">
        <f t="shared" si="7"/>
        <v>178199</v>
      </c>
      <c r="U20" s="171">
        <f t="shared" si="4"/>
        <v>0.15854316605228425</v>
      </c>
      <c r="V20" s="170">
        <f>T20-S20</f>
        <v>24386</v>
      </c>
      <c r="W20" s="171">
        <f t="shared" si="5"/>
        <v>0.19489017406786854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75E3-97D0-4F88-93A8-6CDDAB53566B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2"/>
      <c r="D6" s="282"/>
      <c r="E6" s="282"/>
      <c r="F6" s="282"/>
      <c r="G6" s="282"/>
      <c r="H6" s="282"/>
      <c r="I6" s="282"/>
      <c r="J6" s="282"/>
      <c r="M6" s="282" t="s">
        <v>262</v>
      </c>
      <c r="N6" s="282"/>
      <c r="O6" s="282"/>
      <c r="P6" s="282"/>
      <c r="Q6" s="282"/>
      <c r="R6" s="282"/>
      <c r="S6" s="282"/>
      <c r="T6" s="282"/>
    </row>
    <row r="7" spans="1:20" ht="6" customHeight="1" x14ac:dyDescent="0.25"/>
    <row r="8" spans="1:20" ht="15.75" x14ac:dyDescent="0.25">
      <c r="B8" s="146"/>
      <c r="C8" s="312" t="s">
        <v>45</v>
      </c>
      <c r="D8" s="313"/>
      <c r="E8" s="313"/>
      <c r="F8" s="313"/>
      <c r="G8" s="313"/>
      <c r="H8" s="313"/>
      <c r="I8" s="313"/>
      <c r="J8" s="313"/>
    </row>
    <row r="9" spans="1:20" s="147" customFormat="1" ht="72" customHeight="1" x14ac:dyDescent="0.25">
      <c r="A9"/>
      <c r="B9" s="148"/>
      <c r="C9" s="173" t="s">
        <v>261</v>
      </c>
      <c r="D9" s="173" t="s">
        <v>226</v>
      </c>
      <c r="E9" s="173" t="s">
        <v>227</v>
      </c>
      <c r="F9" s="173" t="s">
        <v>228</v>
      </c>
      <c r="G9" s="173" t="s">
        <v>229</v>
      </c>
      <c r="H9" s="173" t="s">
        <v>230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261</v>
      </c>
      <c r="O9" s="173" t="s">
        <v>226</v>
      </c>
      <c r="P9" s="173" t="s">
        <v>227</v>
      </c>
      <c r="Q9" s="173" t="s">
        <v>228</v>
      </c>
      <c r="R9" s="173" t="s">
        <v>229</v>
      </c>
      <c r="S9" s="173" t="s">
        <v>230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50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0</v>
      </c>
      <c r="D11" s="177">
        <v>86160</v>
      </c>
      <c r="E11" s="177">
        <v>425687</v>
      </c>
      <c r="F11" s="177">
        <v>445687</v>
      </c>
      <c r="G11" s="177">
        <v>437150</v>
      </c>
      <c r="H11" s="177">
        <v>458510</v>
      </c>
      <c r="I11" s="178">
        <f t="shared" ref="I11:I23" si="0">IFERROR(H11/G11-1,"-")</f>
        <v>4.8861946700217374E-2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8112</v>
      </c>
      <c r="P11" s="177">
        <v>60780</v>
      </c>
      <c r="Q11" s="177">
        <v>65148</v>
      </c>
      <c r="R11" s="177">
        <v>66545</v>
      </c>
      <c r="S11" s="178">
        <f t="shared" ref="S11:S23" si="1">IFERROR(R11/Q11-1,"-")</f>
        <v>2.1443482532080838E-2</v>
      </c>
      <c r="T11" s="178">
        <f>R11/R11</f>
        <v>1</v>
      </c>
    </row>
    <row r="12" spans="1:20" x14ac:dyDescent="0.25">
      <c r="B12" s="160" t="s">
        <v>99</v>
      </c>
      <c r="C12" s="161">
        <v>0</v>
      </c>
      <c r="D12" s="161">
        <v>46938</v>
      </c>
      <c r="E12" s="161">
        <v>90297</v>
      </c>
      <c r="F12" s="161">
        <v>94971</v>
      </c>
      <c r="G12" s="161">
        <v>76630</v>
      </c>
      <c r="H12" s="161">
        <v>91529</v>
      </c>
      <c r="I12" s="162">
        <f t="shared" si="0"/>
        <v>0.19442776980294929</v>
      </c>
      <c r="J12" s="162">
        <f>H12/H11</f>
        <v>0.19962269089005694</v>
      </c>
      <c r="K12" s="81"/>
      <c r="L12" s="81"/>
      <c r="M12" s="160" t="s">
        <v>99</v>
      </c>
      <c r="N12" s="161">
        <v>0</v>
      </c>
      <c r="O12" s="161">
        <v>4130</v>
      </c>
      <c r="P12" s="161">
        <v>29771</v>
      </c>
      <c r="Q12" s="161">
        <v>30357</v>
      </c>
      <c r="R12" s="161">
        <v>29692</v>
      </c>
      <c r="S12" s="162">
        <f t="shared" si="1"/>
        <v>-2.1905985439931497E-2</v>
      </c>
      <c r="T12" s="162">
        <f>R12/R11</f>
        <v>0.44619430460590576</v>
      </c>
    </row>
    <row r="13" spans="1:20" x14ac:dyDescent="0.25">
      <c r="B13" s="164" t="s">
        <v>105</v>
      </c>
      <c r="C13" s="165">
        <v>0</v>
      </c>
      <c r="D13" s="165">
        <v>32388</v>
      </c>
      <c r="E13" s="165">
        <v>41117</v>
      </c>
      <c r="F13" s="165">
        <v>41859</v>
      </c>
      <c r="G13" s="165">
        <v>27094</v>
      </c>
      <c r="H13" s="165">
        <v>34005</v>
      </c>
      <c r="I13" s="166">
        <f t="shared" si="0"/>
        <v>0.25507492433749168</v>
      </c>
      <c r="J13" s="166">
        <f>H13/H11</f>
        <v>7.4164140367712808E-2</v>
      </c>
      <c r="K13" s="81"/>
      <c r="L13" s="81"/>
      <c r="M13" s="164" t="s">
        <v>105</v>
      </c>
      <c r="N13" s="165">
        <v>0</v>
      </c>
      <c r="O13" s="165">
        <v>1621</v>
      </c>
      <c r="P13" s="165">
        <v>9991</v>
      </c>
      <c r="Q13" s="165">
        <v>9086</v>
      </c>
      <c r="R13" s="165">
        <v>7985</v>
      </c>
      <c r="S13" s="166">
        <f t="shared" si="1"/>
        <v>-0.12117543473475678</v>
      </c>
      <c r="T13" s="166">
        <f>R13/R11</f>
        <v>0.11999398902997971</v>
      </c>
    </row>
    <row r="14" spans="1:20" x14ac:dyDescent="0.25">
      <c r="B14" s="164" t="s">
        <v>102</v>
      </c>
      <c r="C14" s="165">
        <v>0</v>
      </c>
      <c r="D14" s="165">
        <v>14550</v>
      </c>
      <c r="E14" s="165">
        <v>49180</v>
      </c>
      <c r="F14" s="165">
        <v>53112</v>
      </c>
      <c r="G14" s="165">
        <v>49536</v>
      </c>
      <c r="H14" s="165">
        <v>57524</v>
      </c>
      <c r="I14" s="166">
        <f t="shared" si="0"/>
        <v>0.16125645994832039</v>
      </c>
      <c r="J14" s="166">
        <f>H14/H11</f>
        <v>0.12545855052234411</v>
      </c>
      <c r="K14" s="81"/>
      <c r="L14" s="81"/>
      <c r="M14" s="164" t="s">
        <v>102</v>
      </c>
      <c r="N14" s="165">
        <v>0</v>
      </c>
      <c r="O14" s="165">
        <v>2509</v>
      </c>
      <c r="P14" s="165">
        <v>19780</v>
      </c>
      <c r="Q14" s="165">
        <v>21271</v>
      </c>
      <c r="R14" s="165">
        <v>21707</v>
      </c>
      <c r="S14" s="166">
        <f t="shared" si="1"/>
        <v>2.0497390813783989E-2</v>
      </c>
      <c r="T14" s="166">
        <f>R14/R11</f>
        <v>0.32620031557592605</v>
      </c>
    </row>
    <row r="15" spans="1:20" x14ac:dyDescent="0.25">
      <c r="B15" s="160" t="s">
        <v>109</v>
      </c>
      <c r="C15" s="161">
        <v>0</v>
      </c>
      <c r="D15" s="161">
        <v>39222</v>
      </c>
      <c r="E15" s="161">
        <v>335390</v>
      </c>
      <c r="F15" s="161">
        <v>350716</v>
      </c>
      <c r="G15" s="161">
        <v>360520</v>
      </c>
      <c r="H15" s="161">
        <v>366981</v>
      </c>
      <c r="I15" s="162">
        <f t="shared" si="0"/>
        <v>1.7921335848219311E-2</v>
      </c>
      <c r="J15" s="162">
        <f>H15/H11</f>
        <v>0.80037730910994309</v>
      </c>
      <c r="K15" s="81"/>
      <c r="L15" s="81"/>
      <c r="M15" s="160" t="s">
        <v>109</v>
      </c>
      <c r="N15" s="161">
        <v>0</v>
      </c>
      <c r="O15" s="161">
        <v>3982</v>
      </c>
      <c r="P15" s="161">
        <v>31009</v>
      </c>
      <c r="Q15" s="161">
        <v>34791</v>
      </c>
      <c r="R15" s="161">
        <v>36853</v>
      </c>
      <c r="S15" s="162">
        <f t="shared" si="1"/>
        <v>5.926820154637702E-2</v>
      </c>
      <c r="T15" s="162">
        <f>R15/R11</f>
        <v>0.55380569539409419</v>
      </c>
    </row>
    <row r="16" spans="1:20" x14ac:dyDescent="0.25">
      <c r="B16" s="164" t="s">
        <v>112</v>
      </c>
      <c r="C16" s="165">
        <v>0</v>
      </c>
      <c r="D16" s="165">
        <v>1761</v>
      </c>
      <c r="E16" s="165">
        <v>150506</v>
      </c>
      <c r="F16" s="165">
        <v>154996</v>
      </c>
      <c r="G16" s="165">
        <v>171234</v>
      </c>
      <c r="H16" s="165">
        <v>170641</v>
      </c>
      <c r="I16" s="166">
        <f t="shared" si="0"/>
        <v>-3.4630972820818284E-3</v>
      </c>
      <c r="J16" s="166">
        <f>H16/H11</f>
        <v>0.37216418398726309</v>
      </c>
      <c r="K16" s="81"/>
      <c r="L16" s="81"/>
      <c r="M16" s="164" t="s">
        <v>112</v>
      </c>
      <c r="N16" s="165">
        <v>0</v>
      </c>
      <c r="O16" s="165">
        <v>223</v>
      </c>
      <c r="P16" s="165">
        <v>5980</v>
      </c>
      <c r="Q16" s="165">
        <v>6310</v>
      </c>
      <c r="R16" s="165">
        <v>6601</v>
      </c>
      <c r="S16" s="166">
        <f t="shared" si="1"/>
        <v>4.6117274167987388E-2</v>
      </c>
      <c r="T16" s="166">
        <f>R16/R11</f>
        <v>9.9196032759786612E-2</v>
      </c>
    </row>
    <row r="17" spans="1:20" x14ac:dyDescent="0.25">
      <c r="B17" s="164" t="s">
        <v>115</v>
      </c>
      <c r="C17" s="165">
        <v>0</v>
      </c>
      <c r="D17" s="165">
        <v>4409</v>
      </c>
      <c r="E17" s="165">
        <v>37005</v>
      </c>
      <c r="F17" s="165">
        <v>38212</v>
      </c>
      <c r="G17" s="165">
        <v>35145</v>
      </c>
      <c r="H17" s="165">
        <v>39088</v>
      </c>
      <c r="I17" s="166">
        <f t="shared" si="0"/>
        <v>0.11219234599516281</v>
      </c>
      <c r="J17" s="166">
        <f>H17/H11</f>
        <v>8.5250049071994072E-2</v>
      </c>
      <c r="K17" s="81"/>
      <c r="L17" s="81"/>
      <c r="M17" s="164" t="s">
        <v>115</v>
      </c>
      <c r="N17" s="165">
        <v>0</v>
      </c>
      <c r="O17" s="165">
        <v>670</v>
      </c>
      <c r="P17" s="165">
        <v>10086</v>
      </c>
      <c r="Q17" s="165">
        <v>10947</v>
      </c>
      <c r="R17" s="165">
        <v>10802</v>
      </c>
      <c r="S17" s="166">
        <f t="shared" si="1"/>
        <v>-1.3245638074358301E-2</v>
      </c>
      <c r="T17" s="166">
        <f>R17/R11</f>
        <v>0.16232624539785107</v>
      </c>
    </row>
    <row r="18" spans="1:20" x14ac:dyDescent="0.25">
      <c r="B18" s="164" t="s">
        <v>118</v>
      </c>
      <c r="C18" s="165">
        <v>0</v>
      </c>
      <c r="D18" s="165">
        <v>5631</v>
      </c>
      <c r="E18" s="165">
        <v>19383</v>
      </c>
      <c r="F18" s="165">
        <v>22867</v>
      </c>
      <c r="G18" s="165">
        <v>23873</v>
      </c>
      <c r="H18" s="165">
        <v>20179</v>
      </c>
      <c r="I18" s="166">
        <f t="shared" si="0"/>
        <v>-0.15473547522305531</v>
      </c>
      <c r="J18" s="166">
        <f>H18/H11</f>
        <v>4.4009945257464399E-2</v>
      </c>
      <c r="K18" s="81"/>
      <c r="L18" s="81"/>
      <c r="M18" s="164" t="s">
        <v>118</v>
      </c>
      <c r="N18" s="165">
        <v>0</v>
      </c>
      <c r="O18" s="165">
        <v>595</v>
      </c>
      <c r="P18" s="165">
        <v>3289</v>
      </c>
      <c r="Q18" s="165">
        <v>3992</v>
      </c>
      <c r="R18" s="165">
        <v>5053</v>
      </c>
      <c r="S18" s="166">
        <f t="shared" si="1"/>
        <v>0.26578156312625256</v>
      </c>
      <c r="T18" s="166">
        <f>R18/R11</f>
        <v>7.5933578781275823E-2</v>
      </c>
    </row>
    <row r="19" spans="1:20" x14ac:dyDescent="0.25">
      <c r="B19" s="164" t="s">
        <v>125</v>
      </c>
      <c r="C19" s="165">
        <v>0</v>
      </c>
      <c r="D19" s="165">
        <v>581</v>
      </c>
      <c r="E19" s="165">
        <v>17808</v>
      </c>
      <c r="F19" s="165">
        <v>16612</v>
      </c>
      <c r="G19" s="165">
        <v>16553</v>
      </c>
      <c r="H19" s="165">
        <v>14395</v>
      </c>
      <c r="I19" s="166">
        <f t="shared" si="0"/>
        <v>-0.13036911738053525</v>
      </c>
      <c r="J19" s="166">
        <f>H19/H11</f>
        <v>3.1395171315783732E-2</v>
      </c>
      <c r="K19" s="81"/>
      <c r="L19" s="81"/>
      <c r="M19" s="164" t="s">
        <v>125</v>
      </c>
      <c r="N19" s="165">
        <v>0</v>
      </c>
      <c r="O19" s="165">
        <v>50</v>
      </c>
      <c r="P19" s="165">
        <v>905</v>
      </c>
      <c r="Q19" s="165">
        <v>706</v>
      </c>
      <c r="R19" s="165">
        <v>1179</v>
      </c>
      <c r="S19" s="166">
        <f t="shared" si="1"/>
        <v>0.66997167138810187</v>
      </c>
      <c r="T19" s="166">
        <f>R19/R11</f>
        <v>1.7717334134796002E-2</v>
      </c>
    </row>
    <row r="20" spans="1:20" x14ac:dyDescent="0.25">
      <c r="B20" s="164" t="s">
        <v>121</v>
      </c>
      <c r="C20" s="165">
        <v>0</v>
      </c>
      <c r="D20" s="165">
        <v>1296</v>
      </c>
      <c r="E20" s="165">
        <v>15015</v>
      </c>
      <c r="F20" s="165">
        <v>12403</v>
      </c>
      <c r="G20" s="165">
        <v>13645</v>
      </c>
      <c r="H20" s="165">
        <v>12207</v>
      </c>
      <c r="I20" s="166">
        <f t="shared" si="0"/>
        <v>-0.10538658849395388</v>
      </c>
      <c r="J20" s="166">
        <f>H20/H11</f>
        <v>2.6623192514885173E-2</v>
      </c>
      <c r="K20" s="81"/>
      <c r="L20" s="81"/>
      <c r="M20" s="164" t="s">
        <v>121</v>
      </c>
      <c r="N20" s="165">
        <v>0</v>
      </c>
      <c r="O20" s="165">
        <v>44</v>
      </c>
      <c r="P20" s="165">
        <v>523</v>
      </c>
      <c r="Q20" s="165">
        <v>328</v>
      </c>
      <c r="R20" s="165">
        <v>505</v>
      </c>
      <c r="S20" s="166">
        <f t="shared" si="1"/>
        <v>0.53963414634146334</v>
      </c>
      <c r="T20" s="166">
        <f>R20/R11</f>
        <v>7.5888496506123677E-3</v>
      </c>
    </row>
    <row r="21" spans="1:20" x14ac:dyDescent="0.25">
      <c r="B21" s="164" t="s">
        <v>130</v>
      </c>
      <c r="C21" s="165">
        <v>0</v>
      </c>
      <c r="D21" s="165">
        <v>78</v>
      </c>
      <c r="E21" s="165">
        <v>5291</v>
      </c>
      <c r="F21" s="165">
        <v>5293</v>
      </c>
      <c r="G21" s="165">
        <v>3593</v>
      </c>
      <c r="H21" s="165">
        <v>5475</v>
      </c>
      <c r="I21" s="166">
        <f t="shared" si="0"/>
        <v>0.52379627052602284</v>
      </c>
      <c r="J21" s="166">
        <f>H21/H11</f>
        <v>1.1940851889817016E-2</v>
      </c>
      <c r="K21" s="81"/>
      <c r="L21" s="81"/>
      <c r="M21" s="164" t="s">
        <v>130</v>
      </c>
      <c r="N21" s="165">
        <v>0</v>
      </c>
      <c r="O21" s="165">
        <v>14</v>
      </c>
      <c r="P21" s="165">
        <v>477</v>
      </c>
      <c r="Q21" s="165">
        <v>518</v>
      </c>
      <c r="R21" s="165">
        <v>300</v>
      </c>
      <c r="S21" s="166">
        <f t="shared" si="1"/>
        <v>-0.4208494208494209</v>
      </c>
      <c r="T21" s="166">
        <f>R21/R11</f>
        <v>4.5082275152152681E-3</v>
      </c>
    </row>
    <row r="22" spans="1:20" x14ac:dyDescent="0.25">
      <c r="A22" s="168"/>
      <c r="B22" s="164" t="s">
        <v>133</v>
      </c>
      <c r="C22" s="165">
        <v>0</v>
      </c>
      <c r="D22" s="165">
        <v>248</v>
      </c>
      <c r="E22" s="165">
        <v>4370</v>
      </c>
      <c r="F22" s="165">
        <v>5653</v>
      </c>
      <c r="G22" s="165">
        <v>3875</v>
      </c>
      <c r="H22" s="165">
        <v>3931</v>
      </c>
      <c r="I22" s="166">
        <f t="shared" si="0"/>
        <v>1.4451612903225719E-2</v>
      </c>
      <c r="J22" s="166">
        <f>H22/H11</f>
        <v>8.5734226080129115E-3</v>
      </c>
      <c r="K22" s="81"/>
      <c r="L22" s="81"/>
      <c r="M22" s="164" t="s">
        <v>133</v>
      </c>
      <c r="N22" s="165">
        <v>0</v>
      </c>
      <c r="O22" s="165">
        <v>19</v>
      </c>
      <c r="P22" s="165">
        <v>625</v>
      </c>
      <c r="Q22" s="165">
        <v>823</v>
      </c>
      <c r="R22" s="165">
        <v>657</v>
      </c>
      <c r="S22" s="166">
        <f t="shared" si="1"/>
        <v>-0.20170109356014576</v>
      </c>
      <c r="T22" s="166">
        <f>R22/R11</f>
        <v>9.8730182583214362E-3</v>
      </c>
    </row>
    <row r="23" spans="1:20" x14ac:dyDescent="0.25">
      <c r="B23" s="169" t="s">
        <v>147</v>
      </c>
      <c r="C23" s="170">
        <f t="shared" ref="C23:H23" si="2">C15-SUM(C16:C22)</f>
        <v>0</v>
      </c>
      <c r="D23" s="170">
        <f t="shared" si="2"/>
        <v>25218</v>
      </c>
      <c r="E23" s="170">
        <f t="shared" si="2"/>
        <v>86012</v>
      </c>
      <c r="F23" s="170">
        <f t="shared" si="2"/>
        <v>94680</v>
      </c>
      <c r="G23" s="170">
        <f t="shared" si="2"/>
        <v>92602</v>
      </c>
      <c r="H23" s="170">
        <f t="shared" si="2"/>
        <v>101065</v>
      </c>
      <c r="I23" s="171">
        <f t="shared" si="0"/>
        <v>9.1391114662750184E-2</v>
      </c>
      <c r="J23" s="171">
        <f>H23/H11</f>
        <v>0.2204204924647227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2367</v>
      </c>
      <c r="P23" s="170">
        <f>P15-SUM(P16:P22)</f>
        <v>9124</v>
      </c>
      <c r="Q23" s="170">
        <f>Q15-SUM(Q16:Q22)</f>
        <v>11167</v>
      </c>
      <c r="R23" s="170">
        <f>R15-SUM(R16:R22)</f>
        <v>11756</v>
      </c>
      <c r="S23" s="171">
        <f t="shared" si="1"/>
        <v>5.2744694188233243E-2</v>
      </c>
      <c r="T23" s="171">
        <f>R23/R11</f>
        <v>0.17666240889623563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32795</v>
      </c>
      <c r="E25" s="177">
        <v>166226</v>
      </c>
      <c r="F25" s="177">
        <v>167625</v>
      </c>
      <c r="G25" s="177">
        <v>158852</v>
      </c>
      <c r="H25" s="177">
        <v>165261</v>
      </c>
      <c r="I25" s="178">
        <f t="shared" ref="I25:I37" si="3">IFERROR(H25/G25-1,"-")</f>
        <v>4.0345730617178166E-2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17832</v>
      </c>
      <c r="E26" s="161">
        <v>17904</v>
      </c>
      <c r="F26" s="161">
        <v>18211</v>
      </c>
      <c r="G26" s="161">
        <v>9038</v>
      </c>
      <c r="H26" s="161">
        <v>13044</v>
      </c>
      <c r="I26" s="162">
        <f t="shared" si="3"/>
        <v>0.44323965479088301</v>
      </c>
      <c r="J26" s="162">
        <f>H26/H25</f>
        <v>7.8929693031023651E-2</v>
      </c>
    </row>
    <row r="27" spans="1:20" x14ac:dyDescent="0.25">
      <c r="B27" s="164" t="s">
        <v>105</v>
      </c>
      <c r="C27" s="165">
        <v>0</v>
      </c>
      <c r="D27" s="165">
        <v>11503</v>
      </c>
      <c r="E27" s="165">
        <v>8523</v>
      </c>
      <c r="F27" s="165">
        <v>8009</v>
      </c>
      <c r="G27" s="165">
        <v>3675</v>
      </c>
      <c r="H27" s="165">
        <v>5706</v>
      </c>
      <c r="I27" s="166">
        <f t="shared" si="3"/>
        <v>0.55265306122448976</v>
      </c>
      <c r="J27" s="166">
        <f>H27/H25</f>
        <v>3.4527202425254595E-2</v>
      </c>
    </row>
    <row r="28" spans="1:20" x14ac:dyDescent="0.25">
      <c r="B28" s="164" t="s">
        <v>102</v>
      </c>
      <c r="C28" s="165">
        <v>0</v>
      </c>
      <c r="D28" s="165">
        <v>6329</v>
      </c>
      <c r="E28" s="165">
        <v>9381</v>
      </c>
      <c r="F28" s="165">
        <v>10202</v>
      </c>
      <c r="G28" s="165">
        <v>5363</v>
      </c>
      <c r="H28" s="165">
        <v>7338</v>
      </c>
      <c r="I28" s="166">
        <f t="shared" si="3"/>
        <v>0.36826403132575058</v>
      </c>
      <c r="J28" s="166">
        <f>H28/H25</f>
        <v>4.4402490605769056E-2</v>
      </c>
    </row>
    <row r="29" spans="1:20" x14ac:dyDescent="0.25">
      <c r="B29" s="160" t="s">
        <v>109</v>
      </c>
      <c r="C29" s="161">
        <v>0</v>
      </c>
      <c r="D29" s="161">
        <v>14963</v>
      </c>
      <c r="E29" s="161">
        <v>148322</v>
      </c>
      <c r="F29" s="161">
        <v>149414</v>
      </c>
      <c r="G29" s="161">
        <v>149814</v>
      </c>
      <c r="H29" s="161">
        <v>152217</v>
      </c>
      <c r="I29" s="162">
        <f t="shared" si="3"/>
        <v>1.6039889462934109E-2</v>
      </c>
      <c r="J29" s="162">
        <f>H29/H25</f>
        <v>0.92107030696897629</v>
      </c>
    </row>
    <row r="30" spans="1:20" x14ac:dyDescent="0.25">
      <c r="B30" s="164" t="s">
        <v>112</v>
      </c>
      <c r="C30" s="165">
        <v>0</v>
      </c>
      <c r="D30" s="165">
        <v>623</v>
      </c>
      <c r="E30" s="165">
        <v>70374</v>
      </c>
      <c r="F30" s="165">
        <v>71874</v>
      </c>
      <c r="G30" s="165">
        <v>77936</v>
      </c>
      <c r="H30" s="165">
        <v>79345</v>
      </c>
      <c r="I30" s="166">
        <f t="shared" si="3"/>
        <v>1.8078936563334036E-2</v>
      </c>
      <c r="J30" s="166">
        <f>H30/H25</f>
        <v>0.48011932639884786</v>
      </c>
    </row>
    <row r="31" spans="1:20" x14ac:dyDescent="0.25">
      <c r="B31" s="164" t="s">
        <v>115</v>
      </c>
      <c r="C31" s="165">
        <v>0</v>
      </c>
      <c r="D31" s="165">
        <v>1668</v>
      </c>
      <c r="E31" s="165">
        <v>16678</v>
      </c>
      <c r="F31" s="165">
        <v>16933</v>
      </c>
      <c r="G31" s="165">
        <v>15438</v>
      </c>
      <c r="H31" s="165">
        <v>15537</v>
      </c>
      <c r="I31" s="166">
        <f t="shared" si="3"/>
        <v>6.4127477652544673E-3</v>
      </c>
      <c r="J31" s="166">
        <f>H31/H25</f>
        <v>9.4014921850890415E-2</v>
      </c>
    </row>
    <row r="32" spans="1:20" x14ac:dyDescent="0.25">
      <c r="B32" s="164" t="s">
        <v>118</v>
      </c>
      <c r="C32" s="165">
        <v>0</v>
      </c>
      <c r="D32" s="165">
        <v>1871</v>
      </c>
      <c r="E32" s="165">
        <v>6947</v>
      </c>
      <c r="F32" s="165">
        <v>7486</v>
      </c>
      <c r="G32" s="165">
        <v>6246</v>
      </c>
      <c r="H32" s="165">
        <v>4843</v>
      </c>
      <c r="I32" s="166">
        <f t="shared" si="3"/>
        <v>-0.22462375920589173</v>
      </c>
      <c r="J32" s="166">
        <f>H32/H25</f>
        <v>2.9305159717053629E-2</v>
      </c>
    </row>
    <row r="33" spans="2:10" x14ac:dyDescent="0.25">
      <c r="B33" s="164" t="s">
        <v>125</v>
      </c>
      <c r="C33" s="165">
        <v>0</v>
      </c>
      <c r="D33" s="165">
        <v>228</v>
      </c>
      <c r="E33" s="165">
        <v>8867</v>
      </c>
      <c r="F33" s="165">
        <v>7779</v>
      </c>
      <c r="G33" s="165">
        <v>7219</v>
      </c>
      <c r="H33" s="165">
        <v>6741</v>
      </c>
      <c r="I33" s="166">
        <f t="shared" si="3"/>
        <v>-6.621415708546885E-2</v>
      </c>
      <c r="J33" s="166">
        <f>H33/H25</f>
        <v>4.0790023054441155E-2</v>
      </c>
    </row>
    <row r="34" spans="2:10" x14ac:dyDescent="0.25">
      <c r="B34" s="164" t="s">
        <v>121</v>
      </c>
      <c r="C34" s="165">
        <v>0</v>
      </c>
      <c r="D34" s="165">
        <v>798</v>
      </c>
      <c r="E34" s="165">
        <v>8738</v>
      </c>
      <c r="F34" s="165">
        <v>6859</v>
      </c>
      <c r="G34" s="165">
        <v>7570</v>
      </c>
      <c r="H34" s="165">
        <v>7164</v>
      </c>
      <c r="I34" s="166">
        <f t="shared" si="3"/>
        <v>-5.3632760898282728E-2</v>
      </c>
      <c r="J34" s="166">
        <f>H34/H25</f>
        <v>4.3349610615934793E-2</v>
      </c>
    </row>
    <row r="35" spans="2:10" x14ac:dyDescent="0.25">
      <c r="B35" s="164" t="s">
        <v>130</v>
      </c>
      <c r="C35" s="165">
        <v>0</v>
      </c>
      <c r="D35" s="165">
        <v>27</v>
      </c>
      <c r="E35" s="165">
        <v>2608</v>
      </c>
      <c r="F35" s="165">
        <v>2116</v>
      </c>
      <c r="G35" s="165">
        <v>1591</v>
      </c>
      <c r="H35" s="165">
        <v>2194</v>
      </c>
      <c r="I35" s="166">
        <f t="shared" si="3"/>
        <v>0.3790069138906349</v>
      </c>
      <c r="J35" s="166">
        <f>H35/H25</f>
        <v>1.3275969526990639E-2</v>
      </c>
    </row>
    <row r="36" spans="2:10" x14ac:dyDescent="0.25">
      <c r="B36" s="164" t="s">
        <v>133</v>
      </c>
      <c r="C36" s="165">
        <v>0</v>
      </c>
      <c r="D36" s="165">
        <v>80</v>
      </c>
      <c r="E36" s="165">
        <v>1648</v>
      </c>
      <c r="F36" s="165">
        <v>1900</v>
      </c>
      <c r="G36" s="165">
        <v>1351</v>
      </c>
      <c r="H36" s="165">
        <v>1682</v>
      </c>
      <c r="I36" s="166">
        <f t="shared" si="3"/>
        <v>0.2450037009622501</v>
      </c>
      <c r="J36" s="166">
        <f>H36/H25</f>
        <v>1.0177839901731201E-2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9668</v>
      </c>
      <c r="E37" s="170">
        <f t="shared" si="4"/>
        <v>32462</v>
      </c>
      <c r="F37" s="170">
        <f t="shared" si="4"/>
        <v>34467</v>
      </c>
      <c r="G37" s="170">
        <f t="shared" si="4"/>
        <v>32463</v>
      </c>
      <c r="H37" s="170">
        <f t="shared" si="4"/>
        <v>34711</v>
      </c>
      <c r="I37" s="171">
        <f t="shared" si="3"/>
        <v>6.9248067030157401E-2</v>
      </c>
      <c r="J37" s="171">
        <f>H37/H25</f>
        <v>0.21003745590308665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13736</v>
      </c>
      <c r="E39" s="177">
        <v>110839</v>
      </c>
      <c r="F39" s="177">
        <v>112901</v>
      </c>
      <c r="G39" s="177">
        <v>113542</v>
      </c>
      <c r="H39" s="177">
        <v>115519</v>
      </c>
      <c r="I39" s="178">
        <f t="shared" ref="I39:I51" si="5">IFERROR(H39/G39-1,"-")</f>
        <v>1.7412058973771849E-2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5396</v>
      </c>
      <c r="E40" s="161">
        <v>13370</v>
      </c>
      <c r="F40" s="161">
        <v>12713</v>
      </c>
      <c r="G40" s="161">
        <v>8246</v>
      </c>
      <c r="H40" s="161">
        <v>12728</v>
      </c>
      <c r="I40" s="162">
        <f t="shared" si="5"/>
        <v>0.54353626000485078</v>
      </c>
      <c r="J40" s="162">
        <f>H40/H39</f>
        <v>0.11018100918463629</v>
      </c>
    </row>
    <row r="41" spans="2:10" x14ac:dyDescent="0.25">
      <c r="B41" s="164" t="s">
        <v>105</v>
      </c>
      <c r="C41" s="165">
        <v>0</v>
      </c>
      <c r="D41" s="165">
        <v>4608</v>
      </c>
      <c r="E41" s="165">
        <v>5124</v>
      </c>
      <c r="F41" s="165">
        <v>5699</v>
      </c>
      <c r="G41" s="165">
        <v>3939</v>
      </c>
      <c r="H41" s="165">
        <v>6175</v>
      </c>
      <c r="I41" s="166">
        <f t="shared" si="5"/>
        <v>0.56765676567656764</v>
      </c>
      <c r="J41" s="166">
        <f>H41/H39</f>
        <v>5.3454410097040314E-2</v>
      </c>
    </row>
    <row r="42" spans="2:10" x14ac:dyDescent="0.25">
      <c r="B42" s="164" t="s">
        <v>102</v>
      </c>
      <c r="C42" s="165">
        <v>0</v>
      </c>
      <c r="D42" s="165">
        <v>788</v>
      </c>
      <c r="E42" s="165">
        <v>8246</v>
      </c>
      <c r="F42" s="165">
        <v>7014</v>
      </c>
      <c r="G42" s="165">
        <v>4307</v>
      </c>
      <c r="H42" s="165">
        <v>6553</v>
      </c>
      <c r="I42" s="166">
        <f t="shared" si="5"/>
        <v>0.52147666589273278</v>
      </c>
      <c r="J42" s="166">
        <f>H42/H39</f>
        <v>5.6726599087595982E-2</v>
      </c>
    </row>
    <row r="43" spans="2:10" x14ac:dyDescent="0.25">
      <c r="B43" s="160" t="s">
        <v>109</v>
      </c>
      <c r="C43" s="161">
        <v>0</v>
      </c>
      <c r="D43" s="161">
        <v>8340</v>
      </c>
      <c r="E43" s="161">
        <v>97469</v>
      </c>
      <c r="F43" s="161">
        <v>100188</v>
      </c>
      <c r="G43" s="161">
        <v>105296</v>
      </c>
      <c r="H43" s="161">
        <v>102791</v>
      </c>
      <c r="I43" s="162">
        <f t="shared" si="5"/>
        <v>-2.3790077495821293E-2</v>
      </c>
      <c r="J43" s="162">
        <f>H43/H39</f>
        <v>0.88981899081536375</v>
      </c>
    </row>
    <row r="44" spans="2:10" x14ac:dyDescent="0.25">
      <c r="B44" s="164" t="s">
        <v>112</v>
      </c>
      <c r="C44" s="165">
        <v>0</v>
      </c>
      <c r="D44" s="165">
        <v>159</v>
      </c>
      <c r="E44" s="165">
        <v>48714</v>
      </c>
      <c r="F44" s="165">
        <v>48998</v>
      </c>
      <c r="G44" s="165">
        <v>57738</v>
      </c>
      <c r="H44" s="165">
        <v>52845</v>
      </c>
      <c r="I44" s="166">
        <f t="shared" si="5"/>
        <v>-8.4744882053413684E-2</v>
      </c>
      <c r="J44" s="166">
        <f>H44/H39</f>
        <v>0.45745721483046081</v>
      </c>
    </row>
    <row r="45" spans="2:10" x14ac:dyDescent="0.25">
      <c r="B45" s="164" t="s">
        <v>115</v>
      </c>
      <c r="C45" s="165">
        <v>0</v>
      </c>
      <c r="D45" s="165">
        <v>547</v>
      </c>
      <c r="E45" s="165">
        <v>3884</v>
      </c>
      <c r="F45" s="165">
        <v>3848</v>
      </c>
      <c r="G45" s="165">
        <v>3449</v>
      </c>
      <c r="H45" s="165">
        <v>4586</v>
      </c>
      <c r="I45" s="166">
        <f t="shared" si="5"/>
        <v>0.32966077123803994</v>
      </c>
      <c r="J45" s="166">
        <f>H45/H39</f>
        <v>3.9699097118222976E-2</v>
      </c>
    </row>
    <row r="46" spans="2:10" x14ac:dyDescent="0.25">
      <c r="B46" s="164" t="s">
        <v>118</v>
      </c>
      <c r="C46" s="165">
        <v>0</v>
      </c>
      <c r="D46" s="165">
        <v>810</v>
      </c>
      <c r="E46" s="165">
        <v>2669</v>
      </c>
      <c r="F46" s="165">
        <v>3420</v>
      </c>
      <c r="G46" s="165">
        <v>3021</v>
      </c>
      <c r="H46" s="165">
        <v>2612</v>
      </c>
      <c r="I46" s="166">
        <f t="shared" si="5"/>
        <v>-0.13538563389606095</v>
      </c>
      <c r="J46" s="166">
        <f>H46/H39</f>
        <v>2.2610999056432275E-2</v>
      </c>
    </row>
    <row r="47" spans="2:10" x14ac:dyDescent="0.25">
      <c r="B47" s="164" t="s">
        <v>125</v>
      </c>
      <c r="C47" s="165">
        <v>0</v>
      </c>
      <c r="D47" s="165">
        <v>98</v>
      </c>
      <c r="E47" s="165">
        <v>6026</v>
      </c>
      <c r="F47" s="165">
        <v>5451</v>
      </c>
      <c r="G47" s="165">
        <v>5828</v>
      </c>
      <c r="H47" s="165">
        <v>4484</v>
      </c>
      <c r="I47" s="166">
        <f t="shared" si="5"/>
        <v>-0.23061084420041178</v>
      </c>
      <c r="J47" s="166">
        <f>H47/H39</f>
        <v>3.8816125485850811E-2</v>
      </c>
    </row>
    <row r="48" spans="2:10" x14ac:dyDescent="0.25">
      <c r="B48" s="164" t="s">
        <v>121</v>
      </c>
      <c r="C48" s="165">
        <v>0</v>
      </c>
      <c r="D48" s="165">
        <v>181</v>
      </c>
      <c r="E48" s="165">
        <v>3784</v>
      </c>
      <c r="F48" s="165">
        <v>3844</v>
      </c>
      <c r="G48" s="165">
        <v>4173</v>
      </c>
      <c r="H48" s="165">
        <v>2803</v>
      </c>
      <c r="I48" s="166">
        <f t="shared" si="5"/>
        <v>-0.32830098250659001</v>
      </c>
      <c r="J48" s="166">
        <f>H48/H39</f>
        <v>2.4264406720972308E-2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1581</v>
      </c>
      <c r="F49" s="165">
        <v>2016</v>
      </c>
      <c r="G49" s="165">
        <v>1220</v>
      </c>
      <c r="H49" s="165">
        <v>2096</v>
      </c>
      <c r="I49" s="166">
        <f t="shared" si="5"/>
        <v>0.71803278688524586</v>
      </c>
      <c r="J49" s="166">
        <f>H49/H39</f>
        <v>1.8144201386784856E-2</v>
      </c>
    </row>
    <row r="50" spans="2:10" x14ac:dyDescent="0.25">
      <c r="B50" s="164" t="s">
        <v>133</v>
      </c>
      <c r="C50" s="165">
        <v>0</v>
      </c>
      <c r="D50" s="165">
        <v>92</v>
      </c>
      <c r="E50" s="165">
        <v>1598</v>
      </c>
      <c r="F50" s="165">
        <v>2079</v>
      </c>
      <c r="G50" s="165">
        <v>1201</v>
      </c>
      <c r="H50" s="165">
        <v>1353</v>
      </c>
      <c r="I50" s="166">
        <f t="shared" si="5"/>
        <v>0.12656119900083262</v>
      </c>
      <c r="J50" s="166">
        <f>H50/H39</f>
        <v>1.1712359005877821E-2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6446</v>
      </c>
      <c r="E51" s="170">
        <f t="shared" si="6"/>
        <v>29213</v>
      </c>
      <c r="F51" s="170">
        <f t="shared" si="6"/>
        <v>30532</v>
      </c>
      <c r="G51" s="170">
        <f t="shared" si="6"/>
        <v>28666</v>
      </c>
      <c r="H51" s="170">
        <f t="shared" si="6"/>
        <v>32012</v>
      </c>
      <c r="I51" s="171">
        <f t="shared" si="5"/>
        <v>0.11672364473592411</v>
      </c>
      <c r="J51" s="171">
        <f>H51/H39</f>
        <v>0.27711458721076188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596</v>
      </c>
      <c r="E53" s="177">
        <v>2979</v>
      </c>
      <c r="F53" s="177">
        <v>4452</v>
      </c>
      <c r="G53" s="177">
        <v>3875</v>
      </c>
      <c r="H53" s="177">
        <v>3213</v>
      </c>
      <c r="I53" s="178">
        <f t="shared" ref="I53:I65" si="7">IFERROR(H53/G53-1,"-")</f>
        <v>-0.17083870967741932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149</v>
      </c>
      <c r="E54" s="161">
        <v>241</v>
      </c>
      <c r="F54" s="161">
        <v>1949</v>
      </c>
      <c r="G54" s="161">
        <v>1208</v>
      </c>
      <c r="H54" s="161">
        <v>698</v>
      </c>
      <c r="I54" s="162">
        <f t="shared" si="7"/>
        <v>-0.42218543046357615</v>
      </c>
      <c r="J54" s="162">
        <f>H54/H53</f>
        <v>0.21724245253657018</v>
      </c>
    </row>
    <row r="55" spans="2:10" x14ac:dyDescent="0.25">
      <c r="B55" s="164" t="s">
        <v>105</v>
      </c>
      <c r="C55" s="165">
        <v>0</v>
      </c>
      <c r="D55" s="165">
        <v>65</v>
      </c>
      <c r="E55" s="165">
        <v>30</v>
      </c>
      <c r="F55" s="165">
        <v>1472</v>
      </c>
      <c r="G55" s="165">
        <v>970</v>
      </c>
      <c r="H55" s="165">
        <v>545</v>
      </c>
      <c r="I55" s="166">
        <f t="shared" si="7"/>
        <v>-0.43814432989690721</v>
      </c>
      <c r="J55" s="166">
        <f>H55/H53</f>
        <v>0.16962340491752256</v>
      </c>
    </row>
    <row r="56" spans="2:10" x14ac:dyDescent="0.25">
      <c r="B56" s="164" t="s">
        <v>102</v>
      </c>
      <c r="C56" s="165">
        <v>0</v>
      </c>
      <c r="D56" s="165">
        <v>84</v>
      </c>
      <c r="E56" s="165">
        <v>211</v>
      </c>
      <c r="F56" s="165">
        <v>477</v>
      </c>
      <c r="G56" s="165">
        <v>238</v>
      </c>
      <c r="H56" s="165">
        <v>153</v>
      </c>
      <c r="I56" s="166">
        <f t="shared" si="7"/>
        <v>-0.3571428571428571</v>
      </c>
      <c r="J56" s="166">
        <f>H56/H53</f>
        <v>4.7619047619047616E-2</v>
      </c>
    </row>
    <row r="57" spans="2:10" x14ac:dyDescent="0.25">
      <c r="B57" s="160" t="s">
        <v>109</v>
      </c>
      <c r="C57" s="161">
        <v>0</v>
      </c>
      <c r="D57" s="161">
        <v>447</v>
      </c>
      <c r="E57" s="161">
        <v>2738</v>
      </c>
      <c r="F57" s="161">
        <v>2503</v>
      </c>
      <c r="G57" s="161">
        <v>2667</v>
      </c>
      <c r="H57" s="161">
        <v>2515</v>
      </c>
      <c r="I57" s="162">
        <f t="shared" si="7"/>
        <v>-5.6992875890513717E-2</v>
      </c>
      <c r="J57" s="162">
        <f>H57/H53</f>
        <v>0.78275754746342985</v>
      </c>
    </row>
    <row r="58" spans="2:10" x14ac:dyDescent="0.25">
      <c r="B58" s="164" t="s">
        <v>112</v>
      </c>
      <c r="C58" s="165">
        <v>0</v>
      </c>
      <c r="D58" s="165">
        <v>3</v>
      </c>
      <c r="E58" s="165">
        <v>834</v>
      </c>
      <c r="F58" s="165">
        <v>631</v>
      </c>
      <c r="G58" s="165">
        <v>770</v>
      </c>
      <c r="H58" s="165">
        <v>887</v>
      </c>
      <c r="I58" s="166">
        <f t="shared" si="7"/>
        <v>0.15194805194805205</v>
      </c>
      <c r="J58" s="166">
        <f>H58/H53</f>
        <v>0.27606598194833487</v>
      </c>
    </row>
    <row r="59" spans="2:10" x14ac:dyDescent="0.25">
      <c r="B59" s="164" t="s">
        <v>115</v>
      </c>
      <c r="C59" s="165">
        <v>0</v>
      </c>
      <c r="D59" s="165">
        <v>171</v>
      </c>
      <c r="E59" s="165">
        <v>809</v>
      </c>
      <c r="F59" s="165">
        <v>460</v>
      </c>
      <c r="G59" s="165">
        <v>529</v>
      </c>
      <c r="H59" s="165">
        <v>554</v>
      </c>
      <c r="I59" s="166">
        <f t="shared" si="7"/>
        <v>4.7258979206049156E-2</v>
      </c>
      <c r="J59" s="166">
        <f>H59/H53</f>
        <v>0.17242452536570183</v>
      </c>
    </row>
    <row r="60" spans="2:10" x14ac:dyDescent="0.25">
      <c r="B60" s="164" t="s">
        <v>118</v>
      </c>
      <c r="C60" s="165">
        <v>0</v>
      </c>
      <c r="D60" s="165">
        <v>42</v>
      </c>
      <c r="E60" s="165">
        <v>309</v>
      </c>
      <c r="F60" s="165">
        <v>315</v>
      </c>
      <c r="G60" s="165">
        <v>215</v>
      </c>
      <c r="H60" s="165">
        <v>161</v>
      </c>
      <c r="I60" s="166">
        <f t="shared" si="7"/>
        <v>-0.25116279069767444</v>
      </c>
      <c r="J60" s="166">
        <f>H60/H53</f>
        <v>5.0108932461873638E-2</v>
      </c>
    </row>
    <row r="61" spans="2:10" x14ac:dyDescent="0.25">
      <c r="B61" s="164" t="s">
        <v>125</v>
      </c>
      <c r="C61" s="165">
        <v>0</v>
      </c>
      <c r="D61" s="165">
        <v>9</v>
      </c>
      <c r="E61" s="165">
        <v>50</v>
      </c>
      <c r="F61" s="165">
        <v>61</v>
      </c>
      <c r="G61" s="165">
        <v>104</v>
      </c>
      <c r="H61" s="165">
        <v>59</v>
      </c>
      <c r="I61" s="166">
        <f t="shared" si="7"/>
        <v>-0.43269230769230771</v>
      </c>
      <c r="J61" s="166">
        <f>H61/H53</f>
        <v>1.8362900715841891E-2</v>
      </c>
    </row>
    <row r="62" spans="2:10" x14ac:dyDescent="0.25">
      <c r="B62" s="164" t="s">
        <v>121</v>
      </c>
      <c r="C62" s="165">
        <v>0</v>
      </c>
      <c r="D62" s="165">
        <v>9</v>
      </c>
      <c r="E62" s="165">
        <v>71</v>
      </c>
      <c r="F62" s="165">
        <v>67</v>
      </c>
      <c r="G62" s="165">
        <v>45</v>
      </c>
      <c r="H62" s="165">
        <v>69</v>
      </c>
      <c r="I62" s="166">
        <f t="shared" si="7"/>
        <v>0.53333333333333344</v>
      </c>
      <c r="J62" s="166">
        <f>H62/H53</f>
        <v>2.1475256769374416E-2</v>
      </c>
    </row>
    <row r="63" spans="2:10" x14ac:dyDescent="0.25">
      <c r="B63" s="164" t="s">
        <v>130</v>
      </c>
      <c r="C63" s="165">
        <v>0</v>
      </c>
      <c r="D63" s="165">
        <v>6</v>
      </c>
      <c r="E63" s="165">
        <v>3</v>
      </c>
      <c r="F63" s="165">
        <v>14</v>
      </c>
      <c r="G63" s="165">
        <v>2</v>
      </c>
      <c r="H63" s="165">
        <v>16</v>
      </c>
      <c r="I63" s="166">
        <f t="shared" si="7"/>
        <v>7</v>
      </c>
      <c r="J63" s="166">
        <f>H63/H53</f>
        <v>4.9797696856520388E-3</v>
      </c>
    </row>
    <row r="64" spans="2:10" x14ac:dyDescent="0.25">
      <c r="B64" s="164" t="s">
        <v>133</v>
      </c>
      <c r="C64" s="165">
        <v>0</v>
      </c>
      <c r="D64" s="165">
        <v>3</v>
      </c>
      <c r="E64" s="165">
        <v>7</v>
      </c>
      <c r="F64" s="165">
        <v>13</v>
      </c>
      <c r="G64" s="165">
        <v>8</v>
      </c>
      <c r="H64" s="165">
        <v>7</v>
      </c>
      <c r="I64" s="166">
        <f t="shared" si="7"/>
        <v>-0.125</v>
      </c>
      <c r="J64" s="166">
        <f>H64/H53</f>
        <v>2.1786492374727671E-3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204</v>
      </c>
      <c r="E65" s="170">
        <f t="shared" si="8"/>
        <v>655</v>
      </c>
      <c r="F65" s="170">
        <f t="shared" si="8"/>
        <v>942</v>
      </c>
      <c r="G65" s="170">
        <f t="shared" si="8"/>
        <v>994</v>
      </c>
      <c r="H65" s="170">
        <f t="shared" si="8"/>
        <v>762</v>
      </c>
      <c r="I65" s="171">
        <f t="shared" si="7"/>
        <v>-0.2334004024144869</v>
      </c>
      <c r="J65" s="171">
        <f>H65/H53</f>
        <v>0.23716153127917833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3629</v>
      </c>
      <c r="E67" s="177">
        <v>13123</v>
      </c>
      <c r="F67" s="177">
        <v>11699</v>
      </c>
      <c r="G67" s="177">
        <v>17811</v>
      </c>
      <c r="H67" s="177">
        <v>15445</v>
      </c>
      <c r="I67" s="178">
        <f t="shared" ref="I67:I79" si="9">IFERROR(H67/G67-1,"-")</f>
        <v>-0.13283925663915552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1304</v>
      </c>
      <c r="E68" s="161">
        <v>2937</v>
      </c>
      <c r="F68" s="161">
        <v>234</v>
      </c>
      <c r="G68" s="161">
        <v>3515</v>
      </c>
      <c r="H68" s="161">
        <v>1985</v>
      </c>
      <c r="I68" s="162">
        <f t="shared" si="9"/>
        <v>-0.43527738264580373</v>
      </c>
      <c r="J68" s="162">
        <f>H68/H67</f>
        <v>0.12852055681450308</v>
      </c>
    </row>
    <row r="69" spans="2:10" x14ac:dyDescent="0.25">
      <c r="B69" s="164" t="s">
        <v>105</v>
      </c>
      <c r="C69" s="165">
        <v>0</v>
      </c>
      <c r="D69" s="165">
        <v>1287</v>
      </c>
      <c r="E69" s="165">
        <v>2225</v>
      </c>
      <c r="F69" s="165">
        <v>65</v>
      </c>
      <c r="G69" s="165">
        <v>188</v>
      </c>
      <c r="H69" s="165">
        <v>400</v>
      </c>
      <c r="I69" s="166">
        <f t="shared" si="9"/>
        <v>1.1276595744680851</v>
      </c>
      <c r="J69" s="166">
        <f>H69/H67</f>
        <v>2.5898348980252509E-2</v>
      </c>
    </row>
    <row r="70" spans="2:10" x14ac:dyDescent="0.25">
      <c r="B70" s="164" t="s">
        <v>102</v>
      </c>
      <c r="C70" s="165">
        <v>0</v>
      </c>
      <c r="D70" s="165">
        <v>17</v>
      </c>
      <c r="E70" s="165">
        <v>712</v>
      </c>
      <c r="F70" s="165">
        <v>169</v>
      </c>
      <c r="G70" s="165">
        <v>3327</v>
      </c>
      <c r="H70" s="165">
        <v>1585</v>
      </c>
      <c r="I70" s="166">
        <f t="shared" si="9"/>
        <v>-0.52359483017733699</v>
      </c>
      <c r="J70" s="166">
        <f>H70/H67</f>
        <v>0.10262220783425056</v>
      </c>
    </row>
    <row r="71" spans="2:10" x14ac:dyDescent="0.25">
      <c r="B71" s="160" t="s">
        <v>109</v>
      </c>
      <c r="C71" s="161">
        <v>0</v>
      </c>
      <c r="D71" s="161">
        <v>2325</v>
      </c>
      <c r="E71" s="161">
        <v>10186</v>
      </c>
      <c r="F71" s="161">
        <v>11465</v>
      </c>
      <c r="G71" s="161">
        <v>14296</v>
      </c>
      <c r="H71" s="161">
        <v>13460</v>
      </c>
      <c r="I71" s="162">
        <f t="shared" si="9"/>
        <v>-5.8477895914941236E-2</v>
      </c>
      <c r="J71" s="162">
        <f>H71/H67</f>
        <v>0.87147944318549697</v>
      </c>
    </row>
    <row r="72" spans="2:10" x14ac:dyDescent="0.25">
      <c r="B72" s="164" t="s">
        <v>112</v>
      </c>
      <c r="C72" s="165">
        <v>0</v>
      </c>
      <c r="D72" s="165">
        <v>472</v>
      </c>
      <c r="E72" s="165">
        <v>5565</v>
      </c>
      <c r="F72" s="165">
        <v>4974</v>
      </c>
      <c r="G72" s="165">
        <v>6138</v>
      </c>
      <c r="H72" s="165">
        <v>6900</v>
      </c>
      <c r="I72" s="166">
        <f t="shared" si="9"/>
        <v>0.1241446725317692</v>
      </c>
      <c r="J72" s="166">
        <f>H72/H67</f>
        <v>0.44674651990935577</v>
      </c>
    </row>
    <row r="73" spans="2:10" x14ac:dyDescent="0.25">
      <c r="B73" s="164" t="s">
        <v>115</v>
      </c>
      <c r="C73" s="165">
        <v>0</v>
      </c>
      <c r="D73" s="165">
        <v>180</v>
      </c>
      <c r="E73" s="165">
        <v>1225</v>
      </c>
      <c r="F73" s="165">
        <v>928</v>
      </c>
      <c r="G73" s="165">
        <v>394</v>
      </c>
      <c r="H73" s="165">
        <v>1100</v>
      </c>
      <c r="I73" s="166">
        <f t="shared" si="9"/>
        <v>1.7918781725888326</v>
      </c>
      <c r="J73" s="166">
        <f>H73/H67</f>
        <v>7.1220459695694405E-2</v>
      </c>
    </row>
    <row r="74" spans="2:10" x14ac:dyDescent="0.25">
      <c r="B74" s="164" t="s">
        <v>118</v>
      </c>
      <c r="C74" s="165">
        <v>0</v>
      </c>
      <c r="D74" s="165">
        <v>213</v>
      </c>
      <c r="E74" s="165">
        <v>1024</v>
      </c>
      <c r="F74" s="165">
        <v>1035</v>
      </c>
      <c r="G74" s="165">
        <v>3026</v>
      </c>
      <c r="H74" s="165">
        <v>925</v>
      </c>
      <c r="I74" s="166">
        <f t="shared" si="9"/>
        <v>-0.69431592861863844</v>
      </c>
      <c r="J74" s="166">
        <f>H74/H67</f>
        <v>5.988993201683393E-2</v>
      </c>
    </row>
    <row r="75" spans="2:10" x14ac:dyDescent="0.25">
      <c r="B75" s="164" t="s">
        <v>125</v>
      </c>
      <c r="C75" s="165">
        <v>0</v>
      </c>
      <c r="D75" s="165">
        <v>18</v>
      </c>
      <c r="E75" s="165">
        <v>77</v>
      </c>
      <c r="F75" s="165">
        <v>427</v>
      </c>
      <c r="G75" s="165">
        <v>459</v>
      </c>
      <c r="H75" s="165">
        <v>432</v>
      </c>
      <c r="I75" s="166">
        <f t="shared" si="9"/>
        <v>-5.8823529411764719E-2</v>
      </c>
      <c r="J75" s="166">
        <f>H75/H67</f>
        <v>2.7970216898672708E-2</v>
      </c>
    </row>
    <row r="76" spans="2:10" x14ac:dyDescent="0.25">
      <c r="B76" s="164" t="s">
        <v>121</v>
      </c>
      <c r="C76" s="165">
        <v>0</v>
      </c>
      <c r="D76" s="165">
        <v>41</v>
      </c>
      <c r="E76" s="165">
        <v>426</v>
      </c>
      <c r="F76" s="165">
        <v>268</v>
      </c>
      <c r="G76" s="165">
        <v>177</v>
      </c>
      <c r="H76" s="165">
        <v>298</v>
      </c>
      <c r="I76" s="166">
        <f t="shared" si="9"/>
        <v>0.68361581920903958</v>
      </c>
      <c r="J76" s="166">
        <f>H76/H67</f>
        <v>1.9294269990288118E-2</v>
      </c>
    </row>
    <row r="77" spans="2:10" x14ac:dyDescent="0.25">
      <c r="B77" s="164" t="s">
        <v>130</v>
      </c>
      <c r="C77" s="165">
        <v>0</v>
      </c>
      <c r="D77" s="165">
        <v>1</v>
      </c>
      <c r="E77" s="165">
        <v>98</v>
      </c>
      <c r="F77" s="165">
        <v>191</v>
      </c>
      <c r="G77" s="165">
        <v>94</v>
      </c>
      <c r="H77" s="165">
        <v>203</v>
      </c>
      <c r="I77" s="166">
        <f t="shared" si="9"/>
        <v>1.1595744680851063</v>
      </c>
      <c r="J77" s="166">
        <f>H77/H67</f>
        <v>1.3143412107478148E-2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</v>
      </c>
      <c r="F78" s="165">
        <v>186</v>
      </c>
      <c r="G78" s="165">
        <v>276</v>
      </c>
      <c r="H78" s="165">
        <v>192</v>
      </c>
      <c r="I78" s="166">
        <f t="shared" si="9"/>
        <v>-0.30434782608695654</v>
      </c>
      <c r="J78" s="166">
        <f>H78/H67</f>
        <v>1.2431207510521205E-2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1400</v>
      </c>
      <c r="E79" s="170">
        <f t="shared" si="10"/>
        <v>1770</v>
      </c>
      <c r="F79" s="170">
        <f t="shared" si="10"/>
        <v>3456</v>
      </c>
      <c r="G79" s="170">
        <f t="shared" si="10"/>
        <v>3732</v>
      </c>
      <c r="H79" s="170">
        <f t="shared" si="10"/>
        <v>3410</v>
      </c>
      <c r="I79" s="171">
        <f t="shared" si="9"/>
        <v>-8.6280814576634501E-2</v>
      </c>
      <c r="J79" s="171">
        <f>H79/H67</f>
        <v>0.22078342505665263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8112</v>
      </c>
      <c r="E81" s="177">
        <v>60780</v>
      </c>
      <c r="F81" s="177">
        <v>65148</v>
      </c>
      <c r="G81" s="177">
        <v>66545</v>
      </c>
      <c r="H81" s="177">
        <v>76454</v>
      </c>
      <c r="I81" s="178">
        <f t="shared" ref="I81:I93" si="11">IFERROR(H81/G81-1,"-")</f>
        <v>0.14890675482756022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4130</v>
      </c>
      <c r="E82" s="161">
        <v>29771</v>
      </c>
      <c r="F82" s="161">
        <v>30357</v>
      </c>
      <c r="G82" s="161">
        <v>29692</v>
      </c>
      <c r="H82" s="161">
        <v>35629</v>
      </c>
      <c r="I82" s="162">
        <f t="shared" si="11"/>
        <v>0.19995284925232393</v>
      </c>
      <c r="J82" s="162">
        <f>H82/H81</f>
        <v>0.46601878253590395</v>
      </c>
    </row>
    <row r="83" spans="2:10" x14ac:dyDescent="0.25">
      <c r="B83" s="164" t="s">
        <v>105</v>
      </c>
      <c r="C83" s="165">
        <v>0</v>
      </c>
      <c r="D83" s="165">
        <v>1621</v>
      </c>
      <c r="E83" s="165">
        <v>9991</v>
      </c>
      <c r="F83" s="165">
        <v>9086</v>
      </c>
      <c r="G83" s="165">
        <v>7985</v>
      </c>
      <c r="H83" s="165">
        <v>8064</v>
      </c>
      <c r="I83" s="166">
        <f t="shared" si="11"/>
        <v>9.8935504070132296E-3</v>
      </c>
      <c r="J83" s="166">
        <f>H83/H81</f>
        <v>0.10547518769456143</v>
      </c>
    </row>
    <row r="84" spans="2:10" x14ac:dyDescent="0.25">
      <c r="B84" s="164" t="s">
        <v>102</v>
      </c>
      <c r="C84" s="165">
        <v>0</v>
      </c>
      <c r="D84" s="165">
        <v>2509</v>
      </c>
      <c r="E84" s="165">
        <v>19780</v>
      </c>
      <c r="F84" s="165">
        <v>21271</v>
      </c>
      <c r="G84" s="165">
        <v>21707</v>
      </c>
      <c r="H84" s="165">
        <v>27565</v>
      </c>
      <c r="I84" s="166">
        <f t="shared" si="11"/>
        <v>0.26986686322384479</v>
      </c>
      <c r="J84" s="166">
        <f>H84/H81</f>
        <v>0.36054359484134252</v>
      </c>
    </row>
    <row r="85" spans="2:10" x14ac:dyDescent="0.25">
      <c r="B85" s="160" t="s">
        <v>109</v>
      </c>
      <c r="C85" s="161">
        <v>0</v>
      </c>
      <c r="D85" s="161">
        <v>3982</v>
      </c>
      <c r="E85" s="161">
        <v>31009</v>
      </c>
      <c r="F85" s="161">
        <v>34791</v>
      </c>
      <c r="G85" s="161">
        <v>36853</v>
      </c>
      <c r="H85" s="161">
        <v>40825</v>
      </c>
      <c r="I85" s="162">
        <f t="shared" si="11"/>
        <v>0.10777955661682892</v>
      </c>
      <c r="J85" s="162">
        <f>H85/H81</f>
        <v>0.5339812174640961</v>
      </c>
    </row>
    <row r="86" spans="2:10" x14ac:dyDescent="0.25">
      <c r="B86" s="164" t="s">
        <v>112</v>
      </c>
      <c r="C86" s="165">
        <v>0</v>
      </c>
      <c r="D86" s="165">
        <v>223</v>
      </c>
      <c r="E86" s="165">
        <v>5980</v>
      </c>
      <c r="F86" s="165">
        <v>6310</v>
      </c>
      <c r="G86" s="165">
        <v>6601</v>
      </c>
      <c r="H86" s="165">
        <v>7558</v>
      </c>
      <c r="I86" s="166">
        <f t="shared" si="11"/>
        <v>0.14497803363126804</v>
      </c>
      <c r="J86" s="166">
        <f>H86/H81</f>
        <v>9.8856828942893771E-2</v>
      </c>
    </row>
    <row r="87" spans="2:10" x14ac:dyDescent="0.25">
      <c r="B87" s="164" t="s">
        <v>115</v>
      </c>
      <c r="C87" s="165">
        <v>0</v>
      </c>
      <c r="D87" s="165">
        <v>670</v>
      </c>
      <c r="E87" s="165">
        <v>10086</v>
      </c>
      <c r="F87" s="165">
        <v>10947</v>
      </c>
      <c r="G87" s="165">
        <v>10802</v>
      </c>
      <c r="H87" s="165">
        <v>11682</v>
      </c>
      <c r="I87" s="166">
        <f t="shared" si="11"/>
        <v>8.1466395112016254E-2</v>
      </c>
      <c r="J87" s="166">
        <f>H87/H81</f>
        <v>0.15279776074502316</v>
      </c>
    </row>
    <row r="88" spans="2:10" x14ac:dyDescent="0.25">
      <c r="B88" s="164" t="s">
        <v>118</v>
      </c>
      <c r="C88" s="165">
        <v>0</v>
      </c>
      <c r="D88" s="165">
        <v>595</v>
      </c>
      <c r="E88" s="165">
        <v>3289</v>
      </c>
      <c r="F88" s="165">
        <v>3992</v>
      </c>
      <c r="G88" s="165">
        <v>5053</v>
      </c>
      <c r="H88" s="165">
        <v>5677</v>
      </c>
      <c r="I88" s="166">
        <f t="shared" si="11"/>
        <v>0.1234909954482486</v>
      </c>
      <c r="J88" s="166">
        <f>H88/H81</f>
        <v>7.4253799670390044E-2</v>
      </c>
    </row>
    <row r="89" spans="2:10" x14ac:dyDescent="0.25">
      <c r="B89" s="164" t="s">
        <v>125</v>
      </c>
      <c r="C89" s="165">
        <v>0</v>
      </c>
      <c r="D89" s="165">
        <v>50</v>
      </c>
      <c r="E89" s="165">
        <v>905</v>
      </c>
      <c r="F89" s="165">
        <v>706</v>
      </c>
      <c r="G89" s="165">
        <v>1179</v>
      </c>
      <c r="H89" s="165">
        <v>1026</v>
      </c>
      <c r="I89" s="166">
        <f t="shared" si="11"/>
        <v>-0.12977099236641221</v>
      </c>
      <c r="J89" s="166">
        <f>H89/H81</f>
        <v>1.3419834148638397E-2</v>
      </c>
    </row>
    <row r="90" spans="2:10" x14ac:dyDescent="0.25">
      <c r="B90" s="164" t="s">
        <v>121</v>
      </c>
      <c r="C90" s="165">
        <v>0</v>
      </c>
      <c r="D90" s="165">
        <v>44</v>
      </c>
      <c r="E90" s="165">
        <v>523</v>
      </c>
      <c r="F90" s="165">
        <v>328</v>
      </c>
      <c r="G90" s="165">
        <v>505</v>
      </c>
      <c r="H90" s="165">
        <v>497</v>
      </c>
      <c r="I90" s="166">
        <f t="shared" si="11"/>
        <v>-1.5841584158415856E-2</v>
      </c>
      <c r="J90" s="166">
        <f>H90/H81</f>
        <v>6.5006409082585606E-3</v>
      </c>
    </row>
    <row r="91" spans="2:10" x14ac:dyDescent="0.25">
      <c r="B91" s="164" t="s">
        <v>130</v>
      </c>
      <c r="C91" s="165">
        <v>0</v>
      </c>
      <c r="D91" s="165">
        <v>14</v>
      </c>
      <c r="E91" s="165">
        <v>477</v>
      </c>
      <c r="F91" s="165">
        <v>518</v>
      </c>
      <c r="G91" s="165">
        <v>300</v>
      </c>
      <c r="H91" s="165">
        <v>441</v>
      </c>
      <c r="I91" s="166">
        <f t="shared" si="11"/>
        <v>0.47</v>
      </c>
      <c r="J91" s="166">
        <f>H91/H81</f>
        <v>5.7681743270463284E-3</v>
      </c>
    </row>
    <row r="92" spans="2:10" x14ac:dyDescent="0.25">
      <c r="B92" s="164" t="s">
        <v>133</v>
      </c>
      <c r="C92" s="165">
        <v>0</v>
      </c>
      <c r="D92" s="165">
        <v>19</v>
      </c>
      <c r="E92" s="165">
        <v>625</v>
      </c>
      <c r="F92" s="165">
        <v>823</v>
      </c>
      <c r="G92" s="165">
        <v>657</v>
      </c>
      <c r="H92" s="165">
        <v>354</v>
      </c>
      <c r="I92" s="166">
        <f t="shared" si="11"/>
        <v>-0.46118721461187218</v>
      </c>
      <c r="J92" s="166">
        <f>H92/H81</f>
        <v>4.6302351740916108E-3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2367</v>
      </c>
      <c r="E93" s="170">
        <f t="shared" si="12"/>
        <v>9124</v>
      </c>
      <c r="F93" s="170">
        <f t="shared" si="12"/>
        <v>11167</v>
      </c>
      <c r="G93" s="170">
        <f t="shared" si="12"/>
        <v>11756</v>
      </c>
      <c r="H93" s="170">
        <f t="shared" si="12"/>
        <v>13590</v>
      </c>
      <c r="I93" s="171">
        <f t="shared" si="11"/>
        <v>0.15600544402858119</v>
      </c>
      <c r="J93" s="171">
        <f>H93/H81</f>
        <v>0.1777539435477542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1830</v>
      </c>
      <c r="E95" s="177">
        <v>4075</v>
      </c>
      <c r="F95" s="177">
        <v>5170</v>
      </c>
      <c r="G95" s="177">
        <v>5054</v>
      </c>
      <c r="H95" s="177">
        <v>4308</v>
      </c>
      <c r="I95" s="178">
        <f t="shared" ref="I95:I107" si="13">IFERROR(H95/G95-1,"-")</f>
        <v>-0.147605856747131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1023</v>
      </c>
      <c r="E96" s="161">
        <v>2629</v>
      </c>
      <c r="F96" s="161">
        <v>3521</v>
      </c>
      <c r="G96" s="161">
        <v>3276</v>
      </c>
      <c r="H96" s="161">
        <v>2835</v>
      </c>
      <c r="I96" s="162">
        <f t="shared" si="13"/>
        <v>-0.13461538461538458</v>
      </c>
      <c r="J96" s="162">
        <f>H96/H95</f>
        <v>0.6580779944289693</v>
      </c>
    </row>
    <row r="97" spans="2:10" x14ac:dyDescent="0.25">
      <c r="B97" s="164" t="s">
        <v>105</v>
      </c>
      <c r="C97" s="165">
        <v>0</v>
      </c>
      <c r="D97" s="165">
        <v>500</v>
      </c>
      <c r="E97" s="165">
        <v>1381</v>
      </c>
      <c r="F97" s="165">
        <v>1179</v>
      </c>
      <c r="G97" s="165">
        <v>719</v>
      </c>
      <c r="H97" s="165">
        <v>830</v>
      </c>
      <c r="I97" s="166">
        <f t="shared" si="13"/>
        <v>0.15438108484005553</v>
      </c>
      <c r="J97" s="166">
        <f>H97/H95</f>
        <v>0.19266480965645311</v>
      </c>
    </row>
    <row r="98" spans="2:10" x14ac:dyDescent="0.25">
      <c r="B98" s="164" t="s">
        <v>102</v>
      </c>
      <c r="C98" s="165">
        <v>0</v>
      </c>
      <c r="D98" s="165">
        <v>523</v>
      </c>
      <c r="E98" s="165">
        <v>1248</v>
      </c>
      <c r="F98" s="165">
        <v>2342</v>
      </c>
      <c r="G98" s="165">
        <v>2557</v>
      </c>
      <c r="H98" s="165">
        <v>2005</v>
      </c>
      <c r="I98" s="166">
        <f t="shared" si="13"/>
        <v>-0.21587798201016817</v>
      </c>
      <c r="J98" s="166">
        <f>H98/H95</f>
        <v>0.46541318477251625</v>
      </c>
    </row>
    <row r="99" spans="2:10" x14ac:dyDescent="0.25">
      <c r="B99" s="160" t="s">
        <v>109</v>
      </c>
      <c r="C99" s="161">
        <v>0</v>
      </c>
      <c r="D99" s="161">
        <v>807</v>
      </c>
      <c r="E99" s="161">
        <v>1446</v>
      </c>
      <c r="F99" s="161">
        <v>1649</v>
      </c>
      <c r="G99" s="161">
        <v>1778</v>
      </c>
      <c r="H99" s="161">
        <v>1473</v>
      </c>
      <c r="I99" s="162">
        <f t="shared" si="13"/>
        <v>-0.17154105736782899</v>
      </c>
      <c r="J99" s="162">
        <f>H99/H95</f>
        <v>0.34192200557103064</v>
      </c>
    </row>
    <row r="100" spans="2:10" x14ac:dyDescent="0.25">
      <c r="B100" s="164" t="s">
        <v>112</v>
      </c>
      <c r="C100" s="165">
        <v>0</v>
      </c>
      <c r="D100" s="165">
        <v>17</v>
      </c>
      <c r="E100" s="165">
        <v>129</v>
      </c>
      <c r="F100" s="165">
        <v>155</v>
      </c>
      <c r="G100" s="165">
        <v>248</v>
      </c>
      <c r="H100" s="165">
        <v>127</v>
      </c>
      <c r="I100" s="166">
        <f t="shared" si="13"/>
        <v>-0.48790322580645162</v>
      </c>
      <c r="J100" s="166">
        <f>H100/H95</f>
        <v>2.9480037140204272E-2</v>
      </c>
    </row>
    <row r="101" spans="2:10" x14ac:dyDescent="0.25">
      <c r="B101" s="164" t="s">
        <v>115</v>
      </c>
      <c r="C101" s="165">
        <v>0</v>
      </c>
      <c r="D101" s="165">
        <v>83</v>
      </c>
      <c r="E101" s="165">
        <v>352</v>
      </c>
      <c r="F101" s="165">
        <v>358</v>
      </c>
      <c r="G101" s="165">
        <v>348</v>
      </c>
      <c r="H101" s="165">
        <v>295</v>
      </c>
      <c r="I101" s="166">
        <f t="shared" si="13"/>
        <v>-0.1522988505747126</v>
      </c>
      <c r="J101" s="166">
        <f>H101/H95</f>
        <v>6.8477251624883939E-2</v>
      </c>
    </row>
    <row r="102" spans="2:10" x14ac:dyDescent="0.25">
      <c r="B102" s="164" t="s">
        <v>118</v>
      </c>
      <c r="C102" s="165">
        <v>0</v>
      </c>
      <c r="D102" s="165">
        <v>363</v>
      </c>
      <c r="E102" s="165">
        <v>282</v>
      </c>
      <c r="F102" s="165">
        <v>300</v>
      </c>
      <c r="G102" s="165">
        <v>339</v>
      </c>
      <c r="H102" s="165">
        <v>287</v>
      </c>
      <c r="I102" s="166">
        <f t="shared" si="13"/>
        <v>-0.15339233038348088</v>
      </c>
      <c r="J102" s="166">
        <f>H102/H95</f>
        <v>6.662024141132776E-2</v>
      </c>
    </row>
    <row r="103" spans="2:10" x14ac:dyDescent="0.25">
      <c r="B103" s="164" t="s">
        <v>125</v>
      </c>
      <c r="C103" s="165">
        <v>0</v>
      </c>
      <c r="D103" s="165">
        <v>12</v>
      </c>
      <c r="E103" s="165">
        <v>104</v>
      </c>
      <c r="F103" s="165">
        <v>80</v>
      </c>
      <c r="G103" s="165">
        <v>62</v>
      </c>
      <c r="H103" s="165">
        <v>48</v>
      </c>
      <c r="I103" s="166">
        <f t="shared" si="13"/>
        <v>-0.22580645161290325</v>
      </c>
      <c r="J103" s="166">
        <f>H103/H95</f>
        <v>1.1142061281337047E-2</v>
      </c>
    </row>
    <row r="104" spans="2:10" x14ac:dyDescent="0.25">
      <c r="B104" s="164" t="s">
        <v>121</v>
      </c>
      <c r="C104" s="165">
        <v>0</v>
      </c>
      <c r="D104" s="165">
        <v>35</v>
      </c>
      <c r="E104" s="165">
        <v>60</v>
      </c>
      <c r="F104" s="165">
        <v>44</v>
      </c>
      <c r="G104" s="165">
        <v>87</v>
      </c>
      <c r="H104" s="165">
        <v>94</v>
      </c>
      <c r="I104" s="166">
        <f t="shared" si="13"/>
        <v>8.0459770114942541E-2</v>
      </c>
      <c r="J104" s="166">
        <f>H104/H95</f>
        <v>2.181987000928505E-2</v>
      </c>
    </row>
    <row r="105" spans="2:10" x14ac:dyDescent="0.25">
      <c r="B105" s="164" t="s">
        <v>130</v>
      </c>
      <c r="C105" s="165">
        <v>0</v>
      </c>
      <c r="D105" s="165">
        <v>5</v>
      </c>
      <c r="E105" s="165">
        <v>10</v>
      </c>
      <c r="F105" s="165">
        <v>16</v>
      </c>
      <c r="G105" s="165">
        <v>0</v>
      </c>
      <c r="H105" s="165">
        <v>12</v>
      </c>
      <c r="I105" s="166" t="str">
        <f t="shared" si="13"/>
        <v>-</v>
      </c>
      <c r="J105" s="166">
        <f>H105/H95</f>
        <v>2.7855153203342618E-3</v>
      </c>
    </row>
    <row r="106" spans="2:10" x14ac:dyDescent="0.25">
      <c r="B106" s="164" t="s">
        <v>133</v>
      </c>
      <c r="C106" s="165">
        <v>0</v>
      </c>
      <c r="D106" s="165">
        <v>8</v>
      </c>
      <c r="E106" s="165">
        <v>2</v>
      </c>
      <c r="F106" s="165">
        <v>22</v>
      </c>
      <c r="G106" s="165">
        <v>20</v>
      </c>
      <c r="H106" s="165">
        <v>6</v>
      </c>
      <c r="I106" s="166">
        <f t="shared" si="13"/>
        <v>-0.7</v>
      </c>
      <c r="J106" s="166">
        <f>H106/H95</f>
        <v>1.3927576601671309E-3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284</v>
      </c>
      <c r="E107" s="170">
        <f t="shared" si="14"/>
        <v>507</v>
      </c>
      <c r="F107" s="170">
        <f t="shared" si="14"/>
        <v>674</v>
      </c>
      <c r="G107" s="170">
        <f t="shared" si="14"/>
        <v>674</v>
      </c>
      <c r="H107" s="170">
        <f t="shared" si="14"/>
        <v>604</v>
      </c>
      <c r="I107" s="171">
        <f t="shared" si="13"/>
        <v>-0.10385756676557867</v>
      </c>
      <c r="J107" s="171">
        <f>H107/H95</f>
        <v>0.14020427112349118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5874</v>
      </c>
      <c r="E109" s="177">
        <v>16329</v>
      </c>
      <c r="F109" s="177">
        <v>26292</v>
      </c>
      <c r="G109" s="177">
        <v>20460</v>
      </c>
      <c r="H109" s="177">
        <v>24747</v>
      </c>
      <c r="I109" s="178">
        <f t="shared" ref="I109:I121" si="15">IFERROR(H109/G109-1,"-")</f>
        <v>0.20953079178885625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4074</v>
      </c>
      <c r="E110" s="161">
        <v>4092</v>
      </c>
      <c r="F110" s="161">
        <v>6591</v>
      </c>
      <c r="G110" s="161">
        <v>3903</v>
      </c>
      <c r="H110" s="161">
        <v>5363</v>
      </c>
      <c r="I110" s="162">
        <f t="shared" si="15"/>
        <v>0.37407122726108133</v>
      </c>
      <c r="J110" s="162">
        <f>H110/H109</f>
        <v>0.21671313694589242</v>
      </c>
    </row>
    <row r="111" spans="2:10" x14ac:dyDescent="0.25">
      <c r="B111" s="164" t="s">
        <v>105</v>
      </c>
      <c r="C111" s="165">
        <v>0</v>
      </c>
      <c r="D111" s="165">
        <v>3816</v>
      </c>
      <c r="E111" s="165">
        <v>1744</v>
      </c>
      <c r="F111" s="165">
        <v>3895</v>
      </c>
      <c r="G111" s="165">
        <v>1119</v>
      </c>
      <c r="H111" s="165">
        <v>1856</v>
      </c>
      <c r="I111" s="166">
        <f t="shared" si="15"/>
        <v>0.65862377122430749</v>
      </c>
      <c r="J111" s="166">
        <f>H111/H109</f>
        <v>7.4998989776538572E-2</v>
      </c>
    </row>
    <row r="112" spans="2:10" x14ac:dyDescent="0.25">
      <c r="B112" s="164" t="s">
        <v>102</v>
      </c>
      <c r="C112" s="165">
        <v>0</v>
      </c>
      <c r="D112" s="165">
        <v>258</v>
      </c>
      <c r="E112" s="165">
        <v>2348</v>
      </c>
      <c r="F112" s="165">
        <v>2696</v>
      </c>
      <c r="G112" s="165">
        <v>2784</v>
      </c>
      <c r="H112" s="165">
        <v>3507</v>
      </c>
      <c r="I112" s="166">
        <f t="shared" si="15"/>
        <v>0.25969827586206895</v>
      </c>
      <c r="J112" s="166">
        <f>H112/H109</f>
        <v>0.14171414716935385</v>
      </c>
    </row>
    <row r="113" spans="2:10" x14ac:dyDescent="0.25">
      <c r="B113" s="160" t="s">
        <v>109</v>
      </c>
      <c r="C113" s="161">
        <v>0</v>
      </c>
      <c r="D113" s="161">
        <v>1800</v>
      </c>
      <c r="E113" s="161">
        <v>12237</v>
      </c>
      <c r="F113" s="161">
        <v>19701</v>
      </c>
      <c r="G113" s="161">
        <v>16557</v>
      </c>
      <c r="H113" s="161">
        <v>19384</v>
      </c>
      <c r="I113" s="162">
        <f t="shared" si="15"/>
        <v>0.17074349217853468</v>
      </c>
      <c r="J113" s="162">
        <f>H113/H109</f>
        <v>0.78328686305410755</v>
      </c>
    </row>
    <row r="114" spans="2:10" x14ac:dyDescent="0.25">
      <c r="B114" s="164" t="s">
        <v>112</v>
      </c>
      <c r="C114" s="165">
        <v>0</v>
      </c>
      <c r="D114" s="165">
        <v>79</v>
      </c>
      <c r="E114" s="165">
        <v>7844</v>
      </c>
      <c r="F114" s="165">
        <v>12880</v>
      </c>
      <c r="G114" s="165">
        <v>10335</v>
      </c>
      <c r="H114" s="165">
        <v>11340</v>
      </c>
      <c r="I114" s="166">
        <f t="shared" si="15"/>
        <v>9.7242380261248096E-2</v>
      </c>
      <c r="J114" s="166">
        <f>H114/H109</f>
        <v>0.4582373621044975</v>
      </c>
    </row>
    <row r="115" spans="2:10" x14ac:dyDescent="0.25">
      <c r="B115" s="164" t="s">
        <v>115</v>
      </c>
      <c r="C115" s="165">
        <v>0</v>
      </c>
      <c r="D115" s="165">
        <v>336</v>
      </c>
      <c r="E115" s="165">
        <v>450</v>
      </c>
      <c r="F115" s="165">
        <v>1079</v>
      </c>
      <c r="G115" s="165">
        <v>593</v>
      </c>
      <c r="H115" s="165">
        <v>1089</v>
      </c>
      <c r="I115" s="166">
        <f t="shared" si="15"/>
        <v>0.83642495784148396</v>
      </c>
      <c r="J115" s="166">
        <f>H115/H109</f>
        <v>4.4005333979876347E-2</v>
      </c>
    </row>
    <row r="116" spans="2:10" x14ac:dyDescent="0.25">
      <c r="B116" s="164" t="s">
        <v>118</v>
      </c>
      <c r="C116" s="165">
        <v>0</v>
      </c>
      <c r="D116" s="165">
        <v>449</v>
      </c>
      <c r="E116" s="165">
        <v>757</v>
      </c>
      <c r="F116" s="165">
        <v>1968</v>
      </c>
      <c r="G116" s="165">
        <v>1348</v>
      </c>
      <c r="H116" s="165">
        <v>1529</v>
      </c>
      <c r="I116" s="166">
        <f t="shared" si="15"/>
        <v>0.13427299703264084</v>
      </c>
      <c r="J116" s="166">
        <f>H116/H109</f>
        <v>6.1785266901038513E-2</v>
      </c>
    </row>
    <row r="117" spans="2:10" x14ac:dyDescent="0.25">
      <c r="B117" s="164" t="s">
        <v>125</v>
      </c>
      <c r="C117" s="165">
        <v>0</v>
      </c>
      <c r="D117" s="165">
        <v>51</v>
      </c>
      <c r="E117" s="165">
        <v>396</v>
      </c>
      <c r="F117" s="165">
        <v>772</v>
      </c>
      <c r="G117" s="165">
        <v>713</v>
      </c>
      <c r="H117" s="165">
        <v>729</v>
      </c>
      <c r="I117" s="166">
        <f t="shared" si="15"/>
        <v>2.244039270687237E-2</v>
      </c>
      <c r="J117" s="166">
        <f>H117/H109</f>
        <v>2.9458116135289127E-2</v>
      </c>
    </row>
    <row r="118" spans="2:10" x14ac:dyDescent="0.25">
      <c r="B118" s="164" t="s">
        <v>121</v>
      </c>
      <c r="C118" s="165">
        <v>0</v>
      </c>
      <c r="D118" s="165">
        <v>91</v>
      </c>
      <c r="E118" s="165">
        <v>533</v>
      </c>
      <c r="F118" s="165">
        <v>264</v>
      </c>
      <c r="G118" s="165">
        <v>408</v>
      </c>
      <c r="H118" s="165">
        <v>463</v>
      </c>
      <c r="I118" s="166">
        <f t="shared" si="15"/>
        <v>0.13480392156862742</v>
      </c>
      <c r="J118" s="166">
        <f>H118/H109</f>
        <v>1.8709338505677457E-2</v>
      </c>
    </row>
    <row r="119" spans="2:10" x14ac:dyDescent="0.25">
      <c r="B119" s="164" t="s">
        <v>130</v>
      </c>
      <c r="C119" s="165">
        <v>0</v>
      </c>
      <c r="D119" s="165">
        <v>4</v>
      </c>
      <c r="E119" s="165">
        <v>60</v>
      </c>
      <c r="F119" s="165">
        <v>53</v>
      </c>
      <c r="G119" s="165">
        <v>57</v>
      </c>
      <c r="H119" s="165">
        <v>90</v>
      </c>
      <c r="I119" s="166">
        <f t="shared" si="15"/>
        <v>0.57894736842105265</v>
      </c>
      <c r="J119" s="166">
        <f>H119/H109</f>
        <v>3.6368044611468056E-3</v>
      </c>
    </row>
    <row r="120" spans="2:10" x14ac:dyDescent="0.25">
      <c r="B120" s="164" t="s">
        <v>133</v>
      </c>
      <c r="C120" s="165">
        <v>0</v>
      </c>
      <c r="D120" s="165">
        <v>4</v>
      </c>
      <c r="E120" s="165">
        <v>67</v>
      </c>
      <c r="F120" s="165">
        <v>26</v>
      </c>
      <c r="G120" s="165">
        <v>55</v>
      </c>
      <c r="H120" s="165">
        <v>69</v>
      </c>
      <c r="I120" s="166">
        <f t="shared" si="15"/>
        <v>0.25454545454545463</v>
      </c>
      <c r="J120" s="166">
        <f>H120/H109</f>
        <v>2.7882167535458842E-3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786</v>
      </c>
      <c r="E121" s="170">
        <f t="shared" si="16"/>
        <v>2130</v>
      </c>
      <c r="F121" s="170">
        <f t="shared" si="16"/>
        <v>2659</v>
      </c>
      <c r="G121" s="170">
        <f t="shared" si="16"/>
        <v>3048</v>
      </c>
      <c r="H121" s="170">
        <f t="shared" si="16"/>
        <v>4075</v>
      </c>
      <c r="I121" s="171">
        <f t="shared" si="15"/>
        <v>0.33694225721784776</v>
      </c>
      <c r="J121" s="171">
        <f>H121/H109</f>
        <v>0.16466642421303593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9597</v>
      </c>
      <c r="E123" s="177">
        <v>17340</v>
      </c>
      <c r="F123" s="177">
        <v>19154</v>
      </c>
      <c r="G123" s="177">
        <v>19029</v>
      </c>
      <c r="H123" s="177">
        <v>20857</v>
      </c>
      <c r="I123" s="178">
        <f t="shared" ref="I123:I135" si="17">IFERROR(H123/G123-1,"-")</f>
        <v>9.6063902464659234E-2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6233</v>
      </c>
      <c r="E124" s="161">
        <v>10703</v>
      </c>
      <c r="F124" s="161">
        <v>12270</v>
      </c>
      <c r="G124" s="161">
        <v>11832</v>
      </c>
      <c r="H124" s="161">
        <v>12892</v>
      </c>
      <c r="I124" s="162">
        <f t="shared" si="17"/>
        <v>8.9587559161595776E-2</v>
      </c>
      <c r="J124" s="162">
        <f>H124/H123</f>
        <v>0.61811382269741577</v>
      </c>
    </row>
    <row r="125" spans="2:10" x14ac:dyDescent="0.25">
      <c r="B125" s="164" t="s">
        <v>105</v>
      </c>
      <c r="C125" s="165">
        <v>0</v>
      </c>
      <c r="D125" s="165">
        <v>3070</v>
      </c>
      <c r="E125" s="165">
        <v>6233</v>
      </c>
      <c r="F125" s="165">
        <v>5675</v>
      </c>
      <c r="G125" s="165">
        <v>4760</v>
      </c>
      <c r="H125" s="165">
        <v>6754</v>
      </c>
      <c r="I125" s="166">
        <f t="shared" si="17"/>
        <v>0.41890756302521015</v>
      </c>
      <c r="J125" s="166">
        <f>H125/H123</f>
        <v>0.32382413578175195</v>
      </c>
    </row>
    <row r="126" spans="2:10" x14ac:dyDescent="0.25">
      <c r="B126" s="164" t="s">
        <v>102</v>
      </c>
      <c r="C126" s="165">
        <v>0</v>
      </c>
      <c r="D126" s="165">
        <v>3163</v>
      </c>
      <c r="E126" s="165">
        <v>4470</v>
      </c>
      <c r="F126" s="165">
        <v>6595</v>
      </c>
      <c r="G126" s="165">
        <v>7072</v>
      </c>
      <c r="H126" s="165">
        <v>6138</v>
      </c>
      <c r="I126" s="166">
        <f t="shared" si="17"/>
        <v>-0.13207013574660631</v>
      </c>
      <c r="J126" s="166">
        <f>H126/H123</f>
        <v>0.29428968691566382</v>
      </c>
    </row>
    <row r="127" spans="2:10" x14ac:dyDescent="0.25">
      <c r="B127" s="160" t="s">
        <v>109</v>
      </c>
      <c r="C127" s="161">
        <v>0</v>
      </c>
      <c r="D127" s="161">
        <v>3364</v>
      </c>
      <c r="E127" s="161">
        <v>6637</v>
      </c>
      <c r="F127" s="161">
        <v>6884</v>
      </c>
      <c r="G127" s="161">
        <v>7197</v>
      </c>
      <c r="H127" s="161">
        <v>7965</v>
      </c>
      <c r="I127" s="162">
        <f t="shared" si="17"/>
        <v>0.10671112963734886</v>
      </c>
      <c r="J127" s="162">
        <f>H127/H123</f>
        <v>0.38188617730258428</v>
      </c>
    </row>
    <row r="128" spans="2:10" x14ac:dyDescent="0.25">
      <c r="B128" s="164" t="s">
        <v>112</v>
      </c>
      <c r="C128" s="165">
        <v>0</v>
      </c>
      <c r="D128" s="165">
        <v>84</v>
      </c>
      <c r="E128" s="165">
        <v>609</v>
      </c>
      <c r="F128" s="165">
        <v>609</v>
      </c>
      <c r="G128" s="165">
        <v>736</v>
      </c>
      <c r="H128" s="165">
        <v>732</v>
      </c>
      <c r="I128" s="166">
        <f t="shared" si="17"/>
        <v>-5.4347826086956763E-3</v>
      </c>
      <c r="J128" s="166">
        <f>H128/H123</f>
        <v>3.509613079541641E-2</v>
      </c>
    </row>
    <row r="129" spans="2:10" x14ac:dyDescent="0.25">
      <c r="B129" s="164" t="s">
        <v>115</v>
      </c>
      <c r="C129" s="165">
        <v>0</v>
      </c>
      <c r="D129" s="165">
        <v>331</v>
      </c>
      <c r="E129" s="165">
        <v>852</v>
      </c>
      <c r="F129" s="165">
        <v>1142</v>
      </c>
      <c r="G129" s="165">
        <v>987</v>
      </c>
      <c r="H129" s="165">
        <v>991</v>
      </c>
      <c r="I129" s="166">
        <f t="shared" si="17"/>
        <v>4.0526849037487711E-3</v>
      </c>
      <c r="J129" s="166">
        <f>H129/H123</f>
        <v>4.7514024068658005E-2</v>
      </c>
    </row>
    <row r="130" spans="2:10" x14ac:dyDescent="0.25">
      <c r="B130" s="164" t="s">
        <v>118</v>
      </c>
      <c r="C130" s="165">
        <v>0</v>
      </c>
      <c r="D130" s="165">
        <v>552</v>
      </c>
      <c r="E130" s="165">
        <v>591</v>
      </c>
      <c r="F130" s="165">
        <v>615</v>
      </c>
      <c r="G130" s="165">
        <v>585</v>
      </c>
      <c r="H130" s="165">
        <v>630</v>
      </c>
      <c r="I130" s="166">
        <f t="shared" si="17"/>
        <v>7.6923076923076872E-2</v>
      </c>
      <c r="J130" s="166">
        <f>H130/H123</f>
        <v>3.0205686340317398E-2</v>
      </c>
    </row>
    <row r="131" spans="2:10" x14ac:dyDescent="0.25">
      <c r="B131" s="164" t="s">
        <v>125</v>
      </c>
      <c r="C131" s="165">
        <v>0</v>
      </c>
      <c r="D131" s="165">
        <v>49</v>
      </c>
      <c r="E131" s="165">
        <v>157</v>
      </c>
      <c r="F131" s="165">
        <v>160</v>
      </c>
      <c r="G131" s="165">
        <v>191</v>
      </c>
      <c r="H131" s="165">
        <v>133</v>
      </c>
      <c r="I131" s="166">
        <f t="shared" si="17"/>
        <v>-0.30366492146596857</v>
      </c>
      <c r="J131" s="166">
        <f>H131/H123</f>
        <v>6.3767560051781174E-3</v>
      </c>
    </row>
    <row r="132" spans="2:10" x14ac:dyDescent="0.25">
      <c r="B132" s="164" t="s">
        <v>121</v>
      </c>
      <c r="C132" s="165">
        <v>0</v>
      </c>
      <c r="D132" s="165">
        <v>31</v>
      </c>
      <c r="E132" s="165">
        <v>118</v>
      </c>
      <c r="F132" s="165">
        <v>119</v>
      </c>
      <c r="G132" s="165">
        <v>107</v>
      </c>
      <c r="H132" s="165">
        <v>135</v>
      </c>
      <c r="I132" s="166">
        <f t="shared" si="17"/>
        <v>0.26168224299065423</v>
      </c>
      <c r="J132" s="166">
        <f>H132/H123</f>
        <v>6.472647072925157E-3</v>
      </c>
    </row>
    <row r="133" spans="2:10" x14ac:dyDescent="0.25">
      <c r="B133" s="164" t="s">
        <v>130</v>
      </c>
      <c r="C133" s="165">
        <v>0</v>
      </c>
      <c r="D133" s="165">
        <v>9</v>
      </c>
      <c r="E133" s="165">
        <v>101</v>
      </c>
      <c r="F133" s="165">
        <v>121</v>
      </c>
      <c r="G133" s="165">
        <v>105</v>
      </c>
      <c r="H133" s="165">
        <v>82</v>
      </c>
      <c r="I133" s="166">
        <f t="shared" si="17"/>
        <v>-0.21904761904761905</v>
      </c>
      <c r="J133" s="166">
        <f>H133/H123</f>
        <v>3.9315337776286135E-3</v>
      </c>
    </row>
    <row r="134" spans="2:10" x14ac:dyDescent="0.25">
      <c r="B134" s="164" t="s">
        <v>133</v>
      </c>
      <c r="C134" s="165">
        <v>0</v>
      </c>
      <c r="D134" s="165">
        <v>35</v>
      </c>
      <c r="E134" s="165">
        <v>203</v>
      </c>
      <c r="F134" s="165">
        <v>279</v>
      </c>
      <c r="G134" s="165">
        <v>205</v>
      </c>
      <c r="H134" s="165">
        <v>156</v>
      </c>
      <c r="I134" s="166">
        <f t="shared" si="17"/>
        <v>-0.23902439024390243</v>
      </c>
      <c r="J134" s="166">
        <f>H134/H123</f>
        <v>7.4795032842690703E-3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2273</v>
      </c>
      <c r="E135" s="170">
        <f t="shared" si="18"/>
        <v>4006</v>
      </c>
      <c r="F135" s="170">
        <f t="shared" si="18"/>
        <v>3839</v>
      </c>
      <c r="G135" s="170">
        <f t="shared" si="18"/>
        <v>4281</v>
      </c>
      <c r="H135" s="170">
        <f t="shared" si="18"/>
        <v>5106</v>
      </c>
      <c r="I135" s="171">
        <f t="shared" si="17"/>
        <v>0.19271198318149962</v>
      </c>
      <c r="J135" s="171">
        <f>H135/H123</f>
        <v>0.2448098959581915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6463</v>
      </c>
      <c r="E137" s="177">
        <v>23894</v>
      </c>
      <c r="F137" s="177">
        <v>23484</v>
      </c>
      <c r="G137" s="177">
        <v>22205</v>
      </c>
      <c r="H137" s="177">
        <v>23503</v>
      </c>
      <c r="I137" s="178">
        <f t="shared" ref="I137:I149" si="19">IFERROR(H137/G137-1,"-")</f>
        <v>5.845530285971634E-2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4325</v>
      </c>
      <c r="E138" s="161">
        <v>3054</v>
      </c>
      <c r="F138" s="161">
        <v>3984</v>
      </c>
      <c r="G138" s="161">
        <v>1383</v>
      </c>
      <c r="H138" s="161">
        <v>2250</v>
      </c>
      <c r="I138" s="162">
        <f t="shared" si="19"/>
        <v>0.6268980477223427</v>
      </c>
      <c r="J138" s="162">
        <f>H138/H137</f>
        <v>9.5732459685997529E-2</v>
      </c>
    </row>
    <row r="139" spans="2:10" x14ac:dyDescent="0.25">
      <c r="B139" s="164" t="s">
        <v>105</v>
      </c>
      <c r="C139" s="165">
        <v>0</v>
      </c>
      <c r="D139" s="165">
        <v>3886</v>
      </c>
      <c r="E139" s="165">
        <v>2366</v>
      </c>
      <c r="F139" s="165">
        <v>3146</v>
      </c>
      <c r="G139" s="165">
        <v>820</v>
      </c>
      <c r="H139" s="165">
        <v>1127</v>
      </c>
      <c r="I139" s="166">
        <f t="shared" si="19"/>
        <v>0.37439024390243913</v>
      </c>
      <c r="J139" s="166">
        <f>H139/H137</f>
        <v>4.7951325362719656E-2</v>
      </c>
    </row>
    <row r="140" spans="2:10" x14ac:dyDescent="0.25">
      <c r="B140" s="164" t="s">
        <v>102</v>
      </c>
      <c r="C140" s="165">
        <v>0</v>
      </c>
      <c r="D140" s="165">
        <v>439</v>
      </c>
      <c r="E140" s="165">
        <v>688</v>
      </c>
      <c r="F140" s="165">
        <v>838</v>
      </c>
      <c r="G140" s="165">
        <v>563</v>
      </c>
      <c r="H140" s="165">
        <v>1123</v>
      </c>
      <c r="I140" s="166">
        <f t="shared" si="19"/>
        <v>0.99467140319715819</v>
      </c>
      <c r="J140" s="166">
        <f>H140/H137</f>
        <v>4.778113432327788E-2</v>
      </c>
    </row>
    <row r="141" spans="2:10" x14ac:dyDescent="0.25">
      <c r="B141" s="160" t="s">
        <v>109</v>
      </c>
      <c r="C141" s="161">
        <v>0</v>
      </c>
      <c r="D141" s="161">
        <v>2138</v>
      </c>
      <c r="E141" s="161">
        <v>20840</v>
      </c>
      <c r="F141" s="161">
        <v>19500</v>
      </c>
      <c r="G141" s="161">
        <v>20822</v>
      </c>
      <c r="H141" s="161">
        <v>21253</v>
      </c>
      <c r="I141" s="162">
        <f t="shared" si="19"/>
        <v>2.0699260397656349E-2</v>
      </c>
      <c r="J141" s="162">
        <f>H141/H137</f>
        <v>0.90426754031400247</v>
      </c>
    </row>
    <row r="142" spans="2:10" x14ac:dyDescent="0.25">
      <c r="B142" s="164" t="s">
        <v>112</v>
      </c>
      <c r="C142" s="165">
        <v>0</v>
      </c>
      <c r="D142" s="165">
        <v>43</v>
      </c>
      <c r="E142" s="165">
        <v>9017</v>
      </c>
      <c r="F142" s="165">
        <v>7139</v>
      </c>
      <c r="G142" s="165">
        <v>8977</v>
      </c>
      <c r="H142" s="165">
        <v>9475</v>
      </c>
      <c r="I142" s="166">
        <f t="shared" si="19"/>
        <v>5.5475103041105145E-2</v>
      </c>
      <c r="J142" s="166">
        <f>H142/H137</f>
        <v>0.40314002467770071</v>
      </c>
    </row>
    <row r="143" spans="2:10" x14ac:dyDescent="0.25">
      <c r="B143" s="164" t="s">
        <v>115</v>
      </c>
      <c r="C143" s="165">
        <v>0</v>
      </c>
      <c r="D143" s="165">
        <v>269</v>
      </c>
      <c r="E143" s="165">
        <v>1519</v>
      </c>
      <c r="F143" s="165">
        <v>1573</v>
      </c>
      <c r="G143" s="165">
        <v>1590</v>
      </c>
      <c r="H143" s="165">
        <v>2129</v>
      </c>
      <c r="I143" s="166">
        <f t="shared" si="19"/>
        <v>0.33899371069182394</v>
      </c>
      <c r="J143" s="166">
        <f>H143/H137</f>
        <v>9.0584180742883894E-2</v>
      </c>
    </row>
    <row r="144" spans="2:10" x14ac:dyDescent="0.25">
      <c r="B144" s="164" t="s">
        <v>118</v>
      </c>
      <c r="C144" s="165">
        <v>0</v>
      </c>
      <c r="D144" s="165">
        <v>473</v>
      </c>
      <c r="E144" s="165">
        <v>2930</v>
      </c>
      <c r="F144" s="165">
        <v>2972</v>
      </c>
      <c r="G144" s="165">
        <v>3165</v>
      </c>
      <c r="H144" s="165">
        <v>2200</v>
      </c>
      <c r="I144" s="166">
        <f t="shared" si="19"/>
        <v>-0.30489731437598733</v>
      </c>
      <c r="J144" s="166">
        <f>H144/H137</f>
        <v>9.360507169297537E-2</v>
      </c>
    </row>
    <row r="145" spans="2:10" x14ac:dyDescent="0.25">
      <c r="B145" s="164" t="s">
        <v>125</v>
      </c>
      <c r="C145" s="165">
        <v>0</v>
      </c>
      <c r="D145" s="165">
        <v>25</v>
      </c>
      <c r="E145" s="165">
        <v>1074</v>
      </c>
      <c r="F145" s="165">
        <v>1013</v>
      </c>
      <c r="G145" s="165">
        <v>570</v>
      </c>
      <c r="H145" s="165">
        <v>590</v>
      </c>
      <c r="I145" s="166">
        <f t="shared" si="19"/>
        <v>3.5087719298245723E-2</v>
      </c>
      <c r="J145" s="166">
        <f>H145/H137</f>
        <v>2.5103178317661574E-2</v>
      </c>
    </row>
    <row r="146" spans="2:10" x14ac:dyDescent="0.25">
      <c r="B146" s="164" t="s">
        <v>121</v>
      </c>
      <c r="C146" s="165">
        <v>0</v>
      </c>
      <c r="D146" s="165">
        <v>33</v>
      </c>
      <c r="E146" s="165">
        <v>556</v>
      </c>
      <c r="F146" s="165">
        <v>355</v>
      </c>
      <c r="G146" s="165">
        <v>404</v>
      </c>
      <c r="H146" s="165">
        <v>569</v>
      </c>
      <c r="I146" s="166">
        <f t="shared" si="19"/>
        <v>0.40841584158415833</v>
      </c>
      <c r="J146" s="166">
        <f>H146/H137</f>
        <v>2.4209675360592264E-2</v>
      </c>
    </row>
    <row r="147" spans="2:10" x14ac:dyDescent="0.25">
      <c r="B147" s="164" t="s">
        <v>130</v>
      </c>
      <c r="C147" s="165">
        <v>0</v>
      </c>
      <c r="D147" s="165">
        <v>0</v>
      </c>
      <c r="E147" s="165">
        <v>328</v>
      </c>
      <c r="F147" s="165">
        <v>202</v>
      </c>
      <c r="G147" s="165">
        <v>203</v>
      </c>
      <c r="H147" s="165">
        <v>320</v>
      </c>
      <c r="I147" s="166">
        <f t="shared" si="19"/>
        <v>0.57635467980295574</v>
      </c>
      <c r="J147" s="166">
        <f>H147/H137</f>
        <v>1.3615283155341872E-2</v>
      </c>
    </row>
    <row r="148" spans="2:10" x14ac:dyDescent="0.25">
      <c r="B148" s="164" t="s">
        <v>133</v>
      </c>
      <c r="C148" s="165">
        <v>0</v>
      </c>
      <c r="D148" s="165">
        <v>0</v>
      </c>
      <c r="E148" s="165">
        <v>187</v>
      </c>
      <c r="F148" s="165">
        <v>281</v>
      </c>
      <c r="G148" s="165">
        <v>96</v>
      </c>
      <c r="H148" s="165">
        <v>95</v>
      </c>
      <c r="I148" s="166">
        <f t="shared" si="19"/>
        <v>-1.041666666666663E-2</v>
      </c>
      <c r="J148" s="166">
        <f>H148/H137</f>
        <v>4.0420371867421184E-3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1295</v>
      </c>
      <c r="E149" s="170">
        <f t="shared" si="20"/>
        <v>5229</v>
      </c>
      <c r="F149" s="170">
        <f t="shared" si="20"/>
        <v>5965</v>
      </c>
      <c r="G149" s="170">
        <f t="shared" si="20"/>
        <v>5817</v>
      </c>
      <c r="H149" s="170">
        <f t="shared" si="20"/>
        <v>5875</v>
      </c>
      <c r="I149" s="171">
        <f t="shared" si="19"/>
        <v>9.9707753137356914E-3</v>
      </c>
      <c r="J149" s="171">
        <f>H149/H137</f>
        <v>0.24996808918010466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3528</v>
      </c>
      <c r="E151" s="177">
        <v>10102</v>
      </c>
      <c r="F151" s="177">
        <v>9762</v>
      </c>
      <c r="G151" s="177">
        <v>9777</v>
      </c>
      <c r="H151" s="177">
        <v>9203</v>
      </c>
      <c r="I151" s="178">
        <f t="shared" ref="I151:I163" si="21">IFERROR(H151/G151-1,"-")</f>
        <v>-5.87092155057789E-2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2472</v>
      </c>
      <c r="E152" s="161">
        <v>5596</v>
      </c>
      <c r="F152" s="161">
        <v>5141</v>
      </c>
      <c r="G152" s="161">
        <v>4537</v>
      </c>
      <c r="H152" s="161">
        <v>4105</v>
      </c>
      <c r="I152" s="162">
        <f t="shared" si="21"/>
        <v>-9.5217103813092341E-2</v>
      </c>
      <c r="J152" s="162">
        <f>H152/H151</f>
        <v>0.44605020102140608</v>
      </c>
    </row>
    <row r="153" spans="2:10" x14ac:dyDescent="0.25">
      <c r="B153" s="164" t="s">
        <v>105</v>
      </c>
      <c r="C153" s="165">
        <v>0</v>
      </c>
      <c r="D153" s="165">
        <v>2032</v>
      </c>
      <c r="E153" s="165">
        <v>3500</v>
      </c>
      <c r="F153" s="165">
        <v>3633</v>
      </c>
      <c r="G153" s="165">
        <v>2919</v>
      </c>
      <c r="H153" s="165">
        <v>2548</v>
      </c>
      <c r="I153" s="166">
        <f t="shared" si="21"/>
        <v>-0.12709832134292565</v>
      </c>
      <c r="J153" s="166">
        <f>H153/H151</f>
        <v>0.2768662392698033</v>
      </c>
    </row>
    <row r="154" spans="2:10" x14ac:dyDescent="0.25">
      <c r="B154" s="164" t="s">
        <v>102</v>
      </c>
      <c r="C154" s="165">
        <v>0</v>
      </c>
      <c r="D154" s="165">
        <v>440</v>
      </c>
      <c r="E154" s="165">
        <v>2096</v>
      </c>
      <c r="F154" s="165">
        <v>1508</v>
      </c>
      <c r="G154" s="165">
        <v>1618</v>
      </c>
      <c r="H154" s="165">
        <v>1557</v>
      </c>
      <c r="I154" s="166">
        <f t="shared" si="21"/>
        <v>-3.7700865265760219E-2</v>
      </c>
      <c r="J154" s="166">
        <f>H154/H151</f>
        <v>0.16918396175160275</v>
      </c>
    </row>
    <row r="155" spans="2:10" x14ac:dyDescent="0.25">
      <c r="B155" s="160" t="s">
        <v>109</v>
      </c>
      <c r="C155" s="161">
        <v>0</v>
      </c>
      <c r="D155" s="161">
        <v>1056</v>
      </c>
      <c r="E155" s="161">
        <v>4506</v>
      </c>
      <c r="F155" s="161">
        <v>4621</v>
      </c>
      <c r="G155" s="161">
        <v>5240</v>
      </c>
      <c r="H155" s="161">
        <v>5098</v>
      </c>
      <c r="I155" s="162">
        <f t="shared" si="21"/>
        <v>-2.709923664122138E-2</v>
      </c>
      <c r="J155" s="162">
        <f>H155/H151</f>
        <v>0.55394979897859398</v>
      </c>
    </row>
    <row r="156" spans="2:10" x14ac:dyDescent="0.25">
      <c r="B156" s="164" t="s">
        <v>112</v>
      </c>
      <c r="C156" s="165">
        <v>0</v>
      </c>
      <c r="D156" s="165">
        <v>58</v>
      </c>
      <c r="E156" s="165">
        <v>1440</v>
      </c>
      <c r="F156" s="165">
        <v>1426</v>
      </c>
      <c r="G156" s="165">
        <v>1755</v>
      </c>
      <c r="H156" s="165">
        <v>1432</v>
      </c>
      <c r="I156" s="166">
        <f t="shared" si="21"/>
        <v>-0.18404558404558402</v>
      </c>
      <c r="J156" s="166">
        <f>H156/H151</f>
        <v>0.15560143431489731</v>
      </c>
    </row>
    <row r="157" spans="2:10" x14ac:dyDescent="0.25">
      <c r="B157" s="164" t="s">
        <v>115</v>
      </c>
      <c r="C157" s="165">
        <v>0</v>
      </c>
      <c r="D157" s="165">
        <v>154</v>
      </c>
      <c r="E157" s="165">
        <v>1150</v>
      </c>
      <c r="F157" s="165">
        <v>944</v>
      </c>
      <c r="G157" s="165">
        <v>1015</v>
      </c>
      <c r="H157" s="165">
        <v>1125</v>
      </c>
      <c r="I157" s="166">
        <f t="shared" si="21"/>
        <v>0.10837438423645329</v>
      </c>
      <c r="J157" s="166">
        <f>H157/H151</f>
        <v>0.1222427469303488</v>
      </c>
    </row>
    <row r="158" spans="2:10" x14ac:dyDescent="0.25">
      <c r="B158" s="164" t="s">
        <v>118</v>
      </c>
      <c r="C158" s="165">
        <v>0</v>
      </c>
      <c r="D158" s="165">
        <v>263</v>
      </c>
      <c r="E158" s="165">
        <v>585</v>
      </c>
      <c r="F158" s="165">
        <v>764</v>
      </c>
      <c r="G158" s="165">
        <v>875</v>
      </c>
      <c r="H158" s="165">
        <v>1315</v>
      </c>
      <c r="I158" s="166">
        <f t="shared" si="21"/>
        <v>0.50285714285714289</v>
      </c>
      <c r="J158" s="166">
        <f>H158/H151</f>
        <v>0.14288818863414104</v>
      </c>
    </row>
    <row r="159" spans="2:10" x14ac:dyDescent="0.25">
      <c r="B159" s="164" t="s">
        <v>125</v>
      </c>
      <c r="C159" s="165">
        <v>0</v>
      </c>
      <c r="D159" s="165">
        <v>41</v>
      </c>
      <c r="E159" s="165">
        <v>152</v>
      </c>
      <c r="F159" s="165">
        <v>163</v>
      </c>
      <c r="G159" s="165">
        <v>228</v>
      </c>
      <c r="H159" s="165">
        <v>153</v>
      </c>
      <c r="I159" s="166">
        <f t="shared" si="21"/>
        <v>-0.32894736842105265</v>
      </c>
      <c r="J159" s="166">
        <f>H159/H151</f>
        <v>1.6625013582527437E-2</v>
      </c>
    </row>
    <row r="160" spans="2:10" x14ac:dyDescent="0.25">
      <c r="B160" s="164" t="s">
        <v>121</v>
      </c>
      <c r="C160" s="165">
        <v>0</v>
      </c>
      <c r="D160" s="165">
        <v>33</v>
      </c>
      <c r="E160" s="165">
        <v>206</v>
      </c>
      <c r="F160" s="165">
        <v>255</v>
      </c>
      <c r="G160" s="165">
        <v>169</v>
      </c>
      <c r="H160" s="165">
        <v>115</v>
      </c>
      <c r="I160" s="166">
        <f t="shared" si="21"/>
        <v>-0.31952662721893488</v>
      </c>
      <c r="J160" s="166">
        <f>H160/H151</f>
        <v>1.2495925241768988E-2</v>
      </c>
    </row>
    <row r="161" spans="2:10" x14ac:dyDescent="0.25">
      <c r="B161" s="164" t="s">
        <v>130</v>
      </c>
      <c r="C161" s="165">
        <v>0</v>
      </c>
      <c r="D161" s="165">
        <v>5</v>
      </c>
      <c r="E161" s="165">
        <v>25</v>
      </c>
      <c r="F161" s="165">
        <v>46</v>
      </c>
      <c r="G161" s="165">
        <v>21</v>
      </c>
      <c r="H161" s="165">
        <v>21</v>
      </c>
      <c r="I161" s="166">
        <f t="shared" si="21"/>
        <v>0</v>
      </c>
      <c r="J161" s="166">
        <f>H161/H151</f>
        <v>2.281864609366511E-3</v>
      </c>
    </row>
    <row r="162" spans="2:10" x14ac:dyDescent="0.25">
      <c r="B162" s="164" t="s">
        <v>133</v>
      </c>
      <c r="C162" s="165">
        <v>0</v>
      </c>
      <c r="D162" s="165">
        <v>7</v>
      </c>
      <c r="E162" s="165">
        <v>32</v>
      </c>
      <c r="F162" s="165">
        <v>44</v>
      </c>
      <c r="G162" s="165">
        <v>6</v>
      </c>
      <c r="H162" s="165">
        <v>17</v>
      </c>
      <c r="I162" s="166">
        <f t="shared" si="21"/>
        <v>1.8333333333333335</v>
      </c>
      <c r="J162" s="166">
        <f>H162/H151</f>
        <v>1.8472237313919375E-3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495</v>
      </c>
      <c r="E163" s="170">
        <f t="shared" si="22"/>
        <v>916</v>
      </c>
      <c r="F163" s="170">
        <f t="shared" si="22"/>
        <v>979</v>
      </c>
      <c r="G163" s="170">
        <f t="shared" si="22"/>
        <v>1171</v>
      </c>
      <c r="H163" s="170">
        <f t="shared" si="22"/>
        <v>920</v>
      </c>
      <c r="I163" s="171">
        <f t="shared" si="21"/>
        <v>-0.21434671221178481</v>
      </c>
      <c r="J163" s="171">
        <f>H163/H151</f>
        <v>9.9967401934151906E-2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48BE-09C9-447D-AFCE-E70A3896059C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145"/>
      <c r="L4" s="145"/>
      <c r="M4" s="145"/>
      <c r="P4" s="144" t="s">
        <v>262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P6" s="146"/>
      <c r="Q6" s="312" t="s">
        <v>45</v>
      </c>
      <c r="R6" s="313"/>
      <c r="S6" s="313"/>
      <c r="T6" s="313"/>
      <c r="U6" s="313"/>
      <c r="V6" s="313"/>
      <c r="W6" s="313"/>
      <c r="X6" s="313"/>
      <c r="Y6" s="313"/>
    </row>
    <row r="7" spans="1:25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263</v>
      </c>
      <c r="R7" s="173" t="s">
        <v>264</v>
      </c>
      <c r="S7" s="173" t="s">
        <v>265</v>
      </c>
      <c r="T7" s="173" t="s">
        <v>266</v>
      </c>
      <c r="U7" s="173" t="s">
        <v>267</v>
      </c>
      <c r="V7" s="173" t="s">
        <v>268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50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947316</v>
      </c>
      <c r="D9" s="177">
        <v>263510</v>
      </c>
      <c r="E9" s="177">
        <v>1442150</v>
      </c>
      <c r="F9" s="177">
        <v>1700823</v>
      </c>
      <c r="G9" s="177">
        <v>1787917</v>
      </c>
      <c r="H9" s="177">
        <v>1783504</v>
      </c>
      <c r="I9" s="178">
        <f>IFERROR(H9/G9-1,"-")</f>
        <v>-2.4682353822912395E-3</v>
      </c>
      <c r="J9" s="178">
        <f>IFERROR(H9/D9-1,"-")</f>
        <v>5.7682592690979471</v>
      </c>
      <c r="K9" s="177">
        <f>H9-G9</f>
        <v>-4413</v>
      </c>
      <c r="L9" s="177">
        <f>H9-D9</f>
        <v>1519994</v>
      </c>
      <c r="M9" s="178">
        <f t="shared" ref="M9:M21" si="0">H9/H$9</f>
        <v>1</v>
      </c>
      <c r="P9" s="157" t="s">
        <v>70</v>
      </c>
      <c r="Q9" s="177">
        <v>142242</v>
      </c>
      <c r="R9" s="177">
        <v>27049</v>
      </c>
      <c r="S9" s="177">
        <v>204530</v>
      </c>
      <c r="T9" s="177">
        <v>249495</v>
      </c>
      <c r="U9" s="177">
        <v>274173</v>
      </c>
      <c r="V9" s="177">
        <v>289656</v>
      </c>
      <c r="W9" s="178">
        <f>IFERROR(V9/U9-1,"-")</f>
        <v>5.647164381613079E-2</v>
      </c>
      <c r="X9" s="177">
        <f>V9-U9</f>
        <v>15483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140270</v>
      </c>
      <c r="D10" s="161">
        <v>130748</v>
      </c>
      <c r="E10" s="161">
        <v>250871</v>
      </c>
      <c r="F10" s="161">
        <v>282545</v>
      </c>
      <c r="G10" s="161">
        <v>261693</v>
      </c>
      <c r="H10" s="161">
        <v>267315</v>
      </c>
      <c r="I10" s="179">
        <f>IFERROR(H10/G10-1,"-")</f>
        <v>2.1483188316080204E-2</v>
      </c>
      <c r="J10" s="162">
        <f t="shared" ref="J10:J21" si="2">IFERROR(H10/D10-1,"-")</f>
        <v>1.0445054608865911</v>
      </c>
      <c r="K10" s="161">
        <f t="shared" ref="K10:K20" si="3">H10-G10</f>
        <v>5622</v>
      </c>
      <c r="L10" s="161">
        <f t="shared" ref="L10:L21" si="4">H10-D10</f>
        <v>136567</v>
      </c>
      <c r="M10" s="162">
        <f t="shared" si="0"/>
        <v>0.14988191784262889</v>
      </c>
      <c r="P10" s="160" t="s">
        <v>99</v>
      </c>
      <c r="Q10" s="161">
        <v>47060</v>
      </c>
      <c r="R10" s="161">
        <v>12719</v>
      </c>
      <c r="S10" s="161">
        <v>83962</v>
      </c>
      <c r="T10" s="161">
        <v>92403</v>
      </c>
      <c r="U10" s="161">
        <v>90657</v>
      </c>
      <c r="V10" s="161">
        <v>98066</v>
      </c>
      <c r="W10" s="179">
        <f>IFERROR(V10/U10-1,"-")</f>
        <v>8.1725625158564741E-2</v>
      </c>
      <c r="X10" s="160">
        <f t="shared" ref="X10:X20" si="5">V10-U10</f>
        <v>7409</v>
      </c>
      <c r="Y10" s="162">
        <f t="shared" si="1"/>
        <v>0.33856022316126716</v>
      </c>
    </row>
    <row r="11" spans="1:25" x14ac:dyDescent="0.25">
      <c r="A11" s="163" t="s">
        <v>102</v>
      </c>
      <c r="B11" s="164" t="s">
        <v>105</v>
      </c>
      <c r="C11" s="165">
        <v>51219</v>
      </c>
      <c r="D11" s="165">
        <v>93260</v>
      </c>
      <c r="E11" s="165">
        <v>107393</v>
      </c>
      <c r="F11" s="165">
        <v>111139</v>
      </c>
      <c r="G11" s="165">
        <v>94810</v>
      </c>
      <c r="H11" s="165">
        <v>93025</v>
      </c>
      <c r="I11" s="180">
        <f>IFERROR(H11/G11-1,"-")</f>
        <v>-1.8827127940090671E-2</v>
      </c>
      <c r="J11" s="166">
        <f t="shared" si="2"/>
        <v>-2.5198370147972993E-3</v>
      </c>
      <c r="K11" s="165">
        <f t="shared" si="3"/>
        <v>-1785</v>
      </c>
      <c r="L11" s="165">
        <f t="shared" si="4"/>
        <v>-235</v>
      </c>
      <c r="M11" s="166">
        <f t="shared" si="0"/>
        <v>5.2158559778951993E-2</v>
      </c>
      <c r="P11" s="164" t="s">
        <v>105</v>
      </c>
      <c r="Q11" s="165">
        <v>8752</v>
      </c>
      <c r="R11" s="165">
        <v>6288</v>
      </c>
      <c r="S11" s="165">
        <v>24385</v>
      </c>
      <c r="T11" s="165">
        <v>20878</v>
      </c>
      <c r="U11" s="165">
        <v>20789</v>
      </c>
      <c r="V11" s="165">
        <v>20266</v>
      </c>
      <c r="W11" s="180">
        <f>IFERROR(V11/U11-1,"-")</f>
        <v>-2.5157535234979989E-2</v>
      </c>
      <c r="X11" s="164">
        <f t="shared" si="5"/>
        <v>-523</v>
      </c>
      <c r="Y11" s="166">
        <f>V11/V$9</f>
        <v>6.9965752478802448E-2</v>
      </c>
    </row>
    <row r="12" spans="1:25" x14ac:dyDescent="0.25">
      <c r="A12" s="1"/>
      <c r="B12" s="164" t="s">
        <v>102</v>
      </c>
      <c r="C12" s="165">
        <v>89051</v>
      </c>
      <c r="D12" s="165">
        <v>37488</v>
      </c>
      <c r="E12" s="165">
        <v>143478</v>
      </c>
      <c r="F12" s="165">
        <v>171406</v>
      </c>
      <c r="G12" s="165">
        <v>166883</v>
      </c>
      <c r="H12" s="165">
        <v>174290</v>
      </c>
      <c r="I12" s="180">
        <f>IFERROR(H12/G12-1,"-")</f>
        <v>4.4384389062996243E-2</v>
      </c>
      <c r="J12" s="166">
        <f t="shared" si="2"/>
        <v>3.6492210840802386</v>
      </c>
      <c r="K12" s="165">
        <f t="shared" si="3"/>
        <v>7407</v>
      </c>
      <c r="L12" s="165">
        <f t="shared" si="4"/>
        <v>136802</v>
      </c>
      <c r="M12" s="166">
        <f t="shared" si="0"/>
        <v>9.7723358063676893E-2</v>
      </c>
      <c r="P12" s="164" t="s">
        <v>102</v>
      </c>
      <c r="Q12" s="165">
        <v>38308</v>
      </c>
      <c r="R12" s="165">
        <v>6431</v>
      </c>
      <c r="S12" s="165">
        <v>59577</v>
      </c>
      <c r="T12" s="165">
        <v>71525</v>
      </c>
      <c r="U12" s="165">
        <v>69868</v>
      </c>
      <c r="V12" s="165">
        <v>77800</v>
      </c>
      <c r="W12" s="180">
        <f>IFERROR(V12/U12-1,"-")</f>
        <v>0.11352836777924091</v>
      </c>
      <c r="X12" s="164">
        <f t="shared" si="5"/>
        <v>7932</v>
      </c>
      <c r="Y12" s="166">
        <f t="shared" si="1"/>
        <v>0.26859447068246473</v>
      </c>
    </row>
    <row r="13" spans="1:25" s="57" customFormat="1" x14ac:dyDescent="0.25">
      <c r="B13" s="160" t="s">
        <v>109</v>
      </c>
      <c r="C13" s="161">
        <v>807046</v>
      </c>
      <c r="D13" s="161">
        <v>132762</v>
      </c>
      <c r="E13" s="161">
        <v>1191279</v>
      </c>
      <c r="F13" s="161">
        <v>1418278</v>
      </c>
      <c r="G13" s="161">
        <v>1526224</v>
      </c>
      <c r="H13" s="161">
        <v>1516189</v>
      </c>
      <c r="I13" s="179">
        <f>IFERROR(H13/G13-1,"-")</f>
        <v>-6.5750505823523042E-3</v>
      </c>
      <c r="J13" s="162">
        <f t="shared" si="2"/>
        <v>10.420353715671654</v>
      </c>
      <c r="K13" s="161">
        <f t="shared" si="3"/>
        <v>-10035</v>
      </c>
      <c r="L13" s="161">
        <f t="shared" si="4"/>
        <v>1383427</v>
      </c>
      <c r="M13" s="162">
        <f t="shared" si="0"/>
        <v>0.85011808215737106</v>
      </c>
      <c r="P13" s="160" t="s">
        <v>109</v>
      </c>
      <c r="Q13" s="161">
        <v>95182</v>
      </c>
      <c r="R13" s="161">
        <v>14330</v>
      </c>
      <c r="S13" s="161">
        <v>120568</v>
      </c>
      <c r="T13" s="161">
        <v>157092</v>
      </c>
      <c r="U13" s="161">
        <v>183516</v>
      </c>
      <c r="V13" s="161">
        <v>191590</v>
      </c>
      <c r="W13" s="179">
        <f>IFERROR(V13/U13-1,"-")</f>
        <v>4.3996163822227929E-2</v>
      </c>
      <c r="X13" s="160">
        <f t="shared" si="5"/>
        <v>8074</v>
      </c>
      <c r="Y13" s="162">
        <f t="shared" si="1"/>
        <v>0.6614397768387329</v>
      </c>
    </row>
    <row r="14" spans="1:25" s="57" customFormat="1" x14ac:dyDescent="0.25">
      <c r="B14" s="164" t="s">
        <v>112</v>
      </c>
      <c r="C14" s="165">
        <v>328440</v>
      </c>
      <c r="D14" s="165">
        <v>6679</v>
      </c>
      <c r="E14" s="165">
        <v>482727</v>
      </c>
      <c r="F14" s="165">
        <v>591466</v>
      </c>
      <c r="G14" s="165">
        <v>644618</v>
      </c>
      <c r="H14" s="165">
        <v>646257</v>
      </c>
      <c r="I14" s="180">
        <f t="shared" ref="I14:I21" si="6">IFERROR(H14/G14-1,"-")</f>
        <v>2.5425911159788761E-3</v>
      </c>
      <c r="J14" s="166">
        <f t="shared" si="2"/>
        <v>95.759544842042217</v>
      </c>
      <c r="K14" s="165">
        <f t="shared" si="3"/>
        <v>1639</v>
      </c>
      <c r="L14" s="165">
        <f t="shared" si="4"/>
        <v>639578</v>
      </c>
      <c r="M14" s="166">
        <f t="shared" si="0"/>
        <v>0.36235242533798634</v>
      </c>
      <c r="P14" s="164" t="s">
        <v>112</v>
      </c>
      <c r="Q14" s="165">
        <v>16800</v>
      </c>
      <c r="R14" s="165">
        <v>911</v>
      </c>
      <c r="S14" s="165">
        <v>19788</v>
      </c>
      <c r="T14" s="165">
        <v>28631</v>
      </c>
      <c r="U14" s="165">
        <v>34843</v>
      </c>
      <c r="V14" s="165">
        <v>35665</v>
      </c>
      <c r="W14" s="180">
        <f t="shared" ref="W14:W21" si="7">IFERROR(V14/U14-1,"-")</f>
        <v>2.3591539190081168E-2</v>
      </c>
      <c r="X14" s="164">
        <f t="shared" si="5"/>
        <v>822</v>
      </c>
      <c r="Y14" s="166">
        <f t="shared" si="1"/>
        <v>0.12312881487005276</v>
      </c>
    </row>
    <row r="15" spans="1:25" x14ac:dyDescent="0.25">
      <c r="A15" s="1"/>
      <c r="B15" s="164" t="s">
        <v>115</v>
      </c>
      <c r="C15" s="165">
        <v>101729</v>
      </c>
      <c r="D15" s="165">
        <v>18912</v>
      </c>
      <c r="E15" s="165">
        <v>130382</v>
      </c>
      <c r="F15" s="165">
        <v>159101</v>
      </c>
      <c r="G15" s="165">
        <v>172390</v>
      </c>
      <c r="H15" s="165">
        <v>167577</v>
      </c>
      <c r="I15" s="180">
        <f t="shared" si="6"/>
        <v>-2.7919252856894228E-2</v>
      </c>
      <c r="J15" s="166">
        <f t="shared" si="2"/>
        <v>7.8608819796954315</v>
      </c>
      <c r="K15" s="165">
        <f t="shared" si="3"/>
        <v>-4813</v>
      </c>
      <c r="L15" s="165">
        <f t="shared" si="4"/>
        <v>148665</v>
      </c>
      <c r="M15" s="166">
        <f t="shared" si="0"/>
        <v>9.3959419210722261E-2</v>
      </c>
      <c r="P15" s="164" t="s">
        <v>115</v>
      </c>
      <c r="Q15" s="165">
        <v>32881</v>
      </c>
      <c r="R15" s="165">
        <v>2901</v>
      </c>
      <c r="S15" s="165">
        <v>37668</v>
      </c>
      <c r="T15" s="165">
        <v>49132</v>
      </c>
      <c r="U15" s="165">
        <v>55964</v>
      </c>
      <c r="V15" s="165">
        <v>56082</v>
      </c>
      <c r="W15" s="180">
        <f t="shared" si="7"/>
        <v>2.1084983203487617E-3</v>
      </c>
      <c r="X15" s="164">
        <f t="shared" si="5"/>
        <v>118</v>
      </c>
      <c r="Y15" s="166">
        <f t="shared" si="1"/>
        <v>0.1936158753832132</v>
      </c>
    </row>
    <row r="16" spans="1:25" x14ac:dyDescent="0.25">
      <c r="A16" s="1"/>
      <c r="B16" s="164" t="s">
        <v>118</v>
      </c>
      <c r="C16" s="165">
        <v>37338</v>
      </c>
      <c r="D16" s="165">
        <v>25515</v>
      </c>
      <c r="E16" s="165">
        <v>66791</v>
      </c>
      <c r="F16" s="165">
        <v>80773</v>
      </c>
      <c r="G16" s="165">
        <v>84043</v>
      </c>
      <c r="H16" s="165">
        <v>78259</v>
      </c>
      <c r="I16" s="180">
        <f t="shared" si="6"/>
        <v>-6.8821912592363477E-2</v>
      </c>
      <c r="J16" s="166">
        <f t="shared" si="2"/>
        <v>2.0671761708798746</v>
      </c>
      <c r="K16" s="165">
        <f t="shared" si="3"/>
        <v>-5784</v>
      </c>
      <c r="L16" s="165">
        <f t="shared" si="4"/>
        <v>52744</v>
      </c>
      <c r="M16" s="166">
        <f t="shared" si="0"/>
        <v>4.3879352106863792E-2</v>
      </c>
      <c r="P16" s="164" t="s">
        <v>118</v>
      </c>
      <c r="Q16" s="165">
        <v>5852</v>
      </c>
      <c r="R16" s="165">
        <v>3139</v>
      </c>
      <c r="S16" s="165">
        <v>11373</v>
      </c>
      <c r="T16" s="165">
        <v>14183</v>
      </c>
      <c r="U16" s="165">
        <v>18786</v>
      </c>
      <c r="V16" s="165">
        <v>19942</v>
      </c>
      <c r="W16" s="180">
        <f t="shared" si="7"/>
        <v>6.1535185776642187E-2</v>
      </c>
      <c r="X16" s="164">
        <f t="shared" si="5"/>
        <v>1156</v>
      </c>
      <c r="Y16" s="166">
        <f t="shared" si="1"/>
        <v>6.8847184246140253E-2</v>
      </c>
    </row>
    <row r="17" spans="1:25" x14ac:dyDescent="0.25">
      <c r="A17" s="1"/>
      <c r="B17" s="164" t="s">
        <v>125</v>
      </c>
      <c r="C17" s="165">
        <v>27502</v>
      </c>
      <c r="D17" s="165">
        <v>2127</v>
      </c>
      <c r="E17" s="165">
        <v>60091</v>
      </c>
      <c r="F17" s="165">
        <v>53907</v>
      </c>
      <c r="G17" s="165">
        <v>57775</v>
      </c>
      <c r="H17" s="165">
        <v>56035</v>
      </c>
      <c r="I17" s="180">
        <f t="shared" si="6"/>
        <v>-3.0116832540025951E-2</v>
      </c>
      <c r="J17" s="166">
        <f t="shared" si="2"/>
        <v>25.344616831217678</v>
      </c>
      <c r="K17" s="165">
        <f t="shared" si="3"/>
        <v>-1740</v>
      </c>
      <c r="L17" s="165">
        <f t="shared" si="4"/>
        <v>53908</v>
      </c>
      <c r="M17" s="166">
        <f t="shared" si="0"/>
        <v>3.1418488548385651E-2</v>
      </c>
      <c r="P17" s="164" t="s">
        <v>125</v>
      </c>
      <c r="Q17" s="165">
        <v>1464</v>
      </c>
      <c r="R17" s="165">
        <v>197</v>
      </c>
      <c r="S17" s="165">
        <v>3631</v>
      </c>
      <c r="T17" s="165">
        <v>3183</v>
      </c>
      <c r="U17" s="165">
        <v>4690</v>
      </c>
      <c r="V17" s="165">
        <v>5390</v>
      </c>
      <c r="W17" s="180">
        <f t="shared" si="7"/>
        <v>0.14925373134328357</v>
      </c>
      <c r="X17" s="164">
        <f t="shared" si="5"/>
        <v>700</v>
      </c>
      <c r="Y17" s="166">
        <f t="shared" si="1"/>
        <v>1.8608280166818571E-2</v>
      </c>
    </row>
    <row r="18" spans="1:25" x14ac:dyDescent="0.25">
      <c r="A18" s="1"/>
      <c r="B18" s="164" t="s">
        <v>121</v>
      </c>
      <c r="C18" s="165">
        <v>29486</v>
      </c>
      <c r="D18" s="165">
        <v>3704</v>
      </c>
      <c r="E18" s="165">
        <v>52990</v>
      </c>
      <c r="F18" s="165">
        <v>49181</v>
      </c>
      <c r="G18" s="165">
        <v>54584</v>
      </c>
      <c r="H18" s="165">
        <v>49982</v>
      </c>
      <c r="I18" s="180">
        <f t="shared" si="6"/>
        <v>-8.4310420636083849E-2</v>
      </c>
      <c r="J18" s="166">
        <f t="shared" si="2"/>
        <v>12.494060475161987</v>
      </c>
      <c r="K18" s="165">
        <f t="shared" si="3"/>
        <v>-4602</v>
      </c>
      <c r="L18" s="165">
        <f t="shared" si="4"/>
        <v>46278</v>
      </c>
      <c r="M18" s="166">
        <f t="shared" si="0"/>
        <v>2.8024607738474375E-2</v>
      </c>
      <c r="P18" s="164" t="s">
        <v>121</v>
      </c>
      <c r="Q18" s="165">
        <v>1087</v>
      </c>
      <c r="R18" s="165">
        <v>203</v>
      </c>
      <c r="S18" s="165">
        <v>2183</v>
      </c>
      <c r="T18" s="165">
        <v>2024</v>
      </c>
      <c r="U18" s="165">
        <v>2334</v>
      </c>
      <c r="V18" s="165">
        <v>2747</v>
      </c>
      <c r="W18" s="180">
        <f t="shared" si="7"/>
        <v>0.17694944301628102</v>
      </c>
      <c r="X18" s="164">
        <f t="shared" si="5"/>
        <v>413</v>
      </c>
      <c r="Y18" s="166">
        <f t="shared" si="1"/>
        <v>9.4836633800093901E-3</v>
      </c>
    </row>
    <row r="19" spans="1:25" x14ac:dyDescent="0.25">
      <c r="A19" s="163" t="s">
        <v>146</v>
      </c>
      <c r="B19" s="164" t="s">
        <v>130</v>
      </c>
      <c r="C19" s="165">
        <v>28328</v>
      </c>
      <c r="D19" s="165">
        <v>425</v>
      </c>
      <c r="E19" s="165">
        <v>30986</v>
      </c>
      <c r="F19" s="165">
        <v>40209</v>
      </c>
      <c r="G19" s="165">
        <v>35082</v>
      </c>
      <c r="H19" s="165">
        <v>34219</v>
      </c>
      <c r="I19" s="180">
        <f t="shared" si="6"/>
        <v>-2.45995097200844E-2</v>
      </c>
      <c r="J19" s="166">
        <f t="shared" si="2"/>
        <v>79.515294117647059</v>
      </c>
      <c r="K19" s="165">
        <f t="shared" si="3"/>
        <v>-863</v>
      </c>
      <c r="L19" s="165">
        <f t="shared" si="4"/>
        <v>33794</v>
      </c>
      <c r="M19" s="166">
        <f t="shared" si="0"/>
        <v>1.9186388143788854E-2</v>
      </c>
      <c r="P19" s="164" t="s">
        <v>130</v>
      </c>
      <c r="Q19" s="165">
        <v>3002</v>
      </c>
      <c r="R19" s="165">
        <v>58</v>
      </c>
      <c r="S19" s="165">
        <v>3197</v>
      </c>
      <c r="T19" s="165">
        <v>4863</v>
      </c>
      <c r="U19" s="165">
        <v>4079</v>
      </c>
      <c r="V19" s="165">
        <v>4241</v>
      </c>
      <c r="W19" s="180">
        <f t="shared" si="7"/>
        <v>3.9715616572689294E-2</v>
      </c>
      <c r="X19" s="164">
        <f t="shared" si="5"/>
        <v>162</v>
      </c>
      <c r="Y19" s="166">
        <f t="shared" si="1"/>
        <v>1.4641505786173944E-2</v>
      </c>
    </row>
    <row r="20" spans="1:25" x14ac:dyDescent="0.25">
      <c r="A20" s="168" t="s">
        <v>147</v>
      </c>
      <c r="B20" s="164" t="s">
        <v>133</v>
      </c>
      <c r="C20" s="165">
        <v>40085</v>
      </c>
      <c r="D20" s="165">
        <v>2213</v>
      </c>
      <c r="E20" s="165">
        <v>24907</v>
      </c>
      <c r="F20" s="165">
        <v>37128</v>
      </c>
      <c r="G20" s="165">
        <v>39427</v>
      </c>
      <c r="H20" s="165">
        <v>31028</v>
      </c>
      <c r="I20" s="180">
        <f t="shared" si="6"/>
        <v>-0.21302660613285307</v>
      </c>
      <c r="J20" s="166">
        <f t="shared" si="2"/>
        <v>13.020786262991415</v>
      </c>
      <c r="K20" s="165">
        <f t="shared" si="3"/>
        <v>-8399</v>
      </c>
      <c r="L20" s="165">
        <f t="shared" si="4"/>
        <v>28815</v>
      </c>
      <c r="M20" s="166">
        <f t="shared" si="0"/>
        <v>1.7397213575074684E-2</v>
      </c>
      <c r="P20" s="164" t="s">
        <v>133</v>
      </c>
      <c r="Q20" s="165">
        <v>4636</v>
      </c>
      <c r="R20" s="165">
        <v>255</v>
      </c>
      <c r="S20" s="165">
        <v>3041</v>
      </c>
      <c r="T20" s="165">
        <v>5397</v>
      </c>
      <c r="U20" s="165">
        <v>5746</v>
      </c>
      <c r="V20" s="165">
        <v>3902</v>
      </c>
      <c r="W20" s="180">
        <f t="shared" si="7"/>
        <v>-0.32091890010442048</v>
      </c>
      <c r="X20" s="164">
        <f t="shared" si="5"/>
        <v>-1844</v>
      </c>
      <c r="Y20" s="166">
        <f t="shared" si="1"/>
        <v>1.3471151987184798E-2</v>
      </c>
    </row>
    <row r="21" spans="1:25" x14ac:dyDescent="0.25">
      <c r="B21" s="169" t="s">
        <v>147</v>
      </c>
      <c r="C21" s="170">
        <f t="shared" ref="C21" si="8">C13-SUM(C14:C20)</f>
        <v>214138</v>
      </c>
      <c r="D21" s="170">
        <f t="shared" ref="D21:E21" si="9">D13-SUM(D14:D20)</f>
        <v>73187</v>
      </c>
      <c r="E21" s="170">
        <f t="shared" si="9"/>
        <v>342405</v>
      </c>
      <c r="F21" s="170">
        <f t="shared" ref="F21:H21" si="10">F13-SUM(F14:F20)</f>
        <v>406513</v>
      </c>
      <c r="G21" s="170">
        <f t="shared" si="10"/>
        <v>438305</v>
      </c>
      <c r="H21" s="170">
        <f t="shared" si="10"/>
        <v>452832</v>
      </c>
      <c r="I21" s="181">
        <f t="shared" si="6"/>
        <v>3.3143587228071869E-2</v>
      </c>
      <c r="J21" s="171">
        <f t="shared" si="2"/>
        <v>5.1873283506633694</v>
      </c>
      <c r="K21" s="170">
        <f>H21-G21</f>
        <v>14527</v>
      </c>
      <c r="L21" s="170">
        <f t="shared" si="4"/>
        <v>379645</v>
      </c>
      <c r="M21" s="171">
        <f t="shared" si="0"/>
        <v>0.25390018749607512</v>
      </c>
      <c r="P21" s="169" t="s">
        <v>147</v>
      </c>
      <c r="Q21" s="170">
        <f t="shared" ref="Q21:V21" si="11">Q13-SUM(Q14:Q20)</f>
        <v>29460</v>
      </c>
      <c r="R21" s="170">
        <f t="shared" si="11"/>
        <v>6666</v>
      </c>
      <c r="S21" s="170">
        <f t="shared" si="11"/>
        <v>39687</v>
      </c>
      <c r="T21" s="170">
        <f t="shared" si="11"/>
        <v>49679</v>
      </c>
      <c r="U21" s="170">
        <f t="shared" si="11"/>
        <v>57074</v>
      </c>
      <c r="V21" s="170">
        <f t="shared" si="11"/>
        <v>63621</v>
      </c>
      <c r="W21" s="181">
        <f t="shared" si="7"/>
        <v>0.11471072642534264</v>
      </c>
      <c r="X21" s="169">
        <f>V21-U21</f>
        <v>6547</v>
      </c>
      <c r="Y21" s="171">
        <f t="shared" si="1"/>
        <v>0.21964330101913995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92300</v>
      </c>
      <c r="E23" s="177">
        <v>537375</v>
      </c>
      <c r="F23" s="177">
        <v>608370</v>
      </c>
      <c r="G23" s="177">
        <v>640291</v>
      </c>
      <c r="H23" s="177">
        <v>618160</v>
      </c>
      <c r="I23" s="178">
        <f>IFERROR(H23/G23-1,"-")</f>
        <v>-3.4563971694120288E-2</v>
      </c>
      <c r="J23" s="178">
        <f>IFERROR(H23/D23-1,"-")</f>
        <v>5.6972914409534132</v>
      </c>
      <c r="K23" s="177">
        <f>H23-G23</f>
        <v>-22131</v>
      </c>
      <c r="L23" s="177">
        <f>H23-D23</f>
        <v>525860</v>
      </c>
      <c r="M23" s="178">
        <f t="shared" ref="M23:M35" si="12">H23/H$9</f>
        <v>0.34659860589042696</v>
      </c>
    </row>
    <row r="24" spans="1:25" x14ac:dyDescent="0.25">
      <c r="B24" s="160" t="s">
        <v>99</v>
      </c>
      <c r="C24" s="161">
        <v>20277</v>
      </c>
      <c r="D24" s="161">
        <v>45464</v>
      </c>
      <c r="E24" s="161">
        <v>44639</v>
      </c>
      <c r="F24" s="161">
        <v>42026</v>
      </c>
      <c r="G24" s="161">
        <v>34651</v>
      </c>
      <c r="H24" s="161">
        <v>32343</v>
      </c>
      <c r="I24" s="179">
        <f>IFERROR(H24/G24-1,"-")</f>
        <v>-6.6607024328302233E-2</v>
      </c>
      <c r="J24" s="162">
        <f t="shared" ref="J24:J35" si="13">IFERROR(H24/D24-1,"-")</f>
        <v>-0.28860197079007566</v>
      </c>
      <c r="K24" s="161">
        <f t="shared" ref="K24:K34" si="14">H24-G24</f>
        <v>-2308</v>
      </c>
      <c r="L24" s="161">
        <f t="shared" ref="L24:L35" si="15">H24-D24</f>
        <v>-13121</v>
      </c>
      <c r="M24" s="162">
        <f t="shared" si="12"/>
        <v>1.8134526191138343E-2</v>
      </c>
    </row>
    <row r="25" spans="1:25" x14ac:dyDescent="0.25">
      <c r="B25" s="164" t="s">
        <v>105</v>
      </c>
      <c r="C25" s="165">
        <v>9378</v>
      </c>
      <c r="D25" s="165">
        <v>31357</v>
      </c>
      <c r="E25" s="165">
        <v>20561</v>
      </c>
      <c r="F25" s="165">
        <v>17667</v>
      </c>
      <c r="G25" s="165">
        <v>12604</v>
      </c>
      <c r="H25" s="165">
        <v>12488</v>
      </c>
      <c r="I25" s="180">
        <f>IFERROR(H25/G25-1,"-")</f>
        <v>-9.2034274833385776E-3</v>
      </c>
      <c r="J25" s="166">
        <f t="shared" si="13"/>
        <v>-0.60174761616226036</v>
      </c>
      <c r="K25" s="165">
        <f t="shared" si="14"/>
        <v>-116</v>
      </c>
      <c r="L25" s="165">
        <f t="shared" si="15"/>
        <v>-18869</v>
      </c>
      <c r="M25" s="166">
        <f t="shared" si="12"/>
        <v>7.0019467295840097E-3</v>
      </c>
    </row>
    <row r="26" spans="1:25" x14ac:dyDescent="0.25">
      <c r="B26" s="164" t="s">
        <v>102</v>
      </c>
      <c r="C26" s="165">
        <v>10899</v>
      </c>
      <c r="D26" s="165">
        <v>14107</v>
      </c>
      <c r="E26" s="165">
        <v>24078</v>
      </c>
      <c r="F26" s="165">
        <v>24359</v>
      </c>
      <c r="G26" s="165">
        <v>22047</v>
      </c>
      <c r="H26" s="165">
        <v>19855</v>
      </c>
      <c r="I26" s="180">
        <f>IFERROR(H26/G26-1,"-")</f>
        <v>-9.9423957908105431E-2</v>
      </c>
      <c r="J26" s="166">
        <f t="shared" si="13"/>
        <v>0.4074572907067413</v>
      </c>
      <c r="K26" s="165">
        <f t="shared" si="14"/>
        <v>-2192</v>
      </c>
      <c r="L26" s="165">
        <f t="shared" si="15"/>
        <v>5748</v>
      </c>
      <c r="M26" s="166">
        <f t="shared" si="12"/>
        <v>1.1132579461554333E-2</v>
      </c>
    </row>
    <row r="27" spans="1:25" x14ac:dyDescent="0.25">
      <c r="B27" s="160" t="s">
        <v>109</v>
      </c>
      <c r="C27" s="161">
        <v>323893</v>
      </c>
      <c r="D27" s="161">
        <v>46836</v>
      </c>
      <c r="E27" s="161">
        <v>492736</v>
      </c>
      <c r="F27" s="161">
        <v>566344</v>
      </c>
      <c r="G27" s="161">
        <v>605640</v>
      </c>
      <c r="H27" s="161">
        <v>585817</v>
      </c>
      <c r="I27" s="179">
        <f>IFERROR(H27/G27-1,"-")</f>
        <v>-3.2730665081566634E-2</v>
      </c>
      <c r="J27" s="162">
        <f t="shared" si="13"/>
        <v>11.507835852762833</v>
      </c>
      <c r="K27" s="161">
        <f t="shared" si="14"/>
        <v>-19823</v>
      </c>
      <c r="L27" s="161">
        <f t="shared" si="15"/>
        <v>538981</v>
      </c>
      <c r="M27" s="162">
        <f t="shared" si="12"/>
        <v>0.32846407969928859</v>
      </c>
    </row>
    <row r="28" spans="1:25" x14ac:dyDescent="0.25">
      <c r="B28" s="164" t="s">
        <v>112</v>
      </c>
      <c r="C28" s="165">
        <v>148381</v>
      </c>
      <c r="D28" s="165">
        <v>2249</v>
      </c>
      <c r="E28" s="165">
        <v>225519</v>
      </c>
      <c r="F28" s="165">
        <v>268519</v>
      </c>
      <c r="G28" s="165">
        <v>290959</v>
      </c>
      <c r="H28" s="165">
        <v>289480</v>
      </c>
      <c r="I28" s="180">
        <f t="shared" ref="I28:I35" si="16">IFERROR(H28/G28-1,"-")</f>
        <v>-5.0831904151443785E-3</v>
      </c>
      <c r="J28" s="166">
        <f t="shared" si="13"/>
        <v>127.71498443752779</v>
      </c>
      <c r="K28" s="165">
        <f t="shared" si="14"/>
        <v>-1479</v>
      </c>
      <c r="L28" s="165">
        <f t="shared" si="15"/>
        <v>287231</v>
      </c>
      <c r="M28" s="166">
        <f t="shared" si="12"/>
        <v>0.16230970045483498</v>
      </c>
    </row>
    <row r="29" spans="1:25" x14ac:dyDescent="0.25">
      <c r="B29" s="164" t="s">
        <v>115</v>
      </c>
      <c r="C29" s="165">
        <v>39437</v>
      </c>
      <c r="D29" s="165">
        <v>7036</v>
      </c>
      <c r="E29" s="165">
        <v>53064</v>
      </c>
      <c r="F29" s="165">
        <v>62015</v>
      </c>
      <c r="G29" s="165">
        <v>64942</v>
      </c>
      <c r="H29" s="165">
        <v>59550</v>
      </c>
      <c r="I29" s="180">
        <f t="shared" si="16"/>
        <v>-8.3027932616796529E-2</v>
      </c>
      <c r="J29" s="166">
        <f t="shared" si="13"/>
        <v>7.4636156907333717</v>
      </c>
      <c r="K29" s="165">
        <f t="shared" si="14"/>
        <v>-5392</v>
      </c>
      <c r="L29" s="165">
        <f t="shared" si="15"/>
        <v>52514</v>
      </c>
      <c r="M29" s="166">
        <f t="shared" si="12"/>
        <v>3.3389327974593833E-2</v>
      </c>
    </row>
    <row r="30" spans="1:25" x14ac:dyDescent="0.25">
      <c r="B30" s="164" t="s">
        <v>118</v>
      </c>
      <c r="C30" s="165">
        <v>12858</v>
      </c>
      <c r="D30" s="165">
        <v>8873</v>
      </c>
      <c r="E30" s="165">
        <v>22004</v>
      </c>
      <c r="F30" s="165">
        <v>23813</v>
      </c>
      <c r="G30" s="165">
        <v>23889</v>
      </c>
      <c r="H30" s="165">
        <v>19135</v>
      </c>
      <c r="I30" s="180">
        <f t="shared" si="16"/>
        <v>-0.19900372556406709</v>
      </c>
      <c r="J30" s="166">
        <f t="shared" si="13"/>
        <v>1.1565423193959203</v>
      </c>
      <c r="K30" s="165">
        <f t="shared" si="14"/>
        <v>-4754</v>
      </c>
      <c r="L30" s="165">
        <f t="shared" si="15"/>
        <v>10262</v>
      </c>
      <c r="M30" s="166">
        <f t="shared" si="12"/>
        <v>1.0728879778234307E-2</v>
      </c>
    </row>
    <row r="31" spans="1:25" x14ac:dyDescent="0.25">
      <c r="B31" s="164" t="s">
        <v>125</v>
      </c>
      <c r="C31" s="165">
        <v>12503</v>
      </c>
      <c r="D31" s="165">
        <v>703</v>
      </c>
      <c r="E31" s="165">
        <v>27830</v>
      </c>
      <c r="F31" s="165">
        <v>23211</v>
      </c>
      <c r="G31" s="165">
        <v>23583</v>
      </c>
      <c r="H31" s="165">
        <v>22678</v>
      </c>
      <c r="I31" s="180">
        <f t="shared" si="16"/>
        <v>-3.8375100708137211E-2</v>
      </c>
      <c r="J31" s="166">
        <f t="shared" si="13"/>
        <v>31.258890469416784</v>
      </c>
      <c r="K31" s="165">
        <f t="shared" si="14"/>
        <v>-905</v>
      </c>
      <c r="L31" s="165">
        <f t="shared" si="15"/>
        <v>21975</v>
      </c>
      <c r="M31" s="166">
        <f t="shared" si="12"/>
        <v>1.2715418636571604E-2</v>
      </c>
    </row>
    <row r="32" spans="1:25" x14ac:dyDescent="0.25">
      <c r="B32" s="164" t="s">
        <v>121</v>
      </c>
      <c r="C32" s="165">
        <v>15876</v>
      </c>
      <c r="D32" s="165">
        <v>1912</v>
      </c>
      <c r="E32" s="165">
        <v>31122</v>
      </c>
      <c r="F32" s="165">
        <v>26551</v>
      </c>
      <c r="G32" s="165">
        <v>28315</v>
      </c>
      <c r="H32" s="165">
        <v>27647</v>
      </c>
      <c r="I32" s="180">
        <f t="shared" si="16"/>
        <v>-2.3591735829065819E-2</v>
      </c>
      <c r="J32" s="166">
        <f t="shared" si="13"/>
        <v>13.459728033472803</v>
      </c>
      <c r="K32" s="165">
        <f t="shared" si="14"/>
        <v>-668</v>
      </c>
      <c r="L32" s="165">
        <f t="shared" si="15"/>
        <v>25735</v>
      </c>
      <c r="M32" s="166">
        <f t="shared" si="12"/>
        <v>1.5501507145484395E-2</v>
      </c>
    </row>
    <row r="33" spans="2:13" x14ac:dyDescent="0.25">
      <c r="B33" s="164" t="s">
        <v>130</v>
      </c>
      <c r="C33" s="165">
        <v>11519</v>
      </c>
      <c r="D33" s="165">
        <v>106</v>
      </c>
      <c r="E33" s="165">
        <v>12027</v>
      </c>
      <c r="F33" s="165">
        <v>14343</v>
      </c>
      <c r="G33" s="165">
        <v>12638</v>
      </c>
      <c r="H33" s="165">
        <v>11704</v>
      </c>
      <c r="I33" s="180">
        <f t="shared" si="16"/>
        <v>-7.3904098749802194E-2</v>
      </c>
      <c r="J33" s="166">
        <f t="shared" si="13"/>
        <v>109.41509433962264</v>
      </c>
      <c r="K33" s="165">
        <f t="shared" si="14"/>
        <v>-934</v>
      </c>
      <c r="L33" s="165">
        <f t="shared" si="15"/>
        <v>11598</v>
      </c>
      <c r="M33" s="166">
        <f t="shared" si="12"/>
        <v>6.56236262996887E-3</v>
      </c>
    </row>
    <row r="34" spans="2:13" x14ac:dyDescent="0.25">
      <c r="B34" s="164" t="s">
        <v>133</v>
      </c>
      <c r="C34" s="165">
        <v>12800</v>
      </c>
      <c r="D34" s="165">
        <v>281</v>
      </c>
      <c r="E34" s="165">
        <v>7436</v>
      </c>
      <c r="F34" s="165">
        <v>12953</v>
      </c>
      <c r="G34" s="165">
        <v>12954</v>
      </c>
      <c r="H34" s="165">
        <v>10492</v>
      </c>
      <c r="I34" s="180">
        <f t="shared" si="16"/>
        <v>-0.19005712521228968</v>
      </c>
      <c r="J34" s="166">
        <f t="shared" si="13"/>
        <v>36.338078291814945</v>
      </c>
      <c r="K34" s="165">
        <f t="shared" si="14"/>
        <v>-2462</v>
      </c>
      <c r="L34" s="165">
        <f t="shared" si="15"/>
        <v>10211</v>
      </c>
      <c r="M34" s="166">
        <f t="shared" si="12"/>
        <v>5.8828014963801592E-3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25676</v>
      </c>
      <c r="E35" s="170">
        <f t="shared" si="18"/>
        <v>113734</v>
      </c>
      <c r="F35" s="170">
        <f t="shared" ref="F35:H35" si="19">F27-SUM(F28:F34)</f>
        <v>134939</v>
      </c>
      <c r="G35" s="170">
        <f t="shared" si="19"/>
        <v>148360</v>
      </c>
      <c r="H35" s="170">
        <f t="shared" si="19"/>
        <v>145131</v>
      </c>
      <c r="I35" s="181">
        <f t="shared" si="16"/>
        <v>-2.1764626583984925E-2</v>
      </c>
      <c r="J35" s="171">
        <f t="shared" si="13"/>
        <v>4.652399127589967</v>
      </c>
      <c r="K35" s="170">
        <f>H35-G35</f>
        <v>-3229</v>
      </c>
      <c r="L35" s="170">
        <f t="shared" si="15"/>
        <v>119455</v>
      </c>
      <c r="M35" s="171">
        <f t="shared" si="12"/>
        <v>8.1374081583220445E-2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44784</v>
      </c>
      <c r="E37" s="177">
        <v>376595</v>
      </c>
      <c r="F37" s="177">
        <v>431484</v>
      </c>
      <c r="G37" s="177">
        <v>450886</v>
      </c>
      <c r="H37" s="177">
        <v>462494</v>
      </c>
      <c r="I37" s="178">
        <f>IFERROR(H37/G37-1,"-")</f>
        <v>2.5744866773419472E-2</v>
      </c>
      <c r="J37" s="178">
        <f>IFERROR(H37/D37-1,"-")</f>
        <v>9.3272150768131468</v>
      </c>
      <c r="K37" s="177">
        <f>H37-G37</f>
        <v>11608</v>
      </c>
      <c r="L37" s="177">
        <f>H37-D37</f>
        <v>417710</v>
      </c>
      <c r="M37" s="178">
        <f t="shared" ref="M37:M49" si="20">H37/H$9</f>
        <v>0.25931761296862804</v>
      </c>
    </row>
    <row r="38" spans="2:13" x14ac:dyDescent="0.25">
      <c r="B38" s="160" t="s">
        <v>99</v>
      </c>
      <c r="C38" s="161">
        <v>13953</v>
      </c>
      <c r="D38" s="161">
        <v>14521</v>
      </c>
      <c r="E38" s="161">
        <v>29136</v>
      </c>
      <c r="F38" s="161">
        <v>28866</v>
      </c>
      <c r="G38" s="161">
        <v>26309</v>
      </c>
      <c r="H38" s="161">
        <v>29571</v>
      </c>
      <c r="I38" s="179">
        <f>IFERROR(H38/G38-1,"-")</f>
        <v>0.1239879889011366</v>
      </c>
      <c r="J38" s="162">
        <f t="shared" ref="J38:J49" si="21">IFERROR(H38/D38-1,"-")</f>
        <v>1.0364299979340266</v>
      </c>
      <c r="K38" s="161">
        <f t="shared" ref="K38:K48" si="22">H38-G38</f>
        <v>3262</v>
      </c>
      <c r="L38" s="161">
        <f t="shared" ref="L38:L49" si="23">H38-D38</f>
        <v>15050</v>
      </c>
      <c r="M38" s="162">
        <f t="shared" si="20"/>
        <v>1.6580282410356244E-2</v>
      </c>
    </row>
    <row r="39" spans="2:13" x14ac:dyDescent="0.25">
      <c r="B39" s="164" t="s">
        <v>105</v>
      </c>
      <c r="C39" s="165">
        <v>5079</v>
      </c>
      <c r="D39" s="165">
        <v>11878</v>
      </c>
      <c r="E39" s="165">
        <v>11582</v>
      </c>
      <c r="F39" s="165">
        <v>10559</v>
      </c>
      <c r="G39" s="165">
        <v>10793</v>
      </c>
      <c r="H39" s="165">
        <v>11992</v>
      </c>
      <c r="I39" s="180">
        <f>IFERROR(H39/G39-1,"-")</f>
        <v>0.1110905216343927</v>
      </c>
      <c r="J39" s="166">
        <f t="shared" si="21"/>
        <v>9.5975753493853233E-3</v>
      </c>
      <c r="K39" s="165">
        <f t="shared" si="22"/>
        <v>1199</v>
      </c>
      <c r="L39" s="165">
        <f t="shared" si="23"/>
        <v>114</v>
      </c>
      <c r="M39" s="166">
        <f t="shared" si="20"/>
        <v>6.7238425032968806E-3</v>
      </c>
    </row>
    <row r="40" spans="2:13" x14ac:dyDescent="0.25">
      <c r="B40" s="164" t="s">
        <v>102</v>
      </c>
      <c r="C40" s="165">
        <v>8874</v>
      </c>
      <c r="D40" s="165">
        <v>2643</v>
      </c>
      <c r="E40" s="165">
        <v>17554</v>
      </c>
      <c r="F40" s="165">
        <v>18307</v>
      </c>
      <c r="G40" s="165">
        <v>15516</v>
      </c>
      <c r="H40" s="165">
        <v>17579</v>
      </c>
      <c r="I40" s="180">
        <f>IFERROR(H40/G40-1,"-")</f>
        <v>0.13295952565094105</v>
      </c>
      <c r="J40" s="166">
        <f t="shared" si="21"/>
        <v>5.651153991676126</v>
      </c>
      <c r="K40" s="165">
        <f t="shared" si="22"/>
        <v>2063</v>
      </c>
      <c r="L40" s="165">
        <f t="shared" si="23"/>
        <v>14936</v>
      </c>
      <c r="M40" s="166">
        <f t="shared" si="20"/>
        <v>9.8564399070593615E-3</v>
      </c>
    </row>
    <row r="41" spans="2:13" x14ac:dyDescent="0.25">
      <c r="B41" s="160" t="s">
        <v>109</v>
      </c>
      <c r="C41" s="161">
        <v>235324</v>
      </c>
      <c r="D41" s="161">
        <v>30263</v>
      </c>
      <c r="E41" s="161">
        <v>347459</v>
      </c>
      <c r="F41" s="161">
        <v>402618</v>
      </c>
      <c r="G41" s="161">
        <v>424577</v>
      </c>
      <c r="H41" s="161">
        <v>432923</v>
      </c>
      <c r="I41" s="179">
        <f>IFERROR(H41/G41-1,"-")</f>
        <v>1.9657211766063609E-2</v>
      </c>
      <c r="J41" s="162">
        <f t="shared" si="21"/>
        <v>13.305356375772396</v>
      </c>
      <c r="K41" s="161">
        <f t="shared" si="22"/>
        <v>8346</v>
      </c>
      <c r="L41" s="161">
        <f t="shared" si="23"/>
        <v>402660</v>
      </c>
      <c r="M41" s="162">
        <f t="shared" si="20"/>
        <v>0.24273733055827182</v>
      </c>
    </row>
    <row r="42" spans="2:13" x14ac:dyDescent="0.25">
      <c r="B42" s="164" t="s">
        <v>112</v>
      </c>
      <c r="C42" s="165">
        <v>106790</v>
      </c>
      <c r="D42" s="165">
        <v>1172</v>
      </c>
      <c r="E42" s="165">
        <v>151709</v>
      </c>
      <c r="F42" s="165">
        <v>183661</v>
      </c>
      <c r="G42" s="165">
        <v>201185</v>
      </c>
      <c r="H42" s="165">
        <v>203038</v>
      </c>
      <c r="I42" s="180">
        <f t="shared" ref="I42:I49" si="24">IFERROR(H42/G42-1,"-")</f>
        <v>9.2104282128389059E-3</v>
      </c>
      <c r="J42" s="166">
        <f t="shared" si="21"/>
        <v>172.24061433447099</v>
      </c>
      <c r="K42" s="165">
        <f t="shared" si="22"/>
        <v>1853</v>
      </c>
      <c r="L42" s="165">
        <f t="shared" si="23"/>
        <v>201866</v>
      </c>
      <c r="M42" s="166">
        <f t="shared" si="20"/>
        <v>0.11384218930823817</v>
      </c>
    </row>
    <row r="43" spans="2:13" x14ac:dyDescent="0.25">
      <c r="B43" s="164" t="s">
        <v>115</v>
      </c>
      <c r="C43" s="165">
        <v>11703</v>
      </c>
      <c r="D43" s="165">
        <v>2404</v>
      </c>
      <c r="E43" s="165">
        <v>13945</v>
      </c>
      <c r="F43" s="165">
        <v>17688</v>
      </c>
      <c r="G43" s="165">
        <v>17466</v>
      </c>
      <c r="H43" s="165">
        <v>18247</v>
      </c>
      <c r="I43" s="180">
        <f t="shared" si="24"/>
        <v>4.471544715447151E-2</v>
      </c>
      <c r="J43" s="166">
        <f t="shared" si="21"/>
        <v>6.5902662229617306</v>
      </c>
      <c r="K43" s="165">
        <f t="shared" si="22"/>
        <v>781</v>
      </c>
      <c r="L43" s="165">
        <f t="shared" si="23"/>
        <v>15843</v>
      </c>
      <c r="M43" s="166">
        <f t="shared" si="20"/>
        <v>1.0230983502139608E-2</v>
      </c>
    </row>
    <row r="44" spans="2:13" x14ac:dyDescent="0.25">
      <c r="B44" s="164" t="s">
        <v>118</v>
      </c>
      <c r="C44" s="165">
        <v>5799</v>
      </c>
      <c r="D44" s="165">
        <v>4036</v>
      </c>
      <c r="E44" s="165">
        <v>9400</v>
      </c>
      <c r="F44" s="165">
        <v>10819</v>
      </c>
      <c r="G44" s="165">
        <v>10391</v>
      </c>
      <c r="H44" s="165">
        <v>10921</v>
      </c>
      <c r="I44" s="180">
        <f t="shared" si="24"/>
        <v>5.1005677990568765E-2</v>
      </c>
      <c r="J44" s="166">
        <f t="shared" si="21"/>
        <v>1.7058969276511395</v>
      </c>
      <c r="K44" s="165">
        <f t="shared" si="22"/>
        <v>530</v>
      </c>
      <c r="L44" s="165">
        <f t="shared" si="23"/>
        <v>6885</v>
      </c>
      <c r="M44" s="166">
        <f t="shared" si="20"/>
        <v>6.123339224358342E-3</v>
      </c>
    </row>
    <row r="45" spans="2:13" x14ac:dyDescent="0.25">
      <c r="B45" s="164" t="s">
        <v>125</v>
      </c>
      <c r="C45" s="165">
        <v>10447</v>
      </c>
      <c r="D45" s="165">
        <v>571</v>
      </c>
      <c r="E45" s="165">
        <v>19355</v>
      </c>
      <c r="F45" s="165">
        <v>17862</v>
      </c>
      <c r="G45" s="165">
        <v>18686</v>
      </c>
      <c r="H45" s="165">
        <v>17550</v>
      </c>
      <c r="I45" s="180">
        <f t="shared" si="24"/>
        <v>-6.0794177459060239E-2</v>
      </c>
      <c r="J45" s="166">
        <f t="shared" si="21"/>
        <v>29.73555166374781</v>
      </c>
      <c r="K45" s="165">
        <f t="shared" si="22"/>
        <v>-1136</v>
      </c>
      <c r="L45" s="165">
        <f t="shared" si="23"/>
        <v>16979</v>
      </c>
      <c r="M45" s="166">
        <f t="shared" si="20"/>
        <v>9.8401797809256394E-3</v>
      </c>
    </row>
    <row r="46" spans="2:13" x14ac:dyDescent="0.25">
      <c r="B46" s="164" t="s">
        <v>121</v>
      </c>
      <c r="C46" s="165">
        <v>9027</v>
      </c>
      <c r="D46" s="165">
        <v>589</v>
      </c>
      <c r="E46" s="165">
        <v>12594</v>
      </c>
      <c r="F46" s="165">
        <v>13943</v>
      </c>
      <c r="G46" s="165">
        <v>16028</v>
      </c>
      <c r="H46" s="165">
        <v>12261</v>
      </c>
      <c r="I46" s="180">
        <f t="shared" si="24"/>
        <v>-0.23502620414275022</v>
      </c>
      <c r="J46" s="166">
        <f t="shared" si="21"/>
        <v>19.816638370118845</v>
      </c>
      <c r="K46" s="165">
        <f t="shared" si="22"/>
        <v>-3767</v>
      </c>
      <c r="L46" s="165">
        <f t="shared" si="23"/>
        <v>11672</v>
      </c>
      <c r="M46" s="166">
        <f t="shared" si="20"/>
        <v>6.8746691905372794E-3</v>
      </c>
    </row>
    <row r="47" spans="2:13" x14ac:dyDescent="0.25">
      <c r="B47" s="164" t="s">
        <v>130</v>
      </c>
      <c r="C47" s="165">
        <v>9587</v>
      </c>
      <c r="D47" s="165">
        <v>162</v>
      </c>
      <c r="E47" s="165">
        <v>11619</v>
      </c>
      <c r="F47" s="165">
        <v>13585</v>
      </c>
      <c r="G47" s="165">
        <v>12072</v>
      </c>
      <c r="H47" s="165">
        <v>12619</v>
      </c>
      <c r="I47" s="180">
        <f t="shared" si="24"/>
        <v>4.5311464546057056E-2</v>
      </c>
      <c r="J47" s="166">
        <f t="shared" si="21"/>
        <v>76.895061728395063</v>
      </c>
      <c r="K47" s="165">
        <f t="shared" si="22"/>
        <v>547</v>
      </c>
      <c r="L47" s="165">
        <f t="shared" si="23"/>
        <v>12457</v>
      </c>
      <c r="M47" s="166">
        <f t="shared" si="20"/>
        <v>7.0753976441880698E-3</v>
      </c>
    </row>
    <row r="48" spans="2:13" x14ac:dyDescent="0.25">
      <c r="B48" s="164" t="s">
        <v>133</v>
      </c>
      <c r="C48" s="165">
        <v>15367</v>
      </c>
      <c r="D48" s="165">
        <v>1479</v>
      </c>
      <c r="E48" s="165">
        <v>11125</v>
      </c>
      <c r="F48" s="165">
        <v>13749</v>
      </c>
      <c r="G48" s="165">
        <v>14552</v>
      </c>
      <c r="H48" s="165">
        <v>11264</v>
      </c>
      <c r="I48" s="180">
        <f t="shared" si="24"/>
        <v>-0.22594832325453551</v>
      </c>
      <c r="J48" s="166">
        <f t="shared" si="21"/>
        <v>6.6159567275185935</v>
      </c>
      <c r="K48" s="165">
        <f t="shared" si="22"/>
        <v>-3288</v>
      </c>
      <c r="L48" s="165">
        <f t="shared" si="23"/>
        <v>9785</v>
      </c>
      <c r="M48" s="166">
        <f t="shared" si="20"/>
        <v>6.315657267939965E-3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19850</v>
      </c>
      <c r="E49" s="170">
        <f t="shared" si="26"/>
        <v>117712</v>
      </c>
      <c r="F49" s="170">
        <f t="shared" ref="F49:H49" si="27">F41-SUM(F42:F48)</f>
        <v>131311</v>
      </c>
      <c r="G49" s="170">
        <f t="shared" si="27"/>
        <v>134197</v>
      </c>
      <c r="H49" s="170">
        <f t="shared" si="27"/>
        <v>147023</v>
      </c>
      <c r="I49" s="181">
        <f t="shared" si="24"/>
        <v>9.5575907062005916E-2</v>
      </c>
      <c r="J49" s="171">
        <f t="shared" si="21"/>
        <v>6.4067002518891689</v>
      </c>
      <c r="K49" s="170">
        <f>H49-G49</f>
        <v>12826</v>
      </c>
      <c r="L49" s="170">
        <f t="shared" si="23"/>
        <v>127173</v>
      </c>
      <c r="M49" s="171">
        <f t="shared" si="20"/>
        <v>8.2434914639944734E-2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2365</v>
      </c>
      <c r="E51" s="177">
        <v>11908</v>
      </c>
      <c r="F51" s="177">
        <v>20755</v>
      </c>
      <c r="G51" s="177">
        <v>18984</v>
      </c>
      <c r="H51" s="177">
        <v>15822</v>
      </c>
      <c r="I51" s="178">
        <f>IFERROR(H51/G51-1,"-")</f>
        <v>-0.16656131479140324</v>
      </c>
      <c r="J51" s="178">
        <f>IFERROR(H51/D51-1,"-")</f>
        <v>5.6900634249471462</v>
      </c>
      <c r="K51" s="177">
        <f>H51-G51</f>
        <v>-3162</v>
      </c>
      <c r="L51" s="177">
        <f>H51-D51</f>
        <v>13457</v>
      </c>
      <c r="M51" s="178">
        <f t="shared" ref="M51:M63" si="28">H51/H$9</f>
        <v>8.871300540957576E-3</v>
      </c>
    </row>
    <row r="52" spans="2:13" x14ac:dyDescent="0.25">
      <c r="B52" s="160" t="s">
        <v>99</v>
      </c>
      <c r="C52" s="161">
        <v>1123</v>
      </c>
      <c r="D52" s="161">
        <v>461</v>
      </c>
      <c r="E52" s="161">
        <v>991</v>
      </c>
      <c r="F52" s="161">
        <v>8564</v>
      </c>
      <c r="G52" s="161">
        <v>5029</v>
      </c>
      <c r="H52" s="161">
        <v>2911</v>
      </c>
      <c r="I52" s="179">
        <f>IFERROR(H52/G52-1,"-")</f>
        <v>-0.42115728773115924</v>
      </c>
      <c r="J52" s="162">
        <f t="shared" ref="J52:J63" si="29">IFERROR(H52/D52-1,"-")</f>
        <v>5.3145336225596527</v>
      </c>
      <c r="K52" s="161">
        <f t="shared" ref="K52:K62" si="30">H52-G52</f>
        <v>-2118</v>
      </c>
      <c r="L52" s="161">
        <f t="shared" ref="L52:L63" si="31">H52-D52</f>
        <v>2450</v>
      </c>
      <c r="M52" s="162">
        <f t="shared" si="28"/>
        <v>1.6321802474230504E-3</v>
      </c>
    </row>
    <row r="53" spans="2:13" x14ac:dyDescent="0.25">
      <c r="B53" s="164" t="s">
        <v>105</v>
      </c>
      <c r="C53" s="165">
        <v>538</v>
      </c>
      <c r="D53" s="165">
        <v>181</v>
      </c>
      <c r="E53" s="165">
        <v>229</v>
      </c>
      <c r="F53" s="165">
        <v>6277</v>
      </c>
      <c r="G53" s="165">
        <v>3342</v>
      </c>
      <c r="H53" s="165">
        <v>1849</v>
      </c>
      <c r="I53" s="180">
        <f>IFERROR(H53/G53-1,"-")</f>
        <v>-0.44673847995212446</v>
      </c>
      <c r="J53" s="166">
        <f t="shared" si="29"/>
        <v>9.2154696132596676</v>
      </c>
      <c r="K53" s="165">
        <f t="shared" si="30"/>
        <v>-1493</v>
      </c>
      <c r="L53" s="165">
        <f t="shared" si="31"/>
        <v>1668</v>
      </c>
      <c r="M53" s="166">
        <f t="shared" si="28"/>
        <v>1.0367232145260118E-3</v>
      </c>
    </row>
    <row r="54" spans="2:13" x14ac:dyDescent="0.25">
      <c r="B54" s="164" t="s">
        <v>102</v>
      </c>
      <c r="C54" s="165">
        <v>585</v>
      </c>
      <c r="D54" s="165">
        <v>280</v>
      </c>
      <c r="E54" s="165">
        <v>762</v>
      </c>
      <c r="F54" s="165">
        <v>2287</v>
      </c>
      <c r="G54" s="165">
        <v>1687</v>
      </c>
      <c r="H54" s="165">
        <v>1062</v>
      </c>
      <c r="I54" s="180">
        <f>IFERROR(H54/G54-1,"-")</f>
        <v>-0.37048014226437465</v>
      </c>
      <c r="J54" s="166">
        <f t="shared" si="29"/>
        <v>2.7928571428571427</v>
      </c>
      <c r="K54" s="165">
        <f t="shared" si="30"/>
        <v>-625</v>
      </c>
      <c r="L54" s="165">
        <f t="shared" si="31"/>
        <v>782</v>
      </c>
      <c r="M54" s="166">
        <f t="shared" si="28"/>
        <v>5.9545703289703869E-4</v>
      </c>
    </row>
    <row r="55" spans="2:13" x14ac:dyDescent="0.25">
      <c r="B55" s="160" t="s">
        <v>109</v>
      </c>
      <c r="C55" s="161">
        <v>8947</v>
      </c>
      <c r="D55" s="161">
        <v>1904</v>
      </c>
      <c r="E55" s="161">
        <v>10917</v>
      </c>
      <c r="F55" s="161">
        <v>12191</v>
      </c>
      <c r="G55" s="161">
        <v>13955</v>
      </c>
      <c r="H55" s="161">
        <v>12911</v>
      </c>
      <c r="I55" s="179">
        <f>IFERROR(H55/G55-1,"-")</f>
        <v>-7.4811895378000703E-2</v>
      </c>
      <c r="J55" s="162">
        <f t="shared" si="29"/>
        <v>5.7809873949579833</v>
      </c>
      <c r="K55" s="161">
        <f t="shared" si="30"/>
        <v>-1044</v>
      </c>
      <c r="L55" s="161">
        <f t="shared" si="31"/>
        <v>11007</v>
      </c>
      <c r="M55" s="162">
        <f t="shared" si="28"/>
        <v>7.2391202935345256E-3</v>
      </c>
    </row>
    <row r="56" spans="2:13" x14ac:dyDescent="0.25">
      <c r="B56" s="164" t="s">
        <v>112</v>
      </c>
      <c r="C56" s="165">
        <v>2897</v>
      </c>
      <c r="D56" s="165">
        <v>33</v>
      </c>
      <c r="E56" s="165">
        <v>3479</v>
      </c>
      <c r="F56" s="165">
        <v>3318</v>
      </c>
      <c r="G56" s="165">
        <v>3752</v>
      </c>
      <c r="H56" s="165">
        <v>4304</v>
      </c>
      <c r="I56" s="180">
        <f t="shared" ref="I56:I63" si="32">IFERROR(H56/G56-1,"-")</f>
        <v>0.14712153518123672</v>
      </c>
      <c r="J56" s="166">
        <f t="shared" si="29"/>
        <v>129.42424242424244</v>
      </c>
      <c r="K56" s="165">
        <f t="shared" si="30"/>
        <v>552</v>
      </c>
      <c r="L56" s="165">
        <f t="shared" si="31"/>
        <v>4271</v>
      </c>
      <c r="M56" s="166">
        <f t="shared" si="28"/>
        <v>2.413226995846379E-3</v>
      </c>
    </row>
    <row r="57" spans="2:13" x14ac:dyDescent="0.25">
      <c r="B57" s="164" t="s">
        <v>115</v>
      </c>
      <c r="C57" s="165">
        <v>2253</v>
      </c>
      <c r="D57" s="165">
        <v>800</v>
      </c>
      <c r="E57" s="165">
        <v>3013</v>
      </c>
      <c r="F57" s="165">
        <v>2407</v>
      </c>
      <c r="G57" s="165">
        <v>3261</v>
      </c>
      <c r="H57" s="165">
        <v>2946</v>
      </c>
      <c r="I57" s="180">
        <f t="shared" si="32"/>
        <v>-9.6596136154553869E-2</v>
      </c>
      <c r="J57" s="166">
        <f t="shared" si="29"/>
        <v>2.6825000000000001</v>
      </c>
      <c r="K57" s="165">
        <f t="shared" si="30"/>
        <v>-315</v>
      </c>
      <c r="L57" s="165">
        <f t="shared" si="31"/>
        <v>2146</v>
      </c>
      <c r="M57" s="166">
        <f t="shared" si="28"/>
        <v>1.6518045375844405E-3</v>
      </c>
    </row>
    <row r="58" spans="2:13" x14ac:dyDescent="0.25">
      <c r="B58" s="164" t="s">
        <v>118</v>
      </c>
      <c r="C58" s="165">
        <v>449</v>
      </c>
      <c r="D58" s="165">
        <v>255</v>
      </c>
      <c r="E58" s="165">
        <v>830</v>
      </c>
      <c r="F58" s="165">
        <v>1288</v>
      </c>
      <c r="G58" s="165">
        <v>1095</v>
      </c>
      <c r="H58" s="165">
        <v>752</v>
      </c>
      <c r="I58" s="180">
        <f t="shared" si="32"/>
        <v>-0.31324200913242006</v>
      </c>
      <c r="J58" s="166">
        <f t="shared" si="29"/>
        <v>1.9490196078431374</v>
      </c>
      <c r="K58" s="165">
        <f t="shared" si="30"/>
        <v>-343</v>
      </c>
      <c r="L58" s="165">
        <f t="shared" si="31"/>
        <v>497</v>
      </c>
      <c r="M58" s="166">
        <f t="shared" si="28"/>
        <v>4.2164189146758291E-4</v>
      </c>
    </row>
    <row r="59" spans="2:13" x14ac:dyDescent="0.25">
      <c r="B59" s="164" t="s">
        <v>125</v>
      </c>
      <c r="C59" s="165">
        <v>218</v>
      </c>
      <c r="D59" s="165">
        <v>33</v>
      </c>
      <c r="E59" s="165">
        <v>323</v>
      </c>
      <c r="F59" s="165">
        <v>308</v>
      </c>
      <c r="G59" s="165">
        <v>525</v>
      </c>
      <c r="H59" s="165">
        <v>408</v>
      </c>
      <c r="I59" s="180">
        <f t="shared" si="32"/>
        <v>-0.22285714285714286</v>
      </c>
      <c r="J59" s="166">
        <f t="shared" si="29"/>
        <v>11.363636363636363</v>
      </c>
      <c r="K59" s="165">
        <f t="shared" si="30"/>
        <v>-117</v>
      </c>
      <c r="L59" s="165">
        <f t="shared" si="31"/>
        <v>375</v>
      </c>
      <c r="M59" s="166">
        <f t="shared" si="28"/>
        <v>2.2876315388134817E-4</v>
      </c>
    </row>
    <row r="60" spans="2:13" x14ac:dyDescent="0.25">
      <c r="B60" s="164" t="s">
        <v>121</v>
      </c>
      <c r="C60" s="165">
        <v>187</v>
      </c>
      <c r="D60" s="165">
        <v>47</v>
      </c>
      <c r="E60" s="165">
        <v>324</v>
      </c>
      <c r="F60" s="165">
        <v>304</v>
      </c>
      <c r="G60" s="165">
        <v>380</v>
      </c>
      <c r="H60" s="165">
        <v>384</v>
      </c>
      <c r="I60" s="180">
        <f t="shared" si="32"/>
        <v>1.0526315789473717E-2</v>
      </c>
      <c r="J60" s="166">
        <f t="shared" si="29"/>
        <v>7.1702127659574462</v>
      </c>
      <c r="K60" s="165">
        <f t="shared" si="30"/>
        <v>4</v>
      </c>
      <c r="L60" s="165">
        <f t="shared" si="31"/>
        <v>337</v>
      </c>
      <c r="M60" s="166">
        <f t="shared" si="28"/>
        <v>2.1530649777068065E-4</v>
      </c>
    </row>
    <row r="61" spans="2:13" x14ac:dyDescent="0.25">
      <c r="B61" s="164" t="s">
        <v>130</v>
      </c>
      <c r="C61" s="165">
        <v>136</v>
      </c>
      <c r="D61" s="165">
        <v>17</v>
      </c>
      <c r="E61" s="165">
        <v>42</v>
      </c>
      <c r="F61" s="165">
        <v>145</v>
      </c>
      <c r="G61" s="165">
        <v>78</v>
      </c>
      <c r="H61" s="165">
        <v>161</v>
      </c>
      <c r="I61" s="180">
        <f t="shared" si="32"/>
        <v>1.0641025641025643</v>
      </c>
      <c r="J61" s="166">
        <f t="shared" si="29"/>
        <v>8.4705882352941178</v>
      </c>
      <c r="K61" s="165">
        <f t="shared" si="30"/>
        <v>83</v>
      </c>
      <c r="L61" s="165">
        <f t="shared" si="31"/>
        <v>144</v>
      </c>
      <c r="M61" s="166">
        <f t="shared" si="28"/>
        <v>9.027173474239475E-5</v>
      </c>
    </row>
    <row r="62" spans="2:13" x14ac:dyDescent="0.25">
      <c r="B62" s="164" t="s">
        <v>133</v>
      </c>
      <c r="C62" s="165">
        <v>201</v>
      </c>
      <c r="D62" s="165">
        <v>13</v>
      </c>
      <c r="E62" s="165">
        <v>86</v>
      </c>
      <c r="F62" s="165">
        <v>132</v>
      </c>
      <c r="G62" s="165">
        <v>85</v>
      </c>
      <c r="H62" s="165">
        <v>112</v>
      </c>
      <c r="I62" s="180">
        <f t="shared" si="32"/>
        <v>0.31764705882352939</v>
      </c>
      <c r="J62" s="166">
        <f t="shared" si="29"/>
        <v>7.615384615384615</v>
      </c>
      <c r="K62" s="165">
        <f t="shared" si="30"/>
        <v>27</v>
      </c>
      <c r="L62" s="165">
        <f t="shared" si="31"/>
        <v>99</v>
      </c>
      <c r="M62" s="166">
        <f t="shared" si="28"/>
        <v>6.2797728516448517E-5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706</v>
      </c>
      <c r="E63" s="170">
        <f t="shared" si="34"/>
        <v>2820</v>
      </c>
      <c r="F63" s="170">
        <f t="shared" ref="F63:H63" si="35">F55-SUM(F56:F62)</f>
        <v>4289</v>
      </c>
      <c r="G63" s="170">
        <f t="shared" si="35"/>
        <v>4779</v>
      </c>
      <c r="H63" s="170">
        <f t="shared" si="35"/>
        <v>3844</v>
      </c>
      <c r="I63" s="181">
        <f t="shared" si="32"/>
        <v>-0.19564762502615607</v>
      </c>
      <c r="J63" s="171">
        <f t="shared" si="29"/>
        <v>4.4447592067988673</v>
      </c>
      <c r="K63" s="170">
        <f>H63-G63</f>
        <v>-935</v>
      </c>
      <c r="L63" s="170">
        <f t="shared" si="31"/>
        <v>3138</v>
      </c>
      <c r="M63" s="171">
        <f t="shared" si="28"/>
        <v>2.155307753725251E-3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9370</v>
      </c>
      <c r="E65" s="177">
        <v>44258</v>
      </c>
      <c r="F65" s="177">
        <v>64172</v>
      </c>
      <c r="G65" s="177">
        <v>78533</v>
      </c>
      <c r="H65" s="177">
        <v>61659</v>
      </c>
      <c r="I65" s="178">
        <f>IFERROR(H65/G65-1,"-")</f>
        <v>-0.21486508856149644</v>
      </c>
      <c r="J65" s="178">
        <f>IFERROR(H65/D65-1,"-")</f>
        <v>5.5804695837780152</v>
      </c>
      <c r="K65" s="177">
        <f>H65-G65</f>
        <v>-16874</v>
      </c>
      <c r="L65" s="177">
        <f>H65-D65</f>
        <v>52289</v>
      </c>
      <c r="M65" s="178">
        <f t="shared" ref="M65:M77" si="36">H65/H$9</f>
        <v>3.4571831630318746E-2</v>
      </c>
    </row>
    <row r="66" spans="2:13" x14ac:dyDescent="0.25">
      <c r="B66" s="160" t="s">
        <v>99</v>
      </c>
      <c r="C66" s="161">
        <v>5545</v>
      </c>
      <c r="D66" s="161">
        <v>4371</v>
      </c>
      <c r="E66" s="161">
        <v>9383</v>
      </c>
      <c r="F66" s="161">
        <v>6094</v>
      </c>
      <c r="G66" s="161">
        <v>12035</v>
      </c>
      <c r="H66" s="161">
        <v>8102</v>
      </c>
      <c r="I66" s="179">
        <f>IFERROR(H66/G66-1,"-")</f>
        <v>-0.32679684254258412</v>
      </c>
      <c r="J66" s="162">
        <f t="shared" ref="J66:J77" si="37">IFERROR(H66/D66-1,"-")</f>
        <v>0.85358041638069082</v>
      </c>
      <c r="K66" s="161">
        <f t="shared" ref="K66:K76" si="38">H66-G66</f>
        <v>-3933</v>
      </c>
      <c r="L66" s="161">
        <f t="shared" ref="L66:L77" si="39">H66-D66</f>
        <v>3731</v>
      </c>
      <c r="M66" s="162">
        <f t="shared" si="36"/>
        <v>4.5427428253595166E-3</v>
      </c>
    </row>
    <row r="67" spans="2:13" x14ac:dyDescent="0.25">
      <c r="B67" s="164" t="s">
        <v>105</v>
      </c>
      <c r="C67" s="165">
        <v>2263</v>
      </c>
      <c r="D67" s="165">
        <v>4303</v>
      </c>
      <c r="E67" s="165">
        <v>6227</v>
      </c>
      <c r="F67" s="165">
        <v>4418</v>
      </c>
      <c r="G67" s="165">
        <v>4625</v>
      </c>
      <c r="H67" s="165">
        <v>2261</v>
      </c>
      <c r="I67" s="180">
        <f>IFERROR(H67/G67-1,"-")</f>
        <v>-0.5111351351351352</v>
      </c>
      <c r="J67" s="166">
        <f t="shared" si="37"/>
        <v>-0.47455263769463163</v>
      </c>
      <c r="K67" s="165">
        <f t="shared" si="38"/>
        <v>-2364</v>
      </c>
      <c r="L67" s="165">
        <f t="shared" si="39"/>
        <v>-2042</v>
      </c>
      <c r="M67" s="166">
        <f t="shared" si="36"/>
        <v>1.2677291444258044E-3</v>
      </c>
    </row>
    <row r="68" spans="2:13" x14ac:dyDescent="0.25">
      <c r="B68" s="164" t="s">
        <v>102</v>
      </c>
      <c r="C68" s="165">
        <v>3282</v>
      </c>
      <c r="D68" s="165">
        <v>68</v>
      </c>
      <c r="E68" s="165">
        <v>3156</v>
      </c>
      <c r="F68" s="165">
        <v>1676</v>
      </c>
      <c r="G68" s="165">
        <v>7410</v>
      </c>
      <c r="H68" s="165">
        <v>5841</v>
      </c>
      <c r="I68" s="180">
        <f>IFERROR(H68/G68-1,"-")</f>
        <v>-0.21174089068825908</v>
      </c>
      <c r="J68" s="166">
        <f t="shared" si="37"/>
        <v>84.897058823529406</v>
      </c>
      <c r="K68" s="165">
        <f t="shared" si="38"/>
        <v>-1569</v>
      </c>
      <c r="L68" s="165">
        <f t="shared" si="39"/>
        <v>5773</v>
      </c>
      <c r="M68" s="166">
        <f t="shared" si="36"/>
        <v>3.2750136809337124E-3</v>
      </c>
    </row>
    <row r="69" spans="2:13" x14ac:dyDescent="0.25">
      <c r="B69" s="160" t="s">
        <v>109</v>
      </c>
      <c r="C69" s="161">
        <v>18528</v>
      </c>
      <c r="D69" s="161">
        <v>4999</v>
      </c>
      <c r="E69" s="161">
        <v>34875</v>
      </c>
      <c r="F69" s="161">
        <v>58078</v>
      </c>
      <c r="G69" s="161">
        <v>66498</v>
      </c>
      <c r="H69" s="161">
        <v>53557</v>
      </c>
      <c r="I69" s="179">
        <f>IFERROR(H69/G69-1,"-")</f>
        <v>-0.19460735661222894</v>
      </c>
      <c r="J69" s="162">
        <f t="shared" si="37"/>
        <v>9.7135427085417092</v>
      </c>
      <c r="K69" s="161">
        <f t="shared" si="38"/>
        <v>-12941</v>
      </c>
      <c r="L69" s="161">
        <f t="shared" si="39"/>
        <v>48558</v>
      </c>
      <c r="M69" s="162">
        <f t="shared" si="36"/>
        <v>3.0029088804959227E-2</v>
      </c>
    </row>
    <row r="70" spans="2:13" x14ac:dyDescent="0.25">
      <c r="B70" s="164" t="s">
        <v>112</v>
      </c>
      <c r="C70" s="165">
        <v>7372</v>
      </c>
      <c r="D70" s="165">
        <v>477</v>
      </c>
      <c r="E70" s="165">
        <v>14382</v>
      </c>
      <c r="F70" s="165">
        <v>21031</v>
      </c>
      <c r="G70" s="165">
        <v>25072</v>
      </c>
      <c r="H70" s="165">
        <v>25006</v>
      </c>
      <c r="I70" s="180">
        <f t="shared" ref="I70:I77" si="40">IFERROR(H70/G70-1,"-")</f>
        <v>-2.6324186343331668E-3</v>
      </c>
      <c r="J70" s="166">
        <f t="shared" si="37"/>
        <v>51.423480083857442</v>
      </c>
      <c r="K70" s="165">
        <f t="shared" si="38"/>
        <v>-66</v>
      </c>
      <c r="L70" s="165">
        <f t="shared" si="39"/>
        <v>24529</v>
      </c>
      <c r="M70" s="166">
        <f t="shared" si="36"/>
        <v>1.4020714279306354E-2</v>
      </c>
    </row>
    <row r="71" spans="2:13" x14ac:dyDescent="0.25">
      <c r="B71" s="164" t="s">
        <v>115</v>
      </c>
      <c r="C71" s="165">
        <v>2105</v>
      </c>
      <c r="D71" s="165">
        <v>911</v>
      </c>
      <c r="E71" s="165">
        <v>4302</v>
      </c>
      <c r="F71" s="165">
        <v>3489</v>
      </c>
      <c r="G71" s="165">
        <v>4701</v>
      </c>
      <c r="H71" s="165">
        <v>4424</v>
      </c>
      <c r="I71" s="180">
        <f t="shared" si="40"/>
        <v>-5.8923633269517106E-2</v>
      </c>
      <c r="J71" s="166">
        <f t="shared" si="37"/>
        <v>3.8562019758507136</v>
      </c>
      <c r="K71" s="165">
        <f t="shared" si="38"/>
        <v>-277</v>
      </c>
      <c r="L71" s="165">
        <f t="shared" si="39"/>
        <v>3513</v>
      </c>
      <c r="M71" s="166">
        <f t="shared" si="36"/>
        <v>2.4805102763997165E-3</v>
      </c>
    </row>
    <row r="72" spans="2:13" x14ac:dyDescent="0.25">
      <c r="B72" s="164" t="s">
        <v>118</v>
      </c>
      <c r="C72" s="165">
        <v>2465</v>
      </c>
      <c r="D72" s="165">
        <v>662</v>
      </c>
      <c r="E72" s="165">
        <v>3722</v>
      </c>
      <c r="F72" s="165">
        <v>7688</v>
      </c>
      <c r="G72" s="165">
        <v>8038</v>
      </c>
      <c r="H72" s="165">
        <v>3260</v>
      </c>
      <c r="I72" s="180">
        <f t="shared" si="40"/>
        <v>-0.5944264742473252</v>
      </c>
      <c r="J72" s="166">
        <f t="shared" si="37"/>
        <v>3.9244712990936552</v>
      </c>
      <c r="K72" s="165">
        <f t="shared" si="38"/>
        <v>-4778</v>
      </c>
      <c r="L72" s="165">
        <f t="shared" si="39"/>
        <v>2598</v>
      </c>
      <c r="M72" s="166">
        <f t="shared" si="36"/>
        <v>1.8278624550323408E-3</v>
      </c>
    </row>
    <row r="73" spans="2:13" x14ac:dyDescent="0.25">
      <c r="B73" s="164" t="s">
        <v>125</v>
      </c>
      <c r="C73" s="165">
        <v>210</v>
      </c>
      <c r="D73" s="165">
        <v>44</v>
      </c>
      <c r="E73" s="165">
        <v>1186</v>
      </c>
      <c r="F73" s="165">
        <v>1536</v>
      </c>
      <c r="G73" s="165">
        <v>2522</v>
      </c>
      <c r="H73" s="165">
        <v>2073</v>
      </c>
      <c r="I73" s="180">
        <f t="shared" si="40"/>
        <v>-0.17803330689928631</v>
      </c>
      <c r="J73" s="166">
        <f t="shared" si="37"/>
        <v>46.113636363636367</v>
      </c>
      <c r="K73" s="165">
        <f t="shared" si="38"/>
        <v>-449</v>
      </c>
      <c r="L73" s="165">
        <f t="shared" si="39"/>
        <v>2029</v>
      </c>
      <c r="M73" s="166">
        <f t="shared" si="36"/>
        <v>1.1623186715589088E-3</v>
      </c>
    </row>
    <row r="74" spans="2:13" x14ac:dyDescent="0.25">
      <c r="B74" s="164" t="s">
        <v>121</v>
      </c>
      <c r="C74" s="165">
        <v>472</v>
      </c>
      <c r="D74" s="165">
        <v>193</v>
      </c>
      <c r="E74" s="165">
        <v>1291</v>
      </c>
      <c r="F74" s="165">
        <v>1116</v>
      </c>
      <c r="G74" s="165">
        <v>1380</v>
      </c>
      <c r="H74" s="165">
        <v>1151</v>
      </c>
      <c r="I74" s="180">
        <f t="shared" si="40"/>
        <v>-0.16594202898550725</v>
      </c>
      <c r="J74" s="166">
        <f t="shared" si="37"/>
        <v>4.9637305699481864</v>
      </c>
      <c r="K74" s="165">
        <f t="shared" si="38"/>
        <v>-229</v>
      </c>
      <c r="L74" s="165">
        <f t="shared" si="39"/>
        <v>958</v>
      </c>
      <c r="M74" s="166">
        <f t="shared" si="36"/>
        <v>6.4535879930743075E-4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1000</v>
      </c>
      <c r="F75" s="165">
        <v>3200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8.124456126815527E-4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318</v>
      </c>
      <c r="F76" s="165">
        <v>918</v>
      </c>
      <c r="G76" s="165">
        <v>1618</v>
      </c>
      <c r="H76" s="165">
        <v>1772</v>
      </c>
      <c r="I76" s="180">
        <f t="shared" si="40"/>
        <v>9.5179233621755177E-2</v>
      </c>
      <c r="J76" s="166" t="str">
        <f t="shared" si="37"/>
        <v>-</v>
      </c>
      <c r="K76" s="165">
        <f t="shared" si="38"/>
        <v>154</v>
      </c>
      <c r="L76" s="165">
        <f t="shared" si="39"/>
        <v>1772</v>
      </c>
      <c r="M76" s="166">
        <f t="shared" si="36"/>
        <v>9.9354977617095329E-4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2711</v>
      </c>
      <c r="E77" s="170">
        <f t="shared" si="42"/>
        <v>8674</v>
      </c>
      <c r="F77" s="170">
        <f t="shared" ref="F77:H77" si="43">F69-SUM(F70:F76)</f>
        <v>19100</v>
      </c>
      <c r="G77" s="170">
        <f t="shared" si="43"/>
        <v>20955</v>
      </c>
      <c r="H77" s="170">
        <f t="shared" si="43"/>
        <v>14422</v>
      </c>
      <c r="I77" s="181">
        <f t="shared" si="40"/>
        <v>-0.31176330231448346</v>
      </c>
      <c r="J77" s="171">
        <f t="shared" si="37"/>
        <v>4.3198081888601996</v>
      </c>
      <c r="K77" s="170">
        <f>H77-G77</f>
        <v>-6533</v>
      </c>
      <c r="L77" s="170">
        <f t="shared" si="39"/>
        <v>11711</v>
      </c>
      <c r="M77" s="171">
        <f t="shared" si="36"/>
        <v>8.0863289345019691E-3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27049</v>
      </c>
      <c r="E79" s="177">
        <v>204530</v>
      </c>
      <c r="F79" s="177">
        <v>249495</v>
      </c>
      <c r="G79" s="177">
        <v>274173</v>
      </c>
      <c r="H79" s="177">
        <v>289656</v>
      </c>
      <c r="I79" s="178">
        <f>IFERROR(H79/G79-1,"-")</f>
        <v>5.647164381613079E-2</v>
      </c>
      <c r="J79" s="178">
        <f>IFERROR(H79/D79-1,"-")</f>
        <v>9.7085659358941179</v>
      </c>
      <c r="K79" s="177">
        <f>H79-G79</f>
        <v>15483</v>
      </c>
      <c r="L79" s="177">
        <f>H79-D79</f>
        <v>262607</v>
      </c>
      <c r="M79" s="178">
        <f t="shared" ref="M79:M91" si="44">H79/H$9</f>
        <v>0.16240838259964654</v>
      </c>
    </row>
    <row r="80" spans="2:13" x14ac:dyDescent="0.25">
      <c r="B80" s="160" t="s">
        <v>99</v>
      </c>
      <c r="C80" s="161">
        <v>47060</v>
      </c>
      <c r="D80" s="161">
        <v>12719</v>
      </c>
      <c r="E80" s="161">
        <v>83962</v>
      </c>
      <c r="F80" s="161">
        <v>92403</v>
      </c>
      <c r="G80" s="161">
        <v>90657</v>
      </c>
      <c r="H80" s="161">
        <v>98066</v>
      </c>
      <c r="I80" s="179">
        <f>IFERROR(H80/G80-1,"-")</f>
        <v>8.1725625158564741E-2</v>
      </c>
      <c r="J80" s="162">
        <f t="shared" ref="J80:J91" si="45">IFERROR(H80/D80-1,"-")</f>
        <v>6.7101973425583772</v>
      </c>
      <c r="K80" s="161">
        <f t="shared" ref="K80:K90" si="46">H80-G80</f>
        <v>7409</v>
      </c>
      <c r="L80" s="161">
        <f t="shared" ref="L80:L91" si="47">H80-D80</f>
        <v>85347</v>
      </c>
      <c r="M80" s="162">
        <f t="shared" si="44"/>
        <v>5.498501825619679E-2</v>
      </c>
    </row>
    <row r="81" spans="2:13" x14ac:dyDescent="0.25">
      <c r="B81" s="164" t="s">
        <v>105</v>
      </c>
      <c r="C81" s="165">
        <v>8752</v>
      </c>
      <c r="D81" s="165">
        <v>6288</v>
      </c>
      <c r="E81" s="165">
        <v>24385</v>
      </c>
      <c r="F81" s="165">
        <v>20878</v>
      </c>
      <c r="G81" s="165">
        <v>20789</v>
      </c>
      <c r="H81" s="165">
        <v>20266</v>
      </c>
      <c r="I81" s="180">
        <f>IFERROR(H81/G81-1,"-")</f>
        <v>-2.5157535234979989E-2</v>
      </c>
      <c r="J81" s="166">
        <f t="shared" si="45"/>
        <v>2.2229643765903306</v>
      </c>
      <c r="K81" s="165">
        <f t="shared" si="46"/>
        <v>-523</v>
      </c>
      <c r="L81" s="165">
        <f t="shared" si="47"/>
        <v>13978</v>
      </c>
      <c r="M81" s="166">
        <f t="shared" si="44"/>
        <v>1.1363024697449516E-2</v>
      </c>
    </row>
    <row r="82" spans="2:13" x14ac:dyDescent="0.25">
      <c r="B82" s="164" t="s">
        <v>102</v>
      </c>
      <c r="C82" s="165">
        <v>38308</v>
      </c>
      <c r="D82" s="165">
        <v>6431</v>
      </c>
      <c r="E82" s="165">
        <v>59577</v>
      </c>
      <c r="F82" s="165">
        <v>71525</v>
      </c>
      <c r="G82" s="165">
        <v>69868</v>
      </c>
      <c r="H82" s="165">
        <v>77800</v>
      </c>
      <c r="I82" s="180">
        <f>IFERROR(H82/G82-1,"-")</f>
        <v>0.11352836777924091</v>
      </c>
      <c r="J82" s="166">
        <f t="shared" si="45"/>
        <v>11.097651998134038</v>
      </c>
      <c r="K82" s="165">
        <f t="shared" si="46"/>
        <v>7932</v>
      </c>
      <c r="L82" s="165">
        <f t="shared" si="47"/>
        <v>71369</v>
      </c>
      <c r="M82" s="166">
        <f t="shared" si="44"/>
        <v>4.3621993558747275E-2</v>
      </c>
    </row>
    <row r="83" spans="2:13" x14ac:dyDescent="0.25">
      <c r="B83" s="160" t="s">
        <v>109</v>
      </c>
      <c r="C83" s="161">
        <v>95182</v>
      </c>
      <c r="D83" s="161">
        <v>14330</v>
      </c>
      <c r="E83" s="161">
        <v>120568</v>
      </c>
      <c r="F83" s="161">
        <v>157092</v>
      </c>
      <c r="G83" s="161">
        <v>183516</v>
      </c>
      <c r="H83" s="161">
        <v>191590</v>
      </c>
      <c r="I83" s="179">
        <f>IFERROR(H83/G83-1,"-")</f>
        <v>4.3996163822227929E-2</v>
      </c>
      <c r="J83" s="162">
        <f t="shared" si="45"/>
        <v>12.369853454291695</v>
      </c>
      <c r="K83" s="161">
        <f t="shared" si="46"/>
        <v>8074</v>
      </c>
      <c r="L83" s="161">
        <f t="shared" si="47"/>
        <v>177260</v>
      </c>
      <c r="M83" s="162">
        <f t="shared" si="44"/>
        <v>0.10742336434344975</v>
      </c>
    </row>
    <row r="84" spans="2:13" x14ac:dyDescent="0.25">
      <c r="B84" s="164" t="s">
        <v>112</v>
      </c>
      <c r="C84" s="165">
        <v>16800</v>
      </c>
      <c r="D84" s="165">
        <v>911</v>
      </c>
      <c r="E84" s="165">
        <v>19788</v>
      </c>
      <c r="F84" s="165">
        <v>28631</v>
      </c>
      <c r="G84" s="165">
        <v>34843</v>
      </c>
      <c r="H84" s="165">
        <v>35665</v>
      </c>
      <c r="I84" s="180">
        <f t="shared" ref="I84:I91" si="48">IFERROR(H84/G84-1,"-")</f>
        <v>2.3591539190081168E-2</v>
      </c>
      <c r="J84" s="166">
        <f t="shared" si="45"/>
        <v>38.149286498353455</v>
      </c>
      <c r="K84" s="165">
        <f t="shared" si="46"/>
        <v>822</v>
      </c>
      <c r="L84" s="165">
        <f t="shared" si="47"/>
        <v>34754</v>
      </c>
      <c r="M84" s="166">
        <f t="shared" si="44"/>
        <v>1.9997151674456575E-2</v>
      </c>
    </row>
    <row r="85" spans="2:13" x14ac:dyDescent="0.25">
      <c r="B85" s="164" t="s">
        <v>115</v>
      </c>
      <c r="C85" s="165">
        <v>32881</v>
      </c>
      <c r="D85" s="165">
        <v>2901</v>
      </c>
      <c r="E85" s="165">
        <v>37668</v>
      </c>
      <c r="F85" s="165">
        <v>49132</v>
      </c>
      <c r="G85" s="165">
        <v>55964</v>
      </c>
      <c r="H85" s="165">
        <v>56082</v>
      </c>
      <c r="I85" s="180">
        <f t="shared" si="48"/>
        <v>2.1084983203487617E-3</v>
      </c>
      <c r="J85" s="166">
        <f t="shared" si="45"/>
        <v>18.331954498448813</v>
      </c>
      <c r="K85" s="165">
        <f t="shared" si="46"/>
        <v>118</v>
      </c>
      <c r="L85" s="165">
        <f t="shared" si="47"/>
        <v>53181</v>
      </c>
      <c r="M85" s="166">
        <f t="shared" si="44"/>
        <v>3.1444841166602372E-2</v>
      </c>
    </row>
    <row r="86" spans="2:13" x14ac:dyDescent="0.25">
      <c r="B86" s="164" t="s">
        <v>118</v>
      </c>
      <c r="C86" s="165">
        <v>5852</v>
      </c>
      <c r="D86" s="165">
        <v>3139</v>
      </c>
      <c r="E86" s="165">
        <v>11373</v>
      </c>
      <c r="F86" s="165">
        <v>14183</v>
      </c>
      <c r="G86" s="165">
        <v>18786</v>
      </c>
      <c r="H86" s="165">
        <v>19942</v>
      </c>
      <c r="I86" s="180">
        <f t="shared" si="48"/>
        <v>6.1535185776642187E-2</v>
      </c>
      <c r="J86" s="166">
        <f t="shared" si="45"/>
        <v>5.3529786556228096</v>
      </c>
      <c r="K86" s="165">
        <f t="shared" si="46"/>
        <v>1156</v>
      </c>
      <c r="L86" s="165">
        <f t="shared" si="47"/>
        <v>16803</v>
      </c>
      <c r="M86" s="166">
        <f t="shared" si="44"/>
        <v>1.1181359839955503E-2</v>
      </c>
    </row>
    <row r="87" spans="2:13" x14ac:dyDescent="0.25">
      <c r="B87" s="164" t="s">
        <v>125</v>
      </c>
      <c r="C87" s="165">
        <v>1464</v>
      </c>
      <c r="D87" s="165">
        <v>197</v>
      </c>
      <c r="E87" s="165">
        <v>3631</v>
      </c>
      <c r="F87" s="165">
        <v>3183</v>
      </c>
      <c r="G87" s="165">
        <v>4690</v>
      </c>
      <c r="H87" s="165">
        <v>5390</v>
      </c>
      <c r="I87" s="180">
        <f t="shared" si="48"/>
        <v>0.14925373134328357</v>
      </c>
      <c r="J87" s="166">
        <f t="shared" si="45"/>
        <v>26.360406091370557</v>
      </c>
      <c r="K87" s="165">
        <f t="shared" si="46"/>
        <v>700</v>
      </c>
      <c r="L87" s="165">
        <f t="shared" si="47"/>
        <v>5193</v>
      </c>
      <c r="M87" s="166">
        <f t="shared" si="44"/>
        <v>3.0221406848540849E-3</v>
      </c>
    </row>
    <row r="88" spans="2:13" x14ac:dyDescent="0.25">
      <c r="B88" s="164" t="s">
        <v>121</v>
      </c>
      <c r="C88" s="165">
        <v>1087</v>
      </c>
      <c r="D88" s="165">
        <v>203</v>
      </c>
      <c r="E88" s="165">
        <v>2183</v>
      </c>
      <c r="F88" s="165">
        <v>2024</v>
      </c>
      <c r="G88" s="165">
        <v>2334</v>
      </c>
      <c r="H88" s="165">
        <v>2747</v>
      </c>
      <c r="I88" s="180">
        <f t="shared" si="48"/>
        <v>0.17694944301628102</v>
      </c>
      <c r="J88" s="166">
        <f t="shared" si="45"/>
        <v>12.532019704433498</v>
      </c>
      <c r="K88" s="165">
        <f t="shared" si="46"/>
        <v>413</v>
      </c>
      <c r="L88" s="165">
        <f t="shared" si="47"/>
        <v>2544</v>
      </c>
      <c r="M88" s="166">
        <f t="shared" si="44"/>
        <v>1.5402264306668221E-3</v>
      </c>
    </row>
    <row r="89" spans="2:13" x14ac:dyDescent="0.25">
      <c r="B89" s="164" t="s">
        <v>130</v>
      </c>
      <c r="C89" s="165">
        <v>3002</v>
      </c>
      <c r="D89" s="165">
        <v>58</v>
      </c>
      <c r="E89" s="165">
        <v>3197</v>
      </c>
      <c r="F89" s="165">
        <v>4863</v>
      </c>
      <c r="G89" s="165">
        <v>4079</v>
      </c>
      <c r="H89" s="165">
        <v>4241</v>
      </c>
      <c r="I89" s="180">
        <f t="shared" si="48"/>
        <v>3.9715616572689294E-2</v>
      </c>
      <c r="J89" s="166">
        <f t="shared" si="45"/>
        <v>72.120689655172413</v>
      </c>
      <c r="K89" s="165">
        <f t="shared" si="46"/>
        <v>162</v>
      </c>
      <c r="L89" s="165">
        <f t="shared" si="47"/>
        <v>4183</v>
      </c>
      <c r="M89" s="166">
        <f t="shared" si="44"/>
        <v>2.3779032735558765E-3</v>
      </c>
    </row>
    <row r="90" spans="2:13" x14ac:dyDescent="0.25">
      <c r="B90" s="164" t="s">
        <v>133</v>
      </c>
      <c r="C90" s="165">
        <v>4636</v>
      </c>
      <c r="D90" s="165">
        <v>255</v>
      </c>
      <c r="E90" s="165">
        <v>3041</v>
      </c>
      <c r="F90" s="165">
        <v>5397</v>
      </c>
      <c r="G90" s="165">
        <v>5746</v>
      </c>
      <c r="H90" s="165">
        <v>3902</v>
      </c>
      <c r="I90" s="180">
        <f t="shared" si="48"/>
        <v>-0.32091890010442048</v>
      </c>
      <c r="J90" s="166">
        <f t="shared" si="45"/>
        <v>14.301960784313726</v>
      </c>
      <c r="K90" s="165">
        <f t="shared" si="46"/>
        <v>-1844</v>
      </c>
      <c r="L90" s="165">
        <f t="shared" si="47"/>
        <v>3647</v>
      </c>
      <c r="M90" s="166">
        <f t="shared" si="44"/>
        <v>2.1878280059926974E-3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6666</v>
      </c>
      <c r="E91" s="170">
        <f t="shared" si="50"/>
        <v>39687</v>
      </c>
      <c r="F91" s="170">
        <f t="shared" ref="F91:H91" si="51">F83-SUM(F84:F90)</f>
        <v>49679</v>
      </c>
      <c r="G91" s="170">
        <f t="shared" si="51"/>
        <v>57074</v>
      </c>
      <c r="H91" s="170">
        <f t="shared" si="51"/>
        <v>63621</v>
      </c>
      <c r="I91" s="181">
        <f t="shared" si="48"/>
        <v>0.11471072642534264</v>
      </c>
      <c r="J91" s="171">
        <f t="shared" si="45"/>
        <v>8.5441044104410437</v>
      </c>
      <c r="K91" s="170">
        <f>H91-G91</f>
        <v>6547</v>
      </c>
      <c r="L91" s="170">
        <f t="shared" si="47"/>
        <v>56955</v>
      </c>
      <c r="M91" s="171">
        <f t="shared" si="44"/>
        <v>3.5671913267365817E-2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6649</v>
      </c>
      <c r="E93" s="177">
        <v>16519</v>
      </c>
      <c r="F93" s="177">
        <v>21489</v>
      </c>
      <c r="G93" s="177">
        <v>20242</v>
      </c>
      <c r="H93" s="177">
        <v>19155</v>
      </c>
      <c r="I93" s="178">
        <f>IFERROR(H93/G93-1,"-")</f>
        <v>-5.3700227250271682E-2</v>
      </c>
      <c r="J93" s="178">
        <f>IFERROR(H93/D93-1,"-")</f>
        <v>1.8808843435103024</v>
      </c>
      <c r="K93" s="177">
        <f>H93-G93</f>
        <v>-1087</v>
      </c>
      <c r="L93" s="177">
        <f>H93-D93</f>
        <v>12506</v>
      </c>
      <c r="M93" s="178">
        <f t="shared" ref="M93:M105" si="52">H93/H$9</f>
        <v>1.074009365832653E-2</v>
      </c>
    </row>
    <row r="94" spans="2:13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2">
        <f t="shared" ref="J94:J105" si="53">IFERROR(H94/D94-1,"-")</f>
        <v>1.6537645811240722</v>
      </c>
      <c r="K94" s="161">
        <f t="shared" ref="K94:K104" si="54">H94-G94</f>
        <v>-242</v>
      </c>
      <c r="L94" s="161">
        <f t="shared" ref="L94:L105" si="55">H94-D94</f>
        <v>6238</v>
      </c>
      <c r="M94" s="162">
        <f t="shared" si="52"/>
        <v>5.6125469861575865E-3</v>
      </c>
    </row>
    <row r="95" spans="2:13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6">
        <f t="shared" si="53"/>
        <v>0.40180265654648961</v>
      </c>
      <c r="K95" s="165">
        <f t="shared" si="54"/>
        <v>440</v>
      </c>
      <c r="L95" s="165">
        <f t="shared" si="55"/>
        <v>847</v>
      </c>
      <c r="M95" s="166">
        <f t="shared" si="52"/>
        <v>1.6568507836259409E-3</v>
      </c>
    </row>
    <row r="96" spans="2:13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6">
        <f t="shared" si="53"/>
        <v>3.2397836538461542</v>
      </c>
      <c r="K96" s="165">
        <f t="shared" si="54"/>
        <v>-682</v>
      </c>
      <c r="L96" s="165">
        <f t="shared" si="55"/>
        <v>5391</v>
      </c>
      <c r="M96" s="166">
        <f t="shared" si="52"/>
        <v>3.9556962025316458E-3</v>
      </c>
    </row>
    <row r="97" spans="2:13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2">
        <f t="shared" si="53"/>
        <v>2.1786583246437261</v>
      </c>
      <c r="K97" s="161">
        <f t="shared" si="54"/>
        <v>-845</v>
      </c>
      <c r="L97" s="161">
        <f t="shared" si="55"/>
        <v>6268</v>
      </c>
      <c r="M97" s="162">
        <f t="shared" si="52"/>
        <v>5.127546672168944E-3</v>
      </c>
    </row>
    <row r="98" spans="2:13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56">IFERROR(H98/G98-1,"-")</f>
        <v>-0.18424317617866004</v>
      </c>
      <c r="J98" s="166">
        <f t="shared" si="53"/>
        <v>12.01980198019802</v>
      </c>
      <c r="K98" s="165">
        <f t="shared" si="54"/>
        <v>-297</v>
      </c>
      <c r="L98" s="165">
        <f t="shared" si="55"/>
        <v>1214</v>
      </c>
      <c r="M98" s="166">
        <f t="shared" si="52"/>
        <v>7.3731261606365891E-4</v>
      </c>
    </row>
    <row r="99" spans="2:13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56"/>
        <v>-0.11849020544672717</v>
      </c>
      <c r="J99" s="166">
        <f t="shared" si="53"/>
        <v>3.2807424593967518</v>
      </c>
      <c r="K99" s="165">
        <f t="shared" si="54"/>
        <v>-248</v>
      </c>
      <c r="L99" s="165">
        <f t="shared" si="55"/>
        <v>1414</v>
      </c>
      <c r="M99" s="166">
        <f t="shared" si="52"/>
        <v>1.0344804385075672E-3</v>
      </c>
    </row>
    <row r="100" spans="2:13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56"/>
        <v>-3.952095808383238E-2</v>
      </c>
      <c r="J100" s="166">
        <f t="shared" si="53"/>
        <v>0.23574730354391371</v>
      </c>
      <c r="K100" s="165">
        <f t="shared" si="54"/>
        <v>-66</v>
      </c>
      <c r="L100" s="165">
        <f t="shared" si="55"/>
        <v>306</v>
      </c>
      <c r="M100" s="166">
        <f t="shared" si="52"/>
        <v>8.9935318339628056E-4</v>
      </c>
    </row>
    <row r="101" spans="2:13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56"/>
        <v>-9.0384615384615397E-2</v>
      </c>
      <c r="J101" s="166">
        <f t="shared" si="53"/>
        <v>8.6530612244897966</v>
      </c>
      <c r="K101" s="165">
        <f t="shared" si="54"/>
        <v>-47</v>
      </c>
      <c r="L101" s="165">
        <f t="shared" si="55"/>
        <v>424</v>
      </c>
      <c r="M101" s="166">
        <f t="shared" si="52"/>
        <v>2.6520826418107276E-4</v>
      </c>
    </row>
    <row r="102" spans="2:13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56"/>
        <v>-4.035874439461884E-2</v>
      </c>
      <c r="J102" s="166">
        <f t="shared" si="53"/>
        <v>4.0352941176470587</v>
      </c>
      <c r="K102" s="165">
        <f t="shared" si="54"/>
        <v>-18</v>
      </c>
      <c r="L102" s="165">
        <f t="shared" si="55"/>
        <v>343</v>
      </c>
      <c r="M102" s="166">
        <f t="shared" si="52"/>
        <v>2.3997703397357113E-4</v>
      </c>
    </row>
    <row r="103" spans="2:13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56"/>
        <v>0.17307692307692313</v>
      </c>
      <c r="J103" s="166">
        <f t="shared" si="53"/>
        <v>7.1333333333333329</v>
      </c>
      <c r="K103" s="165">
        <f t="shared" si="54"/>
        <v>18</v>
      </c>
      <c r="L103" s="165">
        <f t="shared" si="55"/>
        <v>107</v>
      </c>
      <c r="M103" s="166">
        <f t="shared" si="52"/>
        <v>6.840466856256E-5</v>
      </c>
    </row>
    <row r="104" spans="2:13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56"/>
        <v>-0.50574712643678166</v>
      </c>
      <c r="J104" s="166">
        <f t="shared" si="53"/>
        <v>4.16</v>
      </c>
      <c r="K104" s="165">
        <f t="shared" si="54"/>
        <v>-132</v>
      </c>
      <c r="L104" s="165">
        <f t="shared" si="55"/>
        <v>104</v>
      </c>
      <c r="M104" s="166">
        <f t="shared" si="52"/>
        <v>7.2329526594838025E-5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873</v>
      </c>
      <c r="E105" s="170">
        <f t="shared" si="58"/>
        <v>2227</v>
      </c>
      <c r="F105" s="170">
        <f t="shared" ref="F105:H105" si="59">F97-SUM(F98:F104)</f>
        <v>2838</v>
      </c>
      <c r="G105" s="170">
        <f t="shared" si="59"/>
        <v>3284</v>
      </c>
      <c r="H105" s="170">
        <f t="shared" si="59"/>
        <v>3229</v>
      </c>
      <c r="I105" s="181">
        <f t="shared" si="56"/>
        <v>-1.6747868453105941E-2</v>
      </c>
      <c r="J105" s="171">
        <f t="shared" si="53"/>
        <v>2.6987399770904927</v>
      </c>
      <c r="K105" s="170">
        <f>H105-G105</f>
        <v>-55</v>
      </c>
      <c r="L105" s="170">
        <f t="shared" si="55"/>
        <v>2356</v>
      </c>
      <c r="M105" s="171">
        <f t="shared" si="52"/>
        <v>1.8104809408893952E-3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13358</v>
      </c>
      <c r="E107" s="177">
        <v>62525</v>
      </c>
      <c r="F107" s="177">
        <v>83965</v>
      </c>
      <c r="G107" s="177">
        <v>76840</v>
      </c>
      <c r="H107" s="177">
        <v>85109</v>
      </c>
      <c r="I107" s="178">
        <f>IFERROR(H107/G107-1,"-")</f>
        <v>0.10761322228006254</v>
      </c>
      <c r="J107" s="178">
        <f>IFERROR(H107/D107-1,"-")</f>
        <v>5.3713879323251987</v>
      </c>
      <c r="K107" s="177">
        <f>H107-G107</f>
        <v>8269</v>
      </c>
      <c r="L107" s="177">
        <f>H107-D107</f>
        <v>71751</v>
      </c>
      <c r="M107" s="178">
        <f t="shared" ref="M107:M119" si="60">H107/H$9</f>
        <v>4.7720106038450151E-2</v>
      </c>
    </row>
    <row r="108" spans="2:13" x14ac:dyDescent="0.25">
      <c r="B108" s="160" t="s">
        <v>99</v>
      </c>
      <c r="C108" s="161">
        <v>7208</v>
      </c>
      <c r="D108" s="161">
        <v>7891</v>
      </c>
      <c r="E108" s="161">
        <v>11080</v>
      </c>
      <c r="F108" s="161">
        <v>15306</v>
      </c>
      <c r="G108" s="161">
        <v>11583</v>
      </c>
      <c r="H108" s="161">
        <v>13516</v>
      </c>
      <c r="I108" s="179">
        <f>IFERROR(H108/G108-1,"-")</f>
        <v>0.16688250021583362</v>
      </c>
      <c r="J108" s="162">
        <f t="shared" ref="J108:J119" si="61">IFERROR(H108/D108-1,"-")</f>
        <v>0.71283740970726139</v>
      </c>
      <c r="K108" s="161">
        <f t="shared" ref="K108:K118" si="62">H108-G108</f>
        <v>1933</v>
      </c>
      <c r="L108" s="161">
        <f t="shared" ref="L108:L119" si="63">H108-D108</f>
        <v>5625</v>
      </c>
      <c r="M108" s="162">
        <f t="shared" si="60"/>
        <v>7.5783401663242697E-3</v>
      </c>
    </row>
    <row r="109" spans="2:13" x14ac:dyDescent="0.25">
      <c r="B109" s="164" t="s">
        <v>105</v>
      </c>
      <c r="C109" s="165">
        <v>1451</v>
      </c>
      <c r="D109" s="165">
        <v>7546</v>
      </c>
      <c r="E109" s="165">
        <v>5001</v>
      </c>
      <c r="F109" s="165">
        <v>6835</v>
      </c>
      <c r="G109" s="165">
        <v>3189</v>
      </c>
      <c r="H109" s="165">
        <v>4173</v>
      </c>
      <c r="I109" s="180">
        <f>IFERROR(H109/G109-1,"-")</f>
        <v>0.30856067732831605</v>
      </c>
      <c r="J109" s="166">
        <f t="shared" si="61"/>
        <v>-0.44699178372647763</v>
      </c>
      <c r="K109" s="165">
        <f t="shared" si="62"/>
        <v>984</v>
      </c>
      <c r="L109" s="165">
        <f t="shared" si="63"/>
        <v>-3373</v>
      </c>
      <c r="M109" s="166">
        <f t="shared" si="60"/>
        <v>2.3397760812423184E-3</v>
      </c>
    </row>
    <row r="110" spans="2:13" x14ac:dyDescent="0.25">
      <c r="B110" s="164" t="s">
        <v>102</v>
      </c>
      <c r="C110" s="165">
        <v>5757</v>
      </c>
      <c r="D110" s="165">
        <v>345</v>
      </c>
      <c r="E110" s="165">
        <v>6079</v>
      </c>
      <c r="F110" s="165">
        <v>8471</v>
      </c>
      <c r="G110" s="165">
        <v>8394</v>
      </c>
      <c r="H110" s="165">
        <v>9343</v>
      </c>
      <c r="I110" s="180">
        <f>IFERROR(H110/G110-1,"-")</f>
        <v>0.113056945437217</v>
      </c>
      <c r="J110" s="166">
        <f t="shared" si="61"/>
        <v>26.081159420289854</v>
      </c>
      <c r="K110" s="165">
        <f t="shared" si="62"/>
        <v>949</v>
      </c>
      <c r="L110" s="165">
        <f t="shared" si="63"/>
        <v>8998</v>
      </c>
      <c r="M110" s="166">
        <f t="shared" si="60"/>
        <v>5.2385640850819513E-3</v>
      </c>
    </row>
    <row r="111" spans="2:13" x14ac:dyDescent="0.25">
      <c r="B111" s="160" t="s">
        <v>109</v>
      </c>
      <c r="C111" s="161">
        <v>28801</v>
      </c>
      <c r="D111" s="161">
        <v>5467</v>
      </c>
      <c r="E111" s="161">
        <v>51445</v>
      </c>
      <c r="F111" s="161">
        <v>68659</v>
      </c>
      <c r="G111" s="161">
        <v>65257</v>
      </c>
      <c r="H111" s="161">
        <v>71593</v>
      </c>
      <c r="I111" s="179">
        <f>IFERROR(H111/G111-1,"-")</f>
        <v>9.7093032165131765E-2</v>
      </c>
      <c r="J111" s="162">
        <f t="shared" si="61"/>
        <v>12.095481982805927</v>
      </c>
      <c r="K111" s="161">
        <f t="shared" si="62"/>
        <v>6336</v>
      </c>
      <c r="L111" s="161">
        <f t="shared" si="63"/>
        <v>66126</v>
      </c>
      <c r="M111" s="162">
        <f t="shared" si="60"/>
        <v>4.0141765872125881E-2</v>
      </c>
    </row>
    <row r="112" spans="2:13" x14ac:dyDescent="0.25">
      <c r="B112" s="164" t="s">
        <v>112</v>
      </c>
      <c r="C112" s="165">
        <v>15739</v>
      </c>
      <c r="D112" s="165">
        <v>922</v>
      </c>
      <c r="E112" s="165">
        <v>27573</v>
      </c>
      <c r="F112" s="165">
        <v>42881</v>
      </c>
      <c r="G112" s="165">
        <v>37983</v>
      </c>
      <c r="H112" s="165">
        <v>39568</v>
      </c>
      <c r="I112" s="180">
        <f t="shared" ref="I112:I119" si="64">IFERROR(H112/G112-1,"-")</f>
        <v>4.1729194639707146E-2</v>
      </c>
      <c r="J112" s="166">
        <f t="shared" si="61"/>
        <v>41.915401301518436</v>
      </c>
      <c r="K112" s="165">
        <f t="shared" si="62"/>
        <v>1585</v>
      </c>
      <c r="L112" s="165">
        <f t="shared" si="63"/>
        <v>38646</v>
      </c>
      <c r="M112" s="166">
        <f t="shared" si="60"/>
        <v>2.2185540374453885E-2</v>
      </c>
    </row>
    <row r="113" spans="2:13" x14ac:dyDescent="0.25">
      <c r="B113" s="164" t="s">
        <v>115</v>
      </c>
      <c r="C113" s="165">
        <v>1827</v>
      </c>
      <c r="D113" s="165">
        <v>1264</v>
      </c>
      <c r="E113" s="165">
        <v>3166</v>
      </c>
      <c r="F113" s="165">
        <v>3839</v>
      </c>
      <c r="G113" s="165">
        <v>3371</v>
      </c>
      <c r="H113" s="165">
        <v>3901</v>
      </c>
      <c r="I113" s="180">
        <f t="shared" si="64"/>
        <v>0.15722337585286272</v>
      </c>
      <c r="J113" s="166">
        <f t="shared" si="61"/>
        <v>2.0862341772151898</v>
      </c>
      <c r="K113" s="165">
        <f t="shared" si="62"/>
        <v>530</v>
      </c>
      <c r="L113" s="165">
        <f t="shared" si="63"/>
        <v>2637</v>
      </c>
      <c r="M113" s="166">
        <f t="shared" si="60"/>
        <v>2.1872673119880865E-3</v>
      </c>
    </row>
    <row r="114" spans="2:13" x14ac:dyDescent="0.25">
      <c r="B114" s="164" t="s">
        <v>118</v>
      </c>
      <c r="C114" s="165">
        <v>1518</v>
      </c>
      <c r="D114" s="165">
        <v>1411</v>
      </c>
      <c r="E114" s="165">
        <v>3524</v>
      </c>
      <c r="F114" s="165">
        <v>6254</v>
      </c>
      <c r="G114" s="165">
        <v>4114</v>
      </c>
      <c r="H114" s="165">
        <v>5557</v>
      </c>
      <c r="I114" s="180">
        <f t="shared" si="64"/>
        <v>0.35075352455031594</v>
      </c>
      <c r="J114" s="166">
        <f t="shared" si="61"/>
        <v>2.9383416017009214</v>
      </c>
      <c r="K114" s="165">
        <f t="shared" si="62"/>
        <v>1443</v>
      </c>
      <c r="L114" s="165">
        <f t="shared" si="63"/>
        <v>4146</v>
      </c>
      <c r="M114" s="166">
        <f t="shared" si="60"/>
        <v>3.1157765836241466E-3</v>
      </c>
    </row>
    <row r="115" spans="2:13" x14ac:dyDescent="0.25">
      <c r="B115" s="164" t="s">
        <v>125</v>
      </c>
      <c r="C115" s="165">
        <v>586</v>
      </c>
      <c r="D115" s="165">
        <v>105</v>
      </c>
      <c r="E115" s="165">
        <v>2413</v>
      </c>
      <c r="F115" s="165">
        <v>2507</v>
      </c>
      <c r="G115" s="165">
        <v>2820</v>
      </c>
      <c r="H115" s="165">
        <v>2924</v>
      </c>
      <c r="I115" s="180">
        <f t="shared" si="64"/>
        <v>3.6879432624113528E-2</v>
      </c>
      <c r="J115" s="166">
        <f t="shared" si="61"/>
        <v>26.847619047619048</v>
      </c>
      <c r="K115" s="165">
        <f t="shared" si="62"/>
        <v>104</v>
      </c>
      <c r="L115" s="165">
        <f t="shared" si="63"/>
        <v>2819</v>
      </c>
      <c r="M115" s="166">
        <f t="shared" si="60"/>
        <v>1.6394692694829953E-3</v>
      </c>
    </row>
    <row r="116" spans="2:13" x14ac:dyDescent="0.25">
      <c r="B116" s="164" t="s">
        <v>121</v>
      </c>
      <c r="C116" s="165">
        <v>875</v>
      </c>
      <c r="D116" s="165">
        <v>153</v>
      </c>
      <c r="E116" s="165">
        <v>2002</v>
      </c>
      <c r="F116" s="165">
        <v>1709</v>
      </c>
      <c r="G116" s="165">
        <v>2062</v>
      </c>
      <c r="H116" s="165">
        <v>1920</v>
      </c>
      <c r="I116" s="180">
        <f t="shared" si="64"/>
        <v>-6.8865179437439417E-2</v>
      </c>
      <c r="J116" s="166">
        <f t="shared" si="61"/>
        <v>11.549019607843137</v>
      </c>
      <c r="K116" s="165">
        <f t="shared" si="62"/>
        <v>-142</v>
      </c>
      <c r="L116" s="165">
        <f t="shared" si="63"/>
        <v>1767</v>
      </c>
      <c r="M116" s="166">
        <f t="shared" si="60"/>
        <v>1.0765324888534031E-3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449</v>
      </c>
      <c r="F117" s="165">
        <v>667</v>
      </c>
      <c r="G117" s="165">
        <v>862</v>
      </c>
      <c r="H117" s="165">
        <v>814</v>
      </c>
      <c r="I117" s="180">
        <f t="shared" si="64"/>
        <v>-5.5684454756380508E-2</v>
      </c>
      <c r="J117" s="166">
        <f t="shared" si="61"/>
        <v>202.5</v>
      </c>
      <c r="K117" s="165">
        <f t="shared" si="62"/>
        <v>-48</v>
      </c>
      <c r="L117" s="165">
        <f t="shared" si="63"/>
        <v>810</v>
      </c>
      <c r="M117" s="166">
        <f t="shared" si="60"/>
        <v>4.5640491975347406E-4</v>
      </c>
    </row>
    <row r="118" spans="2:13" x14ac:dyDescent="0.25">
      <c r="B118" s="164" t="s">
        <v>133</v>
      </c>
      <c r="C118" s="165">
        <v>909</v>
      </c>
      <c r="D118" s="165">
        <v>4</v>
      </c>
      <c r="E118" s="165">
        <v>673</v>
      </c>
      <c r="F118" s="165">
        <v>419</v>
      </c>
      <c r="G118" s="165">
        <v>1056</v>
      </c>
      <c r="H118" s="165">
        <v>662</v>
      </c>
      <c r="I118" s="180">
        <f t="shared" si="64"/>
        <v>-0.37310606060606055</v>
      </c>
      <c r="J118" s="166">
        <f t="shared" si="61"/>
        <v>164.5</v>
      </c>
      <c r="K118" s="165">
        <f t="shared" si="62"/>
        <v>-394</v>
      </c>
      <c r="L118" s="165">
        <f t="shared" si="63"/>
        <v>658</v>
      </c>
      <c r="M118" s="166">
        <f t="shared" si="60"/>
        <v>3.7117943105257966E-4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1604</v>
      </c>
      <c r="E119" s="170">
        <f t="shared" si="66"/>
        <v>11645</v>
      </c>
      <c r="F119" s="170">
        <f t="shared" ref="F119:H119" si="67">F111-SUM(F112:F118)</f>
        <v>10383</v>
      </c>
      <c r="G119" s="170">
        <f t="shared" si="67"/>
        <v>12989</v>
      </c>
      <c r="H119" s="170">
        <f t="shared" si="67"/>
        <v>16247</v>
      </c>
      <c r="I119" s="181">
        <f t="shared" si="64"/>
        <v>0.25082762337362374</v>
      </c>
      <c r="J119" s="171">
        <f t="shared" si="61"/>
        <v>9.1290523690773071</v>
      </c>
      <c r="K119" s="170">
        <f>H119-G119</f>
        <v>3258</v>
      </c>
      <c r="L119" s="170">
        <f t="shared" si="63"/>
        <v>14643</v>
      </c>
      <c r="M119" s="171">
        <f t="shared" si="60"/>
        <v>9.1095954929173127E-3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32717</v>
      </c>
      <c r="E121" s="177">
        <v>68599</v>
      </c>
      <c r="F121" s="177">
        <v>90712</v>
      </c>
      <c r="G121" s="177">
        <v>88492</v>
      </c>
      <c r="H121" s="177">
        <v>97268</v>
      </c>
      <c r="I121" s="178">
        <f>IFERROR(H121/G121-1,"-")</f>
        <v>9.9172806581385942E-2</v>
      </c>
      <c r="J121" s="178">
        <f>IFERROR(H121/D121-1,"-")</f>
        <v>1.9730109728887122</v>
      </c>
      <c r="K121" s="177">
        <f>H121-G121</f>
        <v>8776</v>
      </c>
      <c r="L121" s="177">
        <f>H121-D121</f>
        <v>64551</v>
      </c>
      <c r="M121" s="178">
        <f t="shared" ref="M121:M133" si="68">H121/H$9</f>
        <v>5.4537584440517095E-2</v>
      </c>
    </row>
    <row r="122" spans="2:13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2">
        <f t="shared" ref="J122:J133" si="69">IFERROR(H122/D122-1,"-")</f>
        <v>1.6861641173832895</v>
      </c>
      <c r="K122" s="161">
        <f t="shared" ref="K122:K132" si="70">H122-G122</f>
        <v>5499</v>
      </c>
      <c r="L122" s="161">
        <f t="shared" ref="L122:L133" si="71">H122-D122</f>
        <v>33843</v>
      </c>
      <c r="M122" s="162">
        <f t="shared" si="68"/>
        <v>3.0229256564605407E-2</v>
      </c>
    </row>
    <row r="123" spans="2:13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6">
        <f t="shared" si="69"/>
        <v>1.4248538563077502</v>
      </c>
      <c r="K123" s="165">
        <f t="shared" si="70"/>
        <v>4608</v>
      </c>
      <c r="L123" s="165">
        <f t="shared" si="71"/>
        <v>15112</v>
      </c>
      <c r="M123" s="166">
        <f t="shared" si="68"/>
        <v>1.4419928410589491E-2</v>
      </c>
    </row>
    <row r="124" spans="2:13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6">
        <f t="shared" si="69"/>
        <v>1.978975171685156</v>
      </c>
      <c r="K124" s="165">
        <f t="shared" si="70"/>
        <v>891</v>
      </c>
      <c r="L124" s="165">
        <f t="shared" si="71"/>
        <v>18731</v>
      </c>
      <c r="M124" s="166">
        <f t="shared" si="68"/>
        <v>1.5809328154015916E-2</v>
      </c>
    </row>
    <row r="125" spans="2:13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2">
        <f t="shared" si="69"/>
        <v>2.4282777162739206</v>
      </c>
      <c r="K125" s="161">
        <f t="shared" si="70"/>
        <v>3277</v>
      </c>
      <c r="L125" s="161">
        <f t="shared" si="71"/>
        <v>30708</v>
      </c>
      <c r="M125" s="162">
        <f t="shared" si="68"/>
        <v>2.4308327875911688E-2</v>
      </c>
    </row>
    <row r="126" spans="2:13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72">IFERROR(H126/G126-1,"-")</f>
        <v>-6.3581488933601604E-2</v>
      </c>
      <c r="J126" s="166">
        <f t="shared" si="69"/>
        <v>12.297142857142857</v>
      </c>
      <c r="K126" s="165">
        <f t="shared" si="70"/>
        <v>-316</v>
      </c>
      <c r="L126" s="165">
        <f t="shared" si="71"/>
        <v>4304</v>
      </c>
      <c r="M126" s="166">
        <f t="shared" si="68"/>
        <v>2.6094698974602802E-3</v>
      </c>
    </row>
    <row r="127" spans="2:13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72"/>
        <v>0.13929874662858954</v>
      </c>
      <c r="J127" s="166">
        <f t="shared" si="69"/>
        <v>4.1699064074874013</v>
      </c>
      <c r="K127" s="165">
        <f t="shared" si="70"/>
        <v>878</v>
      </c>
      <c r="L127" s="165">
        <f t="shared" si="71"/>
        <v>5792</v>
      </c>
      <c r="M127" s="166">
        <f t="shared" si="68"/>
        <v>4.0263436471126499E-3</v>
      </c>
    </row>
    <row r="128" spans="2:13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72"/>
        <v>5.1575931232091587E-2</v>
      </c>
      <c r="J128" s="166">
        <f t="shared" si="69"/>
        <v>0.94408475573866979</v>
      </c>
      <c r="K128" s="165">
        <f t="shared" si="70"/>
        <v>162</v>
      </c>
      <c r="L128" s="165">
        <f t="shared" si="71"/>
        <v>1604</v>
      </c>
      <c r="M128" s="166">
        <f t="shared" si="68"/>
        <v>1.8519722972306202E-3</v>
      </c>
    </row>
    <row r="129" spans="2:13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72"/>
        <v>6.4000000000000057E-2</v>
      </c>
      <c r="J129" s="166">
        <f t="shared" si="69"/>
        <v>5.0112994350282483</v>
      </c>
      <c r="K129" s="165">
        <f t="shared" si="70"/>
        <v>64</v>
      </c>
      <c r="L129" s="165">
        <f t="shared" si="71"/>
        <v>887</v>
      </c>
      <c r="M129" s="166">
        <f t="shared" si="68"/>
        <v>5.9657842090626097E-4</v>
      </c>
    </row>
    <row r="130" spans="2:13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72"/>
        <v>0.13106159895150715</v>
      </c>
      <c r="J130" s="166">
        <f t="shared" si="69"/>
        <v>5.034965034965035</v>
      </c>
      <c r="K130" s="165">
        <f t="shared" si="70"/>
        <v>100</v>
      </c>
      <c r="L130" s="165">
        <f t="shared" si="71"/>
        <v>720</v>
      </c>
      <c r="M130" s="166">
        <f t="shared" si="68"/>
        <v>4.8387892597942029E-4</v>
      </c>
    </row>
    <row r="131" spans="2:13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72"/>
        <v>-0.21836228287841186</v>
      </c>
      <c r="J131" s="166">
        <f t="shared" si="69"/>
        <v>36.058823529411768</v>
      </c>
      <c r="K131" s="165">
        <f t="shared" si="70"/>
        <v>-176</v>
      </c>
      <c r="L131" s="165">
        <f t="shared" si="71"/>
        <v>613</v>
      </c>
      <c r="M131" s="166">
        <f t="shared" si="68"/>
        <v>3.532372229050229E-4</v>
      </c>
    </row>
    <row r="132" spans="2:13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72"/>
        <v>4.0128410914927803E-2</v>
      </c>
      <c r="J132" s="166">
        <f t="shared" si="69"/>
        <v>13.561797752808989</v>
      </c>
      <c r="K132" s="165">
        <f t="shared" si="70"/>
        <v>50</v>
      </c>
      <c r="L132" s="165">
        <f t="shared" si="71"/>
        <v>1207</v>
      </c>
      <c r="M132" s="166">
        <f t="shared" si="68"/>
        <v>7.2665942997604711E-4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8782</v>
      </c>
      <c r="E133" s="170">
        <f t="shared" si="74"/>
        <v>17770</v>
      </c>
      <c r="F133" s="170">
        <f t="shared" ref="F133:H133" si="75">F125-SUM(F126:F132)</f>
        <v>21895</v>
      </c>
      <c r="G133" s="170">
        <f t="shared" si="75"/>
        <v>21848</v>
      </c>
      <c r="H133" s="170">
        <f t="shared" si="75"/>
        <v>24363</v>
      </c>
      <c r="I133" s="181">
        <f t="shared" si="72"/>
        <v>0.11511351153423655</v>
      </c>
      <c r="J133" s="171">
        <f t="shared" si="69"/>
        <v>1.7741972215896151</v>
      </c>
      <c r="K133" s="170">
        <f>H133-G133</f>
        <v>2515</v>
      </c>
      <c r="L133" s="170">
        <f t="shared" si="71"/>
        <v>15581</v>
      </c>
      <c r="M133" s="171">
        <f t="shared" si="68"/>
        <v>1.3660188034341386E-2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23234</v>
      </c>
      <c r="E135" s="177">
        <v>83389</v>
      </c>
      <c r="F135" s="177">
        <v>90749</v>
      </c>
      <c r="G135" s="177">
        <v>96132</v>
      </c>
      <c r="H135" s="177">
        <v>93370</v>
      </c>
      <c r="I135" s="178">
        <f>IFERROR(H135/G135-1,"-")</f>
        <v>-2.8731327757666514E-2</v>
      </c>
      <c r="J135" s="178">
        <f>IFERROR(H135/D135-1,"-")</f>
        <v>3.0186795213910651</v>
      </c>
      <c r="K135" s="177">
        <f>H135-G135</f>
        <v>-2762</v>
      </c>
      <c r="L135" s="177">
        <f>H135-D135</f>
        <v>70136</v>
      </c>
      <c r="M135" s="178">
        <f t="shared" ref="M135:M147" si="76">H135/H$9</f>
        <v>5.2351999210542843E-2</v>
      </c>
    </row>
    <row r="136" spans="2:13" x14ac:dyDescent="0.25">
      <c r="B136" s="160" t="s">
        <v>99</v>
      </c>
      <c r="C136" s="161">
        <v>2629</v>
      </c>
      <c r="D136" s="161">
        <v>13596</v>
      </c>
      <c r="E136" s="161">
        <v>6661</v>
      </c>
      <c r="F136" s="161">
        <v>8562</v>
      </c>
      <c r="G136" s="161">
        <v>6098</v>
      </c>
      <c r="H136" s="161">
        <v>4700</v>
      </c>
      <c r="I136" s="179">
        <f>IFERROR(H136/G136-1,"-")</f>
        <v>-0.22925549360446051</v>
      </c>
      <c r="J136" s="162">
        <f t="shared" ref="J136:J147" si="77">IFERROR(H136/D136-1,"-")</f>
        <v>-0.65431009120329509</v>
      </c>
      <c r="K136" s="161">
        <f t="shared" ref="K136:K146" si="78">H136-G136</f>
        <v>-1398</v>
      </c>
      <c r="L136" s="161">
        <f t="shared" ref="L136:L147" si="79">H136-D136</f>
        <v>-8896</v>
      </c>
      <c r="M136" s="162">
        <f t="shared" si="76"/>
        <v>2.6352618216723932E-3</v>
      </c>
    </row>
    <row r="137" spans="2:13" x14ac:dyDescent="0.25">
      <c r="B137" s="164" t="s">
        <v>105</v>
      </c>
      <c r="C137" s="165">
        <v>1763</v>
      </c>
      <c r="D137" s="165">
        <v>12077</v>
      </c>
      <c r="E137" s="165">
        <v>4402</v>
      </c>
      <c r="F137" s="165">
        <v>5746</v>
      </c>
      <c r="G137" s="165">
        <v>3788</v>
      </c>
      <c r="H137" s="165">
        <v>1970</v>
      </c>
      <c r="I137" s="180">
        <f>IFERROR(H137/G137-1,"-")</f>
        <v>-0.47993664202745512</v>
      </c>
      <c r="J137" s="166">
        <f t="shared" si="77"/>
        <v>-0.83688001987248484</v>
      </c>
      <c r="K137" s="165">
        <f t="shared" si="78"/>
        <v>-1818</v>
      </c>
      <c r="L137" s="165">
        <f t="shared" si="79"/>
        <v>-10107</v>
      </c>
      <c r="M137" s="166">
        <f t="shared" si="76"/>
        <v>1.1045671890839606E-3</v>
      </c>
    </row>
    <row r="138" spans="2:13" x14ac:dyDescent="0.25">
      <c r="B138" s="164" t="s">
        <v>102</v>
      </c>
      <c r="C138" s="165">
        <v>866</v>
      </c>
      <c r="D138" s="165">
        <v>1519</v>
      </c>
      <c r="E138" s="165">
        <v>2259</v>
      </c>
      <c r="F138" s="165">
        <v>2816</v>
      </c>
      <c r="G138" s="165">
        <v>2310</v>
      </c>
      <c r="H138" s="165">
        <v>2730</v>
      </c>
      <c r="I138" s="180">
        <f>IFERROR(H138/G138-1,"-")</f>
        <v>0.18181818181818188</v>
      </c>
      <c r="J138" s="166">
        <f t="shared" si="77"/>
        <v>0.79723502304147464</v>
      </c>
      <c r="K138" s="165">
        <f t="shared" si="78"/>
        <v>420</v>
      </c>
      <c r="L138" s="165">
        <f t="shared" si="79"/>
        <v>1211</v>
      </c>
      <c r="M138" s="166">
        <f t="shared" si="76"/>
        <v>1.5306946325884326E-3</v>
      </c>
    </row>
    <row r="139" spans="2:13" x14ac:dyDescent="0.25">
      <c r="B139" s="160" t="s">
        <v>109</v>
      </c>
      <c r="C139" s="161">
        <v>49670</v>
      </c>
      <c r="D139" s="161">
        <v>9638</v>
      </c>
      <c r="E139" s="161">
        <v>76728</v>
      </c>
      <c r="F139" s="161">
        <v>82187</v>
      </c>
      <c r="G139" s="161">
        <v>90034</v>
      </c>
      <c r="H139" s="161">
        <v>88670</v>
      </c>
      <c r="I139" s="179">
        <f>IFERROR(H139/G139-1,"-")</f>
        <v>-1.5149832285580977E-2</v>
      </c>
      <c r="J139" s="162">
        <f t="shared" si="77"/>
        <v>8.2000415023863873</v>
      </c>
      <c r="K139" s="161">
        <f t="shared" si="78"/>
        <v>-1364</v>
      </c>
      <c r="L139" s="161">
        <f t="shared" si="79"/>
        <v>79032</v>
      </c>
      <c r="M139" s="162">
        <f t="shared" si="76"/>
        <v>4.9716737388870447E-2</v>
      </c>
    </row>
    <row r="140" spans="2:13" x14ac:dyDescent="0.25">
      <c r="B140" s="164" t="s">
        <v>112</v>
      </c>
      <c r="C140" s="165">
        <v>21732</v>
      </c>
      <c r="D140" s="165">
        <v>312</v>
      </c>
      <c r="E140" s="165">
        <v>29880</v>
      </c>
      <c r="F140" s="165">
        <v>30689</v>
      </c>
      <c r="G140" s="165">
        <v>36304</v>
      </c>
      <c r="H140" s="165">
        <v>36946</v>
      </c>
      <c r="I140" s="180">
        <f t="shared" ref="I140:I147" si="80">IFERROR(H140/G140-1,"-")</f>
        <v>1.7684001762891199E-2</v>
      </c>
      <c r="J140" s="166">
        <f t="shared" si="77"/>
        <v>117.41666666666667</v>
      </c>
      <c r="K140" s="165">
        <f t="shared" si="78"/>
        <v>642</v>
      </c>
      <c r="L140" s="165">
        <f t="shared" si="79"/>
        <v>36634</v>
      </c>
      <c r="M140" s="166">
        <f t="shared" si="76"/>
        <v>2.0715400694363454E-2</v>
      </c>
    </row>
    <row r="141" spans="2:13" x14ac:dyDescent="0.25">
      <c r="B141" s="164" t="s">
        <v>115</v>
      </c>
      <c r="C141" s="165">
        <v>3339</v>
      </c>
      <c r="D141" s="165">
        <v>1016</v>
      </c>
      <c r="E141" s="165">
        <v>5441</v>
      </c>
      <c r="F141" s="165">
        <v>7238</v>
      </c>
      <c r="G141" s="165">
        <v>8651</v>
      </c>
      <c r="H141" s="165">
        <v>7986</v>
      </c>
      <c r="I141" s="180">
        <f t="shared" si="80"/>
        <v>-7.6869726043231945E-2</v>
      </c>
      <c r="J141" s="166">
        <f t="shared" si="77"/>
        <v>6.8602362204724407</v>
      </c>
      <c r="K141" s="165">
        <f t="shared" si="78"/>
        <v>-665</v>
      </c>
      <c r="L141" s="165">
        <f t="shared" si="79"/>
        <v>6970</v>
      </c>
      <c r="M141" s="166">
        <f t="shared" si="76"/>
        <v>4.4777023208246239E-3</v>
      </c>
    </row>
    <row r="142" spans="2:13" x14ac:dyDescent="0.25">
      <c r="B142" s="164" t="s">
        <v>118</v>
      </c>
      <c r="C142" s="165">
        <v>3563</v>
      </c>
      <c r="D142" s="165">
        <v>3181</v>
      </c>
      <c r="E142" s="165">
        <v>9383</v>
      </c>
      <c r="F142" s="165">
        <v>8585</v>
      </c>
      <c r="G142" s="165">
        <v>9151</v>
      </c>
      <c r="H142" s="165">
        <v>8109</v>
      </c>
      <c r="I142" s="180">
        <f t="shared" si="80"/>
        <v>-0.11386733690307071</v>
      </c>
      <c r="J142" s="166">
        <f t="shared" si="77"/>
        <v>1.5491983652939325</v>
      </c>
      <c r="K142" s="165">
        <f t="shared" si="78"/>
        <v>-1042</v>
      </c>
      <c r="L142" s="165">
        <f t="shared" si="79"/>
        <v>4928</v>
      </c>
      <c r="M142" s="166">
        <f t="shared" si="76"/>
        <v>4.5466676833917953E-3</v>
      </c>
    </row>
    <row r="143" spans="2:13" x14ac:dyDescent="0.25">
      <c r="B143" s="164" t="s">
        <v>125</v>
      </c>
      <c r="C143" s="165">
        <v>765</v>
      </c>
      <c r="D143" s="165">
        <v>118</v>
      </c>
      <c r="E143" s="165">
        <v>3333</v>
      </c>
      <c r="F143" s="165">
        <v>3076</v>
      </c>
      <c r="G143" s="165">
        <v>2286</v>
      </c>
      <c r="H143" s="165">
        <v>2327</v>
      </c>
      <c r="I143" s="180">
        <f t="shared" si="80"/>
        <v>1.7935258092738326E-2</v>
      </c>
      <c r="J143" s="166">
        <f t="shared" si="77"/>
        <v>18.720338983050848</v>
      </c>
      <c r="K143" s="165">
        <f t="shared" si="78"/>
        <v>41</v>
      </c>
      <c r="L143" s="165">
        <f t="shared" si="79"/>
        <v>2209</v>
      </c>
      <c r="M143" s="166">
        <f t="shared" si="76"/>
        <v>1.3047349487301401E-3</v>
      </c>
    </row>
    <row r="144" spans="2:13" x14ac:dyDescent="0.25">
      <c r="B144" s="164" t="s">
        <v>121</v>
      </c>
      <c r="C144" s="165">
        <v>861</v>
      </c>
      <c r="D144" s="165">
        <v>246</v>
      </c>
      <c r="E144" s="165">
        <v>1717</v>
      </c>
      <c r="F144" s="165">
        <v>1481</v>
      </c>
      <c r="G144" s="165">
        <v>1831</v>
      </c>
      <c r="H144" s="165">
        <v>1627</v>
      </c>
      <c r="I144" s="180">
        <f t="shared" si="80"/>
        <v>-0.11141452758055703</v>
      </c>
      <c r="J144" s="166">
        <f t="shared" si="77"/>
        <v>5.6138211382113825</v>
      </c>
      <c r="K144" s="165">
        <f t="shared" si="78"/>
        <v>-204</v>
      </c>
      <c r="L144" s="165">
        <f t="shared" si="79"/>
        <v>1381</v>
      </c>
      <c r="M144" s="166">
        <f t="shared" si="76"/>
        <v>9.1224914550233703E-4</v>
      </c>
    </row>
    <row r="145" spans="2:13" x14ac:dyDescent="0.25">
      <c r="B145" s="164" t="s">
        <v>130</v>
      </c>
      <c r="C145" s="165">
        <v>1961</v>
      </c>
      <c r="D145" s="165">
        <v>24</v>
      </c>
      <c r="E145" s="165">
        <v>1745</v>
      </c>
      <c r="F145" s="165">
        <v>2229</v>
      </c>
      <c r="G145" s="165">
        <v>1956</v>
      </c>
      <c r="H145" s="165">
        <v>2216</v>
      </c>
      <c r="I145" s="180">
        <f t="shared" si="80"/>
        <v>0.13292433537832316</v>
      </c>
      <c r="J145" s="166">
        <f t="shared" si="77"/>
        <v>91.333333333333329</v>
      </c>
      <c r="K145" s="165">
        <f t="shared" si="78"/>
        <v>260</v>
      </c>
      <c r="L145" s="165">
        <f t="shared" si="79"/>
        <v>2192</v>
      </c>
      <c r="M145" s="166">
        <f t="shared" si="76"/>
        <v>1.2424979142183028E-3</v>
      </c>
    </row>
    <row r="146" spans="2:13" x14ac:dyDescent="0.25">
      <c r="B146" s="164" t="s">
        <v>133</v>
      </c>
      <c r="C146" s="165">
        <v>3933</v>
      </c>
      <c r="D146" s="165">
        <v>34</v>
      </c>
      <c r="E146" s="165">
        <v>874</v>
      </c>
      <c r="F146" s="165">
        <v>1546</v>
      </c>
      <c r="G146" s="165">
        <v>1440</v>
      </c>
      <c r="H146" s="165">
        <v>1056</v>
      </c>
      <c r="I146" s="180">
        <f t="shared" si="80"/>
        <v>-0.26666666666666672</v>
      </c>
      <c r="J146" s="166">
        <f t="shared" si="77"/>
        <v>30.058823529411764</v>
      </c>
      <c r="K146" s="165">
        <f t="shared" si="78"/>
        <v>-384</v>
      </c>
      <c r="L146" s="165">
        <f t="shared" si="79"/>
        <v>1022</v>
      </c>
      <c r="M146" s="166">
        <f t="shared" si="76"/>
        <v>5.9209286886937175E-4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4707</v>
      </c>
      <c r="E147" s="170">
        <f t="shared" si="82"/>
        <v>24355</v>
      </c>
      <c r="F147" s="170">
        <f t="shared" ref="F147:H147" si="83">F139-SUM(F140:F146)</f>
        <v>27343</v>
      </c>
      <c r="G147" s="170">
        <f t="shared" si="83"/>
        <v>28415</v>
      </c>
      <c r="H147" s="170">
        <f t="shared" si="83"/>
        <v>28403</v>
      </c>
      <c r="I147" s="181">
        <f t="shared" si="80"/>
        <v>-4.2231215907095887E-4</v>
      </c>
      <c r="J147" s="171">
        <f t="shared" si="77"/>
        <v>5.0342043764605906</v>
      </c>
      <c r="K147" s="170">
        <f>H147-G147</f>
        <v>-12</v>
      </c>
      <c r="L147" s="170">
        <f t="shared" si="79"/>
        <v>23696</v>
      </c>
      <c r="M147" s="171">
        <f t="shared" si="76"/>
        <v>1.5925391812970421E-2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11684</v>
      </c>
      <c r="E149" s="177">
        <v>36452</v>
      </c>
      <c r="F149" s="177">
        <v>39632</v>
      </c>
      <c r="G149" s="177">
        <v>43344</v>
      </c>
      <c r="H149" s="177">
        <v>40811</v>
      </c>
      <c r="I149" s="178">
        <f>IFERROR(H149/G149-1,"-")</f>
        <v>-5.8439461055740161E-2</v>
      </c>
      <c r="J149" s="178">
        <f>IFERROR(H149/D149-1,"-")</f>
        <v>2.4928962684012324</v>
      </c>
      <c r="K149" s="177">
        <f>H149-G149</f>
        <v>-2533</v>
      </c>
      <c r="L149" s="177">
        <f>H149-D149</f>
        <v>29127</v>
      </c>
      <c r="M149" s="178">
        <f t="shared" ref="M149:M161" si="84">H149/H$9</f>
        <v>2.288248302218554E-2</v>
      </c>
    </row>
    <row r="150" spans="2:13" x14ac:dyDescent="0.25">
      <c r="B150" s="160" t="s">
        <v>99</v>
      </c>
      <c r="C150" s="161">
        <v>8081</v>
      </c>
      <c r="D150" s="161">
        <v>7882</v>
      </c>
      <c r="E150" s="161">
        <v>17841</v>
      </c>
      <c r="F150" s="161">
        <v>17454</v>
      </c>
      <c r="G150" s="161">
        <v>16664</v>
      </c>
      <c r="H150" s="161">
        <v>14182</v>
      </c>
      <c r="I150" s="179">
        <f>IFERROR(H150/G150-1,"-")</f>
        <v>-0.14894383101296205</v>
      </c>
      <c r="J150" s="162">
        <f t="shared" ref="J150:J161" si="85">IFERROR(H150/D150-1,"-")</f>
        <v>0.79928952042628776</v>
      </c>
      <c r="K150" s="161">
        <f t="shared" ref="K150:K160" si="86">H150-G150</f>
        <v>-2482</v>
      </c>
      <c r="L150" s="161">
        <f t="shared" ref="L150:L161" si="87">H150-D150</f>
        <v>6300</v>
      </c>
      <c r="M150" s="162">
        <f t="shared" si="84"/>
        <v>7.9517623733952932E-3</v>
      </c>
    </row>
    <row r="151" spans="2:13" x14ac:dyDescent="0.25">
      <c r="B151" s="164" t="s">
        <v>105</v>
      </c>
      <c r="C151" s="165">
        <v>4041</v>
      </c>
      <c r="D151" s="165">
        <v>6916</v>
      </c>
      <c r="E151" s="165">
        <v>12248</v>
      </c>
      <c r="F151" s="165">
        <v>12082</v>
      </c>
      <c r="G151" s="165">
        <v>12055</v>
      </c>
      <c r="H151" s="165">
        <v>9353</v>
      </c>
      <c r="I151" s="180">
        <f>IFERROR(H151/G151-1,"-")</f>
        <v>-0.22413936126088763</v>
      </c>
      <c r="J151" s="166">
        <f t="shared" si="85"/>
        <v>0.35237131289762869</v>
      </c>
      <c r="K151" s="165">
        <f t="shared" si="86"/>
        <v>-2702</v>
      </c>
      <c r="L151" s="165">
        <f t="shared" si="87"/>
        <v>2437</v>
      </c>
      <c r="M151" s="166">
        <f t="shared" si="84"/>
        <v>5.2441710251280626E-3</v>
      </c>
    </row>
    <row r="152" spans="2:13" x14ac:dyDescent="0.25">
      <c r="B152" s="164" t="s">
        <v>102</v>
      </c>
      <c r="C152" s="165">
        <v>4040</v>
      </c>
      <c r="D152" s="165">
        <v>966</v>
      </c>
      <c r="E152" s="165">
        <v>5593</v>
      </c>
      <c r="F152" s="165">
        <v>5372</v>
      </c>
      <c r="G152" s="165">
        <v>4609</v>
      </c>
      <c r="H152" s="165">
        <v>4829</v>
      </c>
      <c r="I152" s="180">
        <f>IFERROR(H152/G152-1,"-")</f>
        <v>4.7732696897374804E-2</v>
      </c>
      <c r="J152" s="166">
        <f t="shared" si="85"/>
        <v>3.9989648033126297</v>
      </c>
      <c r="K152" s="165">
        <f t="shared" si="86"/>
        <v>220</v>
      </c>
      <c r="L152" s="165">
        <f t="shared" si="87"/>
        <v>3863</v>
      </c>
      <c r="M152" s="166">
        <f t="shared" si="84"/>
        <v>2.7075913482672311E-3</v>
      </c>
    </row>
    <row r="153" spans="2:13" x14ac:dyDescent="0.25">
      <c r="B153" s="160" t="s">
        <v>109</v>
      </c>
      <c r="C153" s="161">
        <v>15488</v>
      </c>
      <c r="D153" s="161">
        <v>3802</v>
      </c>
      <c r="E153" s="161">
        <v>18611</v>
      </c>
      <c r="F153" s="161">
        <v>22178</v>
      </c>
      <c r="G153" s="161">
        <v>26680</v>
      </c>
      <c r="H153" s="161">
        <v>26629</v>
      </c>
      <c r="I153" s="179">
        <f>IFERROR(H153/G153-1,"-")</f>
        <v>-1.9115442278860861E-3</v>
      </c>
      <c r="J153" s="162">
        <f t="shared" si="85"/>
        <v>6.0039452919516041</v>
      </c>
      <c r="K153" s="161">
        <f t="shared" si="86"/>
        <v>-51</v>
      </c>
      <c r="L153" s="161">
        <f t="shared" si="87"/>
        <v>22827</v>
      </c>
      <c r="M153" s="162">
        <f t="shared" si="84"/>
        <v>1.4930720648790247E-2</v>
      </c>
    </row>
    <row r="154" spans="2:13" x14ac:dyDescent="0.25">
      <c r="B154" s="164" t="s">
        <v>112</v>
      </c>
      <c r="C154" s="165">
        <v>4925</v>
      </c>
      <c r="D154" s="165">
        <v>152</v>
      </c>
      <c r="E154" s="165">
        <v>6266</v>
      </c>
      <c r="F154" s="165">
        <v>6745</v>
      </c>
      <c r="G154" s="165">
        <v>7938</v>
      </c>
      <c r="H154" s="165">
        <v>6281</v>
      </c>
      <c r="I154" s="180">
        <f t="shared" ref="I154:I161" si="88">IFERROR(H154/G154-1,"-")</f>
        <v>-0.20874275636180395</v>
      </c>
      <c r="J154" s="166">
        <f t="shared" si="85"/>
        <v>40.32236842105263</v>
      </c>
      <c r="K154" s="165">
        <f t="shared" si="86"/>
        <v>-1657</v>
      </c>
      <c r="L154" s="165">
        <f t="shared" si="87"/>
        <v>6129</v>
      </c>
      <c r="M154" s="166">
        <f t="shared" si="84"/>
        <v>3.5217190429626174E-3</v>
      </c>
    </row>
    <row r="155" spans="2:13" x14ac:dyDescent="0.25">
      <c r="B155" s="164" t="s">
        <v>115</v>
      </c>
      <c r="C155" s="165">
        <v>4219</v>
      </c>
      <c r="D155" s="165">
        <v>760</v>
      </c>
      <c r="E155" s="165">
        <v>4460</v>
      </c>
      <c r="F155" s="165">
        <v>4927</v>
      </c>
      <c r="G155" s="165">
        <v>5638</v>
      </c>
      <c r="H155" s="165">
        <v>5415</v>
      </c>
      <c r="I155" s="180">
        <f t="shared" si="88"/>
        <v>-3.9553032990422121E-2</v>
      </c>
      <c r="J155" s="166">
        <f t="shared" si="85"/>
        <v>6.125</v>
      </c>
      <c r="K155" s="165">
        <f t="shared" si="86"/>
        <v>-223</v>
      </c>
      <c r="L155" s="165">
        <f t="shared" si="87"/>
        <v>4655</v>
      </c>
      <c r="M155" s="166">
        <f t="shared" si="84"/>
        <v>3.0361580349693635E-3</v>
      </c>
    </row>
    <row r="156" spans="2:13" x14ac:dyDescent="0.25">
      <c r="B156" s="164" t="s">
        <v>118</v>
      </c>
      <c r="C156" s="165">
        <v>1723</v>
      </c>
      <c r="D156" s="165">
        <v>961</v>
      </c>
      <c r="E156" s="165">
        <v>2125</v>
      </c>
      <c r="F156" s="165">
        <v>3039</v>
      </c>
      <c r="G156" s="165">
        <v>3768</v>
      </c>
      <c r="H156" s="165">
        <v>5676</v>
      </c>
      <c r="I156" s="180">
        <f t="shared" si="88"/>
        <v>0.50636942675159236</v>
      </c>
      <c r="J156" s="166">
        <f t="shared" si="85"/>
        <v>4.9063475546305932</v>
      </c>
      <c r="K156" s="165">
        <f t="shared" si="86"/>
        <v>1908</v>
      </c>
      <c r="L156" s="165">
        <f t="shared" si="87"/>
        <v>4715</v>
      </c>
      <c r="M156" s="166">
        <f t="shared" si="84"/>
        <v>3.1824991701728733E-3</v>
      </c>
    </row>
    <row r="157" spans="2:13" x14ac:dyDescent="0.25">
      <c r="B157" s="164" t="s">
        <v>125</v>
      </c>
      <c r="C157" s="165">
        <v>517</v>
      </c>
      <c r="D157" s="165">
        <v>130</v>
      </c>
      <c r="E157" s="165">
        <v>605</v>
      </c>
      <c r="F157" s="165">
        <v>797</v>
      </c>
      <c r="G157" s="165">
        <v>1143</v>
      </c>
      <c r="H157" s="165">
        <v>1148</v>
      </c>
      <c r="I157" s="180">
        <f t="shared" si="88"/>
        <v>4.3744531933507247E-3</v>
      </c>
      <c r="J157" s="166">
        <f t="shared" si="85"/>
        <v>7.8307692307692314</v>
      </c>
      <c r="K157" s="165">
        <f t="shared" si="86"/>
        <v>5</v>
      </c>
      <c r="L157" s="165">
        <f t="shared" si="87"/>
        <v>1018</v>
      </c>
      <c r="M157" s="166">
        <f t="shared" si="84"/>
        <v>6.4367671729359728E-4</v>
      </c>
    </row>
    <row r="158" spans="2:13" x14ac:dyDescent="0.25">
      <c r="B158" s="164" t="s">
        <v>121</v>
      </c>
      <c r="C158" s="165">
        <v>514</v>
      </c>
      <c r="D158" s="165">
        <v>133</v>
      </c>
      <c r="E158" s="165">
        <v>783</v>
      </c>
      <c r="F158" s="165">
        <v>1060</v>
      </c>
      <c r="G158" s="165">
        <v>1045</v>
      </c>
      <c r="H158" s="165">
        <v>954</v>
      </c>
      <c r="I158" s="180">
        <f t="shared" si="88"/>
        <v>-8.7081339712918648E-2</v>
      </c>
      <c r="J158" s="166">
        <f t="shared" si="85"/>
        <v>6.1729323308270674</v>
      </c>
      <c r="K158" s="165">
        <f t="shared" si="86"/>
        <v>-91</v>
      </c>
      <c r="L158" s="165">
        <f t="shared" si="87"/>
        <v>821</v>
      </c>
      <c r="M158" s="166">
        <f t="shared" si="84"/>
        <v>5.3490208039903473E-4</v>
      </c>
    </row>
    <row r="159" spans="2:13" x14ac:dyDescent="0.25">
      <c r="B159" s="164" t="s">
        <v>130</v>
      </c>
      <c r="C159" s="165">
        <v>331</v>
      </c>
      <c r="D159" s="165">
        <v>21</v>
      </c>
      <c r="E159" s="165">
        <v>235</v>
      </c>
      <c r="F159" s="165">
        <v>366</v>
      </c>
      <c r="G159" s="165">
        <v>275</v>
      </c>
      <c r="H159" s="165">
        <v>263</v>
      </c>
      <c r="I159" s="180">
        <f t="shared" si="88"/>
        <v>-4.3636363636363584E-2</v>
      </c>
      <c r="J159" s="166">
        <f t="shared" si="85"/>
        <v>11.523809523809524</v>
      </c>
      <c r="K159" s="165">
        <f t="shared" si="86"/>
        <v>-12</v>
      </c>
      <c r="L159" s="165">
        <f t="shared" si="87"/>
        <v>242</v>
      </c>
      <c r="M159" s="166">
        <f t="shared" si="84"/>
        <v>1.474625232127318E-4</v>
      </c>
    </row>
    <row r="160" spans="2:13" x14ac:dyDescent="0.25">
      <c r="B160" s="164" t="s">
        <v>133</v>
      </c>
      <c r="C160" s="165">
        <v>420</v>
      </c>
      <c r="D160" s="165">
        <v>33</v>
      </c>
      <c r="E160" s="165">
        <v>356</v>
      </c>
      <c r="F160" s="165">
        <v>508</v>
      </c>
      <c r="G160" s="165">
        <v>469</v>
      </c>
      <c r="H160" s="165">
        <v>343</v>
      </c>
      <c r="I160" s="180">
        <f t="shared" si="88"/>
        <v>-0.26865671641791045</v>
      </c>
      <c r="J160" s="166">
        <f t="shared" si="85"/>
        <v>9.3939393939393945</v>
      </c>
      <c r="K160" s="165">
        <f t="shared" si="86"/>
        <v>-126</v>
      </c>
      <c r="L160" s="165">
        <f t="shared" si="87"/>
        <v>310</v>
      </c>
      <c r="M160" s="166">
        <f t="shared" si="84"/>
        <v>1.9231804358162358E-4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1612</v>
      </c>
      <c r="E161" s="170">
        <f t="shared" si="90"/>
        <v>3781</v>
      </c>
      <c r="F161" s="170">
        <f t="shared" ref="F161:H161" si="91">F153-SUM(F154:F160)</f>
        <v>4736</v>
      </c>
      <c r="G161" s="170">
        <f t="shared" si="91"/>
        <v>6404</v>
      </c>
      <c r="H161" s="170">
        <f t="shared" si="91"/>
        <v>6549</v>
      </c>
      <c r="I161" s="181">
        <f t="shared" si="88"/>
        <v>2.2642098688319789E-2</v>
      </c>
      <c r="J161" s="171">
        <f t="shared" si="85"/>
        <v>3.0626550868486353</v>
      </c>
      <c r="K161" s="170">
        <f>H161-G161</f>
        <v>145</v>
      </c>
      <c r="L161" s="170">
        <f t="shared" si="87"/>
        <v>4937</v>
      </c>
      <c r="M161" s="171">
        <f t="shared" si="84"/>
        <v>3.671985036198405E-3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C65A-D82C-4B69-86C8-90D2B253BA9C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269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50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200360</v>
      </c>
      <c r="E9" s="177">
        <f t="shared" si="0"/>
        <v>1144158</v>
      </c>
      <c r="F9" s="177">
        <f t="shared" si="0"/>
        <v>1342747</v>
      </c>
      <c r="G9" s="177">
        <f t="shared" si="0"/>
        <v>1397722</v>
      </c>
      <c r="H9" s="177">
        <f t="shared" si="0"/>
        <v>1381589</v>
      </c>
      <c r="I9" s="178">
        <f>IFERROR(H9/G9-1,"-")</f>
        <v>-1.1542352484971929E-2</v>
      </c>
      <c r="J9" s="177">
        <f t="shared" ref="J9:J21" si="1">H9-G9</f>
        <v>-16133</v>
      </c>
      <c r="K9" s="178">
        <f t="shared" ref="K9:K21" si="2">H9/H$9</f>
        <v>1</v>
      </c>
      <c r="N9" s="157" t="s">
        <v>70</v>
      </c>
      <c r="O9" s="177">
        <f t="shared" ref="O9:T9" si="3">O10+O13</f>
        <v>116219</v>
      </c>
      <c r="P9" s="177">
        <f t="shared" si="3"/>
        <v>19337</v>
      </c>
      <c r="Q9" s="177">
        <f t="shared" si="3"/>
        <v>166227</v>
      </c>
      <c r="R9" s="177">
        <f t="shared" si="3"/>
        <v>202954</v>
      </c>
      <c r="S9" s="177">
        <f t="shared" si="3"/>
        <v>225347</v>
      </c>
      <c r="T9" s="177">
        <f t="shared" si="3"/>
        <v>233629</v>
      </c>
      <c r="U9" s="178">
        <f>IFERROR(T9/S9-1,"-")</f>
        <v>3.6752208815737486E-2</v>
      </c>
      <c r="V9" s="177">
        <f>T9-S9</f>
        <v>8282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104565</v>
      </c>
      <c r="E10" s="161">
        <v>218826</v>
      </c>
      <c r="F10" s="161">
        <v>246534</v>
      </c>
      <c r="G10" s="161">
        <v>225927</v>
      </c>
      <c r="H10" s="161">
        <v>228989</v>
      </c>
      <c r="I10" s="179">
        <f>IFERROR(H10/G10-1,"-")</f>
        <v>1.3553050321563953E-2</v>
      </c>
      <c r="J10" s="160">
        <f t="shared" si="1"/>
        <v>3062</v>
      </c>
      <c r="K10" s="162">
        <f t="shared" si="2"/>
        <v>0.16574321306843062</v>
      </c>
      <c r="N10" s="160" t="s">
        <v>99</v>
      </c>
      <c r="O10" s="161">
        <v>40712</v>
      </c>
      <c r="P10" s="161">
        <v>9679</v>
      </c>
      <c r="Q10" s="161">
        <v>70697</v>
      </c>
      <c r="R10" s="161">
        <v>77704</v>
      </c>
      <c r="S10" s="161">
        <v>74844</v>
      </c>
      <c r="T10" s="161">
        <v>79607</v>
      </c>
      <c r="U10" s="179">
        <f>IFERROR(T10/S10-1,"-")</f>
        <v>6.3639035861258186E-2</v>
      </c>
      <c r="V10" s="160">
        <f t="shared" ref="V10:V20" si="5">T10-S10</f>
        <v>4763</v>
      </c>
      <c r="W10" s="162">
        <f t="shared" si="4"/>
        <v>0.34074108950515564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71336</v>
      </c>
      <c r="E11" s="165">
        <v>88376</v>
      </c>
      <c r="F11" s="165">
        <v>91488</v>
      </c>
      <c r="G11" s="165">
        <v>78562</v>
      </c>
      <c r="H11" s="165">
        <v>77583</v>
      </c>
      <c r="I11" s="180">
        <f>IFERROR(H11/G11-1,"-")</f>
        <v>-1.246149537944552E-2</v>
      </c>
      <c r="J11" s="164">
        <f t="shared" si="1"/>
        <v>-979</v>
      </c>
      <c r="K11" s="166">
        <f t="shared" si="2"/>
        <v>5.6154905691924301E-2</v>
      </c>
      <c r="N11" s="164" t="s">
        <v>105</v>
      </c>
      <c r="O11" s="165">
        <v>6804</v>
      </c>
      <c r="P11" s="165">
        <v>4511</v>
      </c>
      <c r="Q11" s="165">
        <v>17928</v>
      </c>
      <c r="R11" s="165">
        <v>13298</v>
      </c>
      <c r="S11" s="165">
        <v>15279</v>
      </c>
      <c r="T11" s="165">
        <v>14419</v>
      </c>
      <c r="U11" s="180">
        <f>IFERROR(T11/S11-1,"-")</f>
        <v>-5.6286406178414849E-2</v>
      </c>
      <c r="V11" s="164">
        <f t="shared" si="5"/>
        <v>-860</v>
      </c>
      <c r="W11" s="166">
        <f>T11/T$9</f>
        <v>6.1717509384537024E-2</v>
      </c>
    </row>
    <row r="12" spans="1:23" x14ac:dyDescent="0.25">
      <c r="A12" s="1"/>
      <c r="B12" s="164" t="s">
        <v>102</v>
      </c>
      <c r="C12" s="165">
        <v>81719</v>
      </c>
      <c r="D12" s="165">
        <v>33229</v>
      </c>
      <c r="E12" s="165">
        <v>130450</v>
      </c>
      <c r="F12" s="165">
        <v>155046</v>
      </c>
      <c r="G12" s="165">
        <v>147365</v>
      </c>
      <c r="H12" s="165">
        <v>151406</v>
      </c>
      <c r="I12" s="180">
        <f>IFERROR(H12/G12-1,"-")</f>
        <v>2.7421708003935841E-2</v>
      </c>
      <c r="J12" s="164">
        <f t="shared" si="1"/>
        <v>4041</v>
      </c>
      <c r="K12" s="166">
        <f t="shared" si="2"/>
        <v>0.10958830737650632</v>
      </c>
      <c r="N12" s="164" t="s">
        <v>102</v>
      </c>
      <c r="O12" s="165">
        <v>33908</v>
      </c>
      <c r="P12" s="165">
        <v>5168</v>
      </c>
      <c r="Q12" s="165">
        <v>52769</v>
      </c>
      <c r="R12" s="165">
        <v>64406</v>
      </c>
      <c r="S12" s="165">
        <v>59565</v>
      </c>
      <c r="T12" s="165">
        <v>65188</v>
      </c>
      <c r="U12" s="180">
        <f>IFERROR(T12/S12-1,"-")</f>
        <v>9.4401074456476053E-2</v>
      </c>
      <c r="V12" s="164">
        <f t="shared" si="5"/>
        <v>5623</v>
      </c>
      <c r="W12" s="166">
        <f t="shared" si="4"/>
        <v>0.27902358012061856</v>
      </c>
    </row>
    <row r="13" spans="1:23" s="57" customFormat="1" x14ac:dyDescent="0.25">
      <c r="B13" s="160" t="s">
        <v>109</v>
      </c>
      <c r="C13" s="161">
        <v>601732</v>
      </c>
      <c r="D13" s="161">
        <v>95795</v>
      </c>
      <c r="E13" s="161">
        <v>925332</v>
      </c>
      <c r="F13" s="161">
        <v>1096213</v>
      </c>
      <c r="G13" s="161">
        <v>1171795</v>
      </c>
      <c r="H13" s="161">
        <v>1152600</v>
      </c>
      <c r="I13" s="179">
        <f>IFERROR(H13/G13-1,"-")</f>
        <v>-1.6380851599469226E-2</v>
      </c>
      <c r="J13" s="160">
        <f t="shared" si="1"/>
        <v>-19195</v>
      </c>
      <c r="K13" s="162">
        <f t="shared" si="2"/>
        <v>0.83425678693156935</v>
      </c>
      <c r="N13" s="160" t="s">
        <v>109</v>
      </c>
      <c r="O13" s="161">
        <v>75507</v>
      </c>
      <c r="P13" s="161">
        <v>9658</v>
      </c>
      <c r="Q13" s="161">
        <v>95530</v>
      </c>
      <c r="R13" s="161">
        <v>125250</v>
      </c>
      <c r="S13" s="161">
        <v>150503</v>
      </c>
      <c r="T13" s="161">
        <v>154022</v>
      </c>
      <c r="U13" s="179">
        <f>IFERROR(T13/S13-1,"-")</f>
        <v>2.3381593722384242E-2</v>
      </c>
      <c r="V13" s="160">
        <f t="shared" si="5"/>
        <v>3519</v>
      </c>
      <c r="W13" s="162">
        <f t="shared" si="4"/>
        <v>0.65925891049484442</v>
      </c>
    </row>
    <row r="14" spans="1:23" s="57" customFormat="1" x14ac:dyDescent="0.25">
      <c r="B14" s="164" t="s">
        <v>112</v>
      </c>
      <c r="C14" s="165">
        <v>240301</v>
      </c>
      <c r="D14" s="165">
        <v>4804</v>
      </c>
      <c r="E14" s="165">
        <v>376604</v>
      </c>
      <c r="F14" s="165">
        <v>448150</v>
      </c>
      <c r="G14" s="165">
        <v>479426</v>
      </c>
      <c r="H14" s="165">
        <v>475097</v>
      </c>
      <c r="I14" s="180">
        <f t="shared" ref="I14:I21" si="6">IFERROR(H14/G14-1,"-")</f>
        <v>-9.0295478342851121E-3</v>
      </c>
      <c r="J14" s="164">
        <f t="shared" si="1"/>
        <v>-4329</v>
      </c>
      <c r="K14" s="166">
        <f t="shared" si="2"/>
        <v>0.34387723121709857</v>
      </c>
      <c r="N14" s="164" t="s">
        <v>112</v>
      </c>
      <c r="O14" s="165">
        <v>14988</v>
      </c>
      <c r="P14" s="165">
        <v>686</v>
      </c>
      <c r="Q14" s="165">
        <v>17101</v>
      </c>
      <c r="R14" s="165">
        <v>24889</v>
      </c>
      <c r="S14" s="165">
        <v>30284</v>
      </c>
      <c r="T14" s="165">
        <v>31454</v>
      </c>
      <c r="U14" s="180">
        <f t="shared" ref="U14:U21" si="7">IFERROR(T14/S14-1,"-")</f>
        <v>3.8634262316734835E-2</v>
      </c>
      <c r="V14" s="164">
        <f t="shared" si="5"/>
        <v>1170</v>
      </c>
      <c r="W14" s="166">
        <f t="shared" si="4"/>
        <v>0.13463225883772992</v>
      </c>
    </row>
    <row r="15" spans="1:23" x14ac:dyDescent="0.25">
      <c r="A15" s="1"/>
      <c r="B15" s="164" t="s">
        <v>115</v>
      </c>
      <c r="C15" s="165">
        <v>87097</v>
      </c>
      <c r="D15" s="165">
        <v>15198</v>
      </c>
      <c r="E15" s="165">
        <v>113171</v>
      </c>
      <c r="F15" s="165">
        <v>140095</v>
      </c>
      <c r="G15" s="165">
        <v>150762</v>
      </c>
      <c r="H15" s="165">
        <v>144208</v>
      </c>
      <c r="I15" s="180">
        <f t="shared" si="6"/>
        <v>-4.347249306854517E-2</v>
      </c>
      <c r="J15" s="164">
        <f t="shared" si="1"/>
        <v>-6554</v>
      </c>
      <c r="K15" s="166">
        <f t="shared" si="2"/>
        <v>0.10437836433266333</v>
      </c>
      <c r="N15" s="164" t="s">
        <v>115</v>
      </c>
      <c r="O15" s="165">
        <v>28410</v>
      </c>
      <c r="P15" s="165">
        <v>1925</v>
      </c>
      <c r="Q15" s="165">
        <v>31855</v>
      </c>
      <c r="R15" s="165">
        <v>42490</v>
      </c>
      <c r="S15" s="165">
        <v>48818</v>
      </c>
      <c r="T15" s="165">
        <v>47374</v>
      </c>
      <c r="U15" s="180">
        <f t="shared" si="7"/>
        <v>-2.9579253554016915E-2</v>
      </c>
      <c r="V15" s="164">
        <f t="shared" si="5"/>
        <v>-1444</v>
      </c>
      <c r="W15" s="166">
        <f t="shared" si="4"/>
        <v>0.20277448433199646</v>
      </c>
    </row>
    <row r="16" spans="1:23" x14ac:dyDescent="0.25">
      <c r="A16" s="1"/>
      <c r="B16" s="164" t="s">
        <v>118</v>
      </c>
      <c r="C16" s="165">
        <v>31900</v>
      </c>
      <c r="D16" s="165">
        <v>20093</v>
      </c>
      <c r="E16" s="165">
        <v>55862</v>
      </c>
      <c r="F16" s="165">
        <v>67552</v>
      </c>
      <c r="G16" s="165">
        <v>68751</v>
      </c>
      <c r="H16" s="165">
        <v>64203</v>
      </c>
      <c r="I16" s="180">
        <f t="shared" si="6"/>
        <v>-6.6151765065235457E-2</v>
      </c>
      <c r="J16" s="164">
        <f t="shared" si="1"/>
        <v>-4548</v>
      </c>
      <c r="K16" s="166">
        <f t="shared" si="2"/>
        <v>4.647040472962654E-2</v>
      </c>
      <c r="N16" s="164" t="s">
        <v>118</v>
      </c>
      <c r="O16" s="165">
        <v>5054</v>
      </c>
      <c r="P16" s="165">
        <v>2310</v>
      </c>
      <c r="Q16" s="165">
        <v>9632</v>
      </c>
      <c r="R16" s="165">
        <v>12568</v>
      </c>
      <c r="S16" s="165">
        <v>17167</v>
      </c>
      <c r="T16" s="165">
        <v>16092</v>
      </c>
      <c r="U16" s="180">
        <f t="shared" si="7"/>
        <v>-6.2620143298188435E-2</v>
      </c>
      <c r="V16" s="164">
        <f t="shared" si="5"/>
        <v>-1075</v>
      </c>
      <c r="W16" s="166">
        <f t="shared" si="4"/>
        <v>6.8878435468199578E-2</v>
      </c>
    </row>
    <row r="17" spans="1:23" x14ac:dyDescent="0.25">
      <c r="A17" s="1"/>
      <c r="B17" s="164" t="s">
        <v>125</v>
      </c>
      <c r="C17" s="165">
        <v>19336</v>
      </c>
      <c r="D17" s="165">
        <v>1288</v>
      </c>
      <c r="E17" s="165">
        <v>43381</v>
      </c>
      <c r="F17" s="165">
        <v>39002</v>
      </c>
      <c r="G17" s="165">
        <v>42429</v>
      </c>
      <c r="H17" s="165">
        <v>40662</v>
      </c>
      <c r="I17" s="180">
        <f t="shared" si="6"/>
        <v>-4.1646043979353786E-2</v>
      </c>
      <c r="J17" s="164">
        <f t="shared" si="1"/>
        <v>-1767</v>
      </c>
      <c r="K17" s="166">
        <f t="shared" si="2"/>
        <v>2.94313287091892E-2</v>
      </c>
      <c r="N17" s="164" t="s">
        <v>125</v>
      </c>
      <c r="O17" s="165">
        <v>1174</v>
      </c>
      <c r="P17" s="165">
        <v>118</v>
      </c>
      <c r="Q17" s="165">
        <v>2190</v>
      </c>
      <c r="R17" s="165">
        <v>1914</v>
      </c>
      <c r="S17" s="165">
        <v>3143</v>
      </c>
      <c r="T17" s="165">
        <v>4156</v>
      </c>
      <c r="U17" s="180">
        <f t="shared" si="7"/>
        <v>0.32230353165765191</v>
      </c>
      <c r="V17" s="164">
        <f t="shared" si="5"/>
        <v>1013</v>
      </c>
      <c r="W17" s="166">
        <f t="shared" si="4"/>
        <v>1.7788887509684156E-2</v>
      </c>
    </row>
    <row r="18" spans="1:23" x14ac:dyDescent="0.25">
      <c r="A18" s="1"/>
      <c r="B18" s="164" t="s">
        <v>121</v>
      </c>
      <c r="C18" s="165">
        <v>26204</v>
      </c>
      <c r="D18" s="165">
        <v>2873</v>
      </c>
      <c r="E18" s="165">
        <v>47430</v>
      </c>
      <c r="F18" s="165">
        <v>43703</v>
      </c>
      <c r="G18" s="165">
        <v>47893</v>
      </c>
      <c r="H18" s="165">
        <v>44275</v>
      </c>
      <c r="I18" s="180">
        <f t="shared" si="6"/>
        <v>-7.5543398826550812E-2</v>
      </c>
      <c r="J18" s="164">
        <f t="shared" si="1"/>
        <v>-3618</v>
      </c>
      <c r="K18" s="166">
        <f t="shared" si="2"/>
        <v>3.2046433490712505E-2</v>
      </c>
      <c r="N18" s="164" t="s">
        <v>121</v>
      </c>
      <c r="O18" s="165">
        <v>993</v>
      </c>
      <c r="P18" s="165">
        <v>130</v>
      </c>
      <c r="Q18" s="165">
        <v>1908</v>
      </c>
      <c r="R18" s="165">
        <v>1808</v>
      </c>
      <c r="S18" s="165">
        <v>2073</v>
      </c>
      <c r="T18" s="165">
        <v>2426</v>
      </c>
      <c r="U18" s="180">
        <f t="shared" si="7"/>
        <v>0.17028461167390252</v>
      </c>
      <c r="V18" s="164">
        <f t="shared" si="5"/>
        <v>353</v>
      </c>
      <c r="W18" s="166">
        <f t="shared" si="4"/>
        <v>1.0383984864892629E-2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277</v>
      </c>
      <c r="E19" s="165">
        <v>20251</v>
      </c>
      <c r="F19" s="165">
        <v>27131</v>
      </c>
      <c r="G19" s="165">
        <v>23275</v>
      </c>
      <c r="H19" s="165">
        <v>22381</v>
      </c>
      <c r="I19" s="180">
        <f t="shared" si="6"/>
        <v>-3.8410311493018212E-2</v>
      </c>
      <c r="J19" s="164">
        <f t="shared" si="1"/>
        <v>-894</v>
      </c>
      <c r="K19" s="166">
        <f t="shared" si="2"/>
        <v>1.6199463082001955E-2</v>
      </c>
      <c r="N19" s="164" t="s">
        <v>130</v>
      </c>
      <c r="O19" s="165">
        <v>1688</v>
      </c>
      <c r="P19" s="165">
        <v>22</v>
      </c>
      <c r="Q19" s="165">
        <v>1622</v>
      </c>
      <c r="R19" s="165">
        <v>2397</v>
      </c>
      <c r="S19" s="165">
        <v>2339</v>
      </c>
      <c r="T19" s="165">
        <v>2409</v>
      </c>
      <c r="U19" s="180">
        <f t="shared" si="7"/>
        <v>2.9927319367250904E-2</v>
      </c>
      <c r="V19" s="164">
        <f t="shared" si="5"/>
        <v>70</v>
      </c>
      <c r="W19" s="166">
        <f t="shared" si="4"/>
        <v>1.031121992560855E-2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1085</v>
      </c>
      <c r="E20" s="165">
        <v>14614</v>
      </c>
      <c r="F20" s="165">
        <v>23723</v>
      </c>
      <c r="G20" s="165">
        <v>23217</v>
      </c>
      <c r="H20" s="165">
        <v>19425</v>
      </c>
      <c r="I20" s="180">
        <f t="shared" si="6"/>
        <v>-0.16332859542576561</v>
      </c>
      <c r="J20" s="164">
        <f t="shared" si="1"/>
        <v>-3792</v>
      </c>
      <c r="K20" s="166">
        <f t="shared" si="2"/>
        <v>1.4059897697506277E-2</v>
      </c>
      <c r="N20" s="164" t="s">
        <v>133</v>
      </c>
      <c r="O20" s="165">
        <v>2253</v>
      </c>
      <c r="P20" s="165">
        <v>104</v>
      </c>
      <c r="Q20" s="165">
        <v>1358</v>
      </c>
      <c r="R20" s="165">
        <v>2398</v>
      </c>
      <c r="S20" s="165">
        <v>2825</v>
      </c>
      <c r="T20" s="165">
        <v>1997</v>
      </c>
      <c r="U20" s="180">
        <f t="shared" si="7"/>
        <v>-0.29309734513274333</v>
      </c>
      <c r="V20" s="164">
        <f t="shared" si="5"/>
        <v>-828</v>
      </c>
      <c r="W20" s="166">
        <f t="shared" si="4"/>
        <v>8.5477402206061755E-3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50177</v>
      </c>
      <c r="E21" s="170">
        <f t="shared" si="9"/>
        <v>254019</v>
      </c>
      <c r="F21" s="170">
        <f t="shared" si="9"/>
        <v>306857</v>
      </c>
      <c r="G21" s="170">
        <f t="shared" si="9"/>
        <v>336042</v>
      </c>
      <c r="H21" s="170">
        <f t="shared" si="9"/>
        <v>342349</v>
      </c>
      <c r="I21" s="181">
        <f t="shared" si="6"/>
        <v>1.8768487272424306E-2</v>
      </c>
      <c r="J21" s="169">
        <f t="shared" si="1"/>
        <v>6307</v>
      </c>
      <c r="K21" s="171">
        <f t="shared" si="2"/>
        <v>0.247793663672771</v>
      </c>
      <c r="N21" s="169" t="s">
        <v>147</v>
      </c>
      <c r="O21" s="170">
        <f t="shared" ref="O21:T21" si="10">O13-SUM(O14:O20)</f>
        <v>20947</v>
      </c>
      <c r="P21" s="170">
        <f t="shared" si="10"/>
        <v>4363</v>
      </c>
      <c r="Q21" s="170">
        <f t="shared" si="10"/>
        <v>29864</v>
      </c>
      <c r="R21" s="170">
        <f t="shared" si="10"/>
        <v>36786</v>
      </c>
      <c r="S21" s="170">
        <f t="shared" si="10"/>
        <v>43854</v>
      </c>
      <c r="T21" s="170">
        <f t="shared" si="10"/>
        <v>48114</v>
      </c>
      <c r="U21" s="181">
        <f t="shared" si="7"/>
        <v>9.7140511697906717E-2</v>
      </c>
      <c r="V21" s="169">
        <f>T21-S21</f>
        <v>4260</v>
      </c>
      <c r="W21" s="171">
        <f t="shared" si="4"/>
        <v>0.20594189933612694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72971</v>
      </c>
      <c r="E23" s="177">
        <f t="shared" si="11"/>
        <v>464733</v>
      </c>
      <c r="F23" s="177">
        <f t="shared" si="11"/>
        <v>499042</v>
      </c>
      <c r="G23" s="177">
        <f t="shared" si="11"/>
        <v>520038</v>
      </c>
      <c r="H23" s="177">
        <f t="shared" si="11"/>
        <v>495978</v>
      </c>
      <c r="I23" s="178">
        <f>IFERROR(H23/G23-1,"-")</f>
        <v>-4.6265849803283632E-2</v>
      </c>
      <c r="J23" s="177">
        <f>H23-G23</f>
        <v>-24060</v>
      </c>
      <c r="K23" s="178">
        <f t="shared" ref="K23:K35" si="12">H23/H$9</f>
        <v>0.35899098791319273</v>
      </c>
    </row>
    <row r="24" spans="1:23" x14ac:dyDescent="0.25">
      <c r="B24" s="160" t="s">
        <v>99</v>
      </c>
      <c r="C24" s="161">
        <v>16647</v>
      </c>
      <c r="D24" s="161">
        <v>34951</v>
      </c>
      <c r="E24" s="161">
        <v>37975</v>
      </c>
      <c r="F24" s="161">
        <v>33234</v>
      </c>
      <c r="G24" s="161">
        <v>25898</v>
      </c>
      <c r="H24" s="161">
        <v>24851</v>
      </c>
      <c r="I24" s="179">
        <f>IFERROR(H24/G24-1,"-")</f>
        <v>-4.0427832265039765E-2</v>
      </c>
      <c r="J24" s="160">
        <f t="shared" ref="J24:J34" si="13">H24-G24</f>
        <v>-1047</v>
      </c>
      <c r="K24" s="162">
        <f t="shared" si="12"/>
        <v>1.7987259597463501E-2</v>
      </c>
    </row>
    <row r="25" spans="1:23" x14ac:dyDescent="0.25">
      <c r="B25" s="164" t="s">
        <v>105</v>
      </c>
      <c r="C25" s="165">
        <v>6472</v>
      </c>
      <c r="D25" s="165">
        <v>22501</v>
      </c>
      <c r="E25" s="165">
        <v>16201</v>
      </c>
      <c r="F25" s="165">
        <v>12972</v>
      </c>
      <c r="G25" s="165">
        <v>8028</v>
      </c>
      <c r="H25" s="165">
        <v>9484</v>
      </c>
      <c r="I25" s="180">
        <f>IFERROR(H25/G25-1,"-")</f>
        <v>0.18136522172396607</v>
      </c>
      <c r="J25" s="164">
        <f t="shared" si="13"/>
        <v>1456</v>
      </c>
      <c r="K25" s="166">
        <f t="shared" si="12"/>
        <v>6.8645595759665142E-3</v>
      </c>
    </row>
    <row r="26" spans="1:23" x14ac:dyDescent="0.25">
      <c r="B26" s="164" t="s">
        <v>102</v>
      </c>
      <c r="C26" s="165">
        <v>10175</v>
      </c>
      <c r="D26" s="165">
        <v>12450</v>
      </c>
      <c r="E26" s="165">
        <v>21774</v>
      </c>
      <c r="F26" s="165">
        <v>20262</v>
      </c>
      <c r="G26" s="165">
        <v>17870</v>
      </c>
      <c r="H26" s="165">
        <v>15367</v>
      </c>
      <c r="I26" s="180">
        <f>IFERROR(H26/G26-1,"-")</f>
        <v>-0.14006715165081141</v>
      </c>
      <c r="J26" s="164">
        <f t="shared" si="13"/>
        <v>-2503</v>
      </c>
      <c r="K26" s="166">
        <f t="shared" si="12"/>
        <v>1.1122700021496986E-2</v>
      </c>
    </row>
    <row r="27" spans="1:23" x14ac:dyDescent="0.25">
      <c r="B27" s="160" t="s">
        <v>109</v>
      </c>
      <c r="C27" s="161">
        <v>263177</v>
      </c>
      <c r="D27" s="161">
        <v>38020</v>
      </c>
      <c r="E27" s="161">
        <v>426758</v>
      </c>
      <c r="F27" s="161">
        <v>465808</v>
      </c>
      <c r="G27" s="161">
        <v>494140</v>
      </c>
      <c r="H27" s="161">
        <v>471127</v>
      </c>
      <c r="I27" s="179">
        <f>IFERROR(H27/G27-1,"-")</f>
        <v>-4.6571821750920783E-2</v>
      </c>
      <c r="J27" s="160">
        <f t="shared" si="13"/>
        <v>-23013</v>
      </c>
      <c r="K27" s="162">
        <f t="shared" si="12"/>
        <v>0.34100372831572923</v>
      </c>
    </row>
    <row r="28" spans="1:23" x14ac:dyDescent="0.25">
      <c r="B28" s="164" t="s">
        <v>112</v>
      </c>
      <c r="C28" s="165">
        <v>115594</v>
      </c>
      <c r="D28" s="165">
        <v>1535</v>
      </c>
      <c r="E28" s="165">
        <v>195962</v>
      </c>
      <c r="F28" s="165">
        <v>217537</v>
      </c>
      <c r="G28" s="165">
        <v>232013</v>
      </c>
      <c r="H28" s="165">
        <v>224879</v>
      </c>
      <c r="I28" s="180">
        <f t="shared" ref="I28:I35" si="14">IFERROR(H28/G28-1,"-")</f>
        <v>-3.0748277036200533E-2</v>
      </c>
      <c r="J28" s="164">
        <f t="shared" si="13"/>
        <v>-7134</v>
      </c>
      <c r="K28" s="166">
        <f t="shared" si="12"/>
        <v>0.1627683775710432</v>
      </c>
    </row>
    <row r="29" spans="1:23" x14ac:dyDescent="0.25">
      <c r="B29" s="164" t="s">
        <v>115</v>
      </c>
      <c r="C29" s="165">
        <v>34149</v>
      </c>
      <c r="D29" s="165">
        <v>6077</v>
      </c>
      <c r="E29" s="165">
        <v>48476</v>
      </c>
      <c r="F29" s="165">
        <v>56656</v>
      </c>
      <c r="G29" s="165">
        <v>58729</v>
      </c>
      <c r="H29" s="165">
        <v>53704</v>
      </c>
      <c r="I29" s="180">
        <f t="shared" si="14"/>
        <v>-8.5562498935789821E-2</v>
      </c>
      <c r="J29" s="164">
        <f t="shared" si="13"/>
        <v>-5025</v>
      </c>
      <c r="K29" s="166">
        <f t="shared" si="12"/>
        <v>3.8871183832529063E-2</v>
      </c>
    </row>
    <row r="30" spans="1:23" x14ac:dyDescent="0.25">
      <c r="B30" s="164" t="s">
        <v>118</v>
      </c>
      <c r="C30" s="165">
        <v>11026</v>
      </c>
      <c r="D30" s="165">
        <v>7539</v>
      </c>
      <c r="E30" s="165">
        <v>18354</v>
      </c>
      <c r="F30" s="165">
        <v>17797</v>
      </c>
      <c r="G30" s="165">
        <v>15733</v>
      </c>
      <c r="H30" s="165">
        <v>14653</v>
      </c>
      <c r="I30" s="180">
        <f t="shared" si="14"/>
        <v>-6.8645522150893035E-2</v>
      </c>
      <c r="J30" s="164">
        <f t="shared" si="13"/>
        <v>-1080</v>
      </c>
      <c r="K30" s="166">
        <f t="shared" si="12"/>
        <v>1.0605903781804864E-2</v>
      </c>
    </row>
    <row r="31" spans="1:23" x14ac:dyDescent="0.25">
      <c r="B31" s="164" t="s">
        <v>125</v>
      </c>
      <c r="C31" s="165">
        <v>10228</v>
      </c>
      <c r="D31" s="165">
        <v>445</v>
      </c>
      <c r="E31" s="165">
        <v>23845</v>
      </c>
      <c r="F31" s="165">
        <v>18538</v>
      </c>
      <c r="G31" s="165">
        <v>19687</v>
      </c>
      <c r="H31" s="165">
        <v>18855</v>
      </c>
      <c r="I31" s="180">
        <f t="shared" si="14"/>
        <v>-4.2261390765479745E-2</v>
      </c>
      <c r="J31" s="164">
        <f t="shared" si="13"/>
        <v>-832</v>
      </c>
      <c r="K31" s="166">
        <f t="shared" si="12"/>
        <v>1.3647329270861305E-2</v>
      </c>
    </row>
    <row r="32" spans="1:23" x14ac:dyDescent="0.25">
      <c r="B32" s="164" t="s">
        <v>121</v>
      </c>
      <c r="C32" s="165">
        <v>14676</v>
      </c>
      <c r="D32" s="165">
        <v>1570</v>
      </c>
      <c r="E32" s="165">
        <v>29266</v>
      </c>
      <c r="F32" s="165">
        <v>24670</v>
      </c>
      <c r="G32" s="165">
        <v>26217</v>
      </c>
      <c r="H32" s="165">
        <v>25798</v>
      </c>
      <c r="I32" s="180">
        <f t="shared" si="14"/>
        <v>-1.5981996414540234E-2</v>
      </c>
      <c r="J32" s="164">
        <f t="shared" si="13"/>
        <v>-419</v>
      </c>
      <c r="K32" s="166">
        <f t="shared" si="12"/>
        <v>1.8672702229099971E-2</v>
      </c>
    </row>
    <row r="33" spans="2:11" x14ac:dyDescent="0.25">
      <c r="B33" s="164" t="s">
        <v>130</v>
      </c>
      <c r="C33" s="165">
        <v>9525</v>
      </c>
      <c r="D33" s="165">
        <v>82</v>
      </c>
      <c r="E33" s="165">
        <v>10703</v>
      </c>
      <c r="F33" s="165">
        <v>12117</v>
      </c>
      <c r="G33" s="165">
        <v>10949</v>
      </c>
      <c r="H33" s="165">
        <v>9609</v>
      </c>
      <c r="I33" s="180">
        <f t="shared" si="14"/>
        <v>-0.12238560599141479</v>
      </c>
      <c r="J33" s="164">
        <f t="shared" si="13"/>
        <v>-1340</v>
      </c>
      <c r="K33" s="166">
        <f t="shared" si="12"/>
        <v>6.955035108125499E-3</v>
      </c>
    </row>
    <row r="34" spans="2:11" x14ac:dyDescent="0.25">
      <c r="B34" s="164" t="s">
        <v>133</v>
      </c>
      <c r="C34" s="165">
        <v>11099</v>
      </c>
      <c r="D34" s="165">
        <v>174</v>
      </c>
      <c r="E34" s="165">
        <v>6638</v>
      </c>
      <c r="F34" s="165">
        <v>11101</v>
      </c>
      <c r="G34" s="165">
        <v>10868</v>
      </c>
      <c r="H34" s="165">
        <v>9294</v>
      </c>
      <c r="I34" s="180">
        <f t="shared" si="14"/>
        <v>-0.14482885535517109</v>
      </c>
      <c r="J34" s="164">
        <f t="shared" si="13"/>
        <v>-1574</v>
      </c>
      <c r="K34" s="166">
        <f t="shared" si="12"/>
        <v>6.727036767084857E-3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20598</v>
      </c>
      <c r="E35" s="170">
        <f t="shared" si="16"/>
        <v>93514</v>
      </c>
      <c r="F35" s="170">
        <f t="shared" si="16"/>
        <v>107392</v>
      </c>
      <c r="G35" s="170">
        <f t="shared" si="16"/>
        <v>119944</v>
      </c>
      <c r="H35" s="170">
        <f t="shared" si="16"/>
        <v>114335</v>
      </c>
      <c r="I35" s="181">
        <f t="shared" si="14"/>
        <v>-4.6763489628493304E-2</v>
      </c>
      <c r="J35" s="169">
        <f>H35-G35</f>
        <v>-5609</v>
      </c>
      <c r="K35" s="171">
        <f t="shared" si="12"/>
        <v>8.2756159755180442E-2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12318</v>
      </c>
      <c r="E37" s="177">
        <f t="shared" si="17"/>
        <v>218561</v>
      </c>
      <c r="F37" s="177">
        <f t="shared" si="17"/>
        <v>261428</v>
      </c>
      <c r="G37" s="177">
        <f t="shared" si="17"/>
        <v>273440</v>
      </c>
      <c r="H37" s="177">
        <f t="shared" si="17"/>
        <v>283406</v>
      </c>
      <c r="I37" s="178">
        <f>IFERROR(H37/G37-1,"-")</f>
        <v>3.6446752486834377E-2</v>
      </c>
      <c r="J37" s="177">
        <f>H37-G37</f>
        <v>9966</v>
      </c>
      <c r="K37" s="178">
        <f t="shared" ref="K37:K49" si="18">H37/H$9</f>
        <v>0.20513046933639453</v>
      </c>
    </row>
    <row r="38" spans="2:11" x14ac:dyDescent="0.25">
      <c r="B38" s="160" t="s">
        <v>99</v>
      </c>
      <c r="C38" s="161">
        <v>9666</v>
      </c>
      <c r="D38" s="161">
        <v>3405</v>
      </c>
      <c r="E38" s="161">
        <v>20248</v>
      </c>
      <c r="F38" s="161">
        <v>20597</v>
      </c>
      <c r="G38" s="161">
        <v>18853</v>
      </c>
      <c r="H38" s="161">
        <v>20900</v>
      </c>
      <c r="I38" s="179">
        <f>IFERROR(H38/G38-1,"-")</f>
        <v>0.1085768843154935</v>
      </c>
      <c r="J38" s="160">
        <f t="shared" ref="J38:J48" si="19">H38-G38</f>
        <v>2047</v>
      </c>
      <c r="K38" s="162">
        <f t="shared" si="18"/>
        <v>1.51275089769823E-2</v>
      </c>
    </row>
    <row r="39" spans="2:11" x14ac:dyDescent="0.25">
      <c r="B39" s="164" t="s">
        <v>105</v>
      </c>
      <c r="C39" s="165">
        <v>2065</v>
      </c>
      <c r="D39" s="165">
        <v>1733</v>
      </c>
      <c r="E39" s="165">
        <v>5407</v>
      </c>
      <c r="F39" s="165">
        <v>5704</v>
      </c>
      <c r="G39" s="165">
        <v>7095</v>
      </c>
      <c r="H39" s="165">
        <v>7443</v>
      </c>
      <c r="I39" s="180">
        <f>IFERROR(H39/G39-1,"-")</f>
        <v>4.9048625792811773E-2</v>
      </c>
      <c r="J39" s="164">
        <f t="shared" si="19"/>
        <v>348</v>
      </c>
      <c r="K39" s="166">
        <f t="shared" si="18"/>
        <v>5.387275086874606E-3</v>
      </c>
    </row>
    <row r="40" spans="2:11" x14ac:dyDescent="0.25">
      <c r="B40" s="164" t="s">
        <v>102</v>
      </c>
      <c r="C40" s="165">
        <v>7601</v>
      </c>
      <c r="D40" s="165">
        <v>1672</v>
      </c>
      <c r="E40" s="165">
        <v>14841</v>
      </c>
      <c r="F40" s="165">
        <v>14893</v>
      </c>
      <c r="G40" s="165">
        <v>11758</v>
      </c>
      <c r="H40" s="165">
        <v>13457</v>
      </c>
      <c r="I40" s="180">
        <f>IFERROR(H40/G40-1,"-")</f>
        <v>0.14449736349719333</v>
      </c>
      <c r="J40" s="164">
        <f t="shared" si="19"/>
        <v>1699</v>
      </c>
      <c r="K40" s="166">
        <f t="shared" si="18"/>
        <v>9.7402338901076951E-3</v>
      </c>
    </row>
    <row r="41" spans="2:11" x14ac:dyDescent="0.25">
      <c r="B41" s="160" t="s">
        <v>109</v>
      </c>
      <c r="C41" s="161">
        <v>137440</v>
      </c>
      <c r="D41" s="161">
        <v>8913</v>
      </c>
      <c r="E41" s="161">
        <v>198313</v>
      </c>
      <c r="F41" s="161">
        <v>240831</v>
      </c>
      <c r="G41" s="161">
        <v>254587</v>
      </c>
      <c r="H41" s="161">
        <v>262506</v>
      </c>
      <c r="I41" s="179">
        <f>IFERROR(H41/G41-1,"-")</f>
        <v>3.1105280316748196E-2</v>
      </c>
      <c r="J41" s="160">
        <f t="shared" si="19"/>
        <v>7919</v>
      </c>
      <c r="K41" s="162">
        <f t="shared" si="18"/>
        <v>0.19000296035941225</v>
      </c>
    </row>
    <row r="42" spans="2:11" x14ac:dyDescent="0.25">
      <c r="B42" s="164" t="s">
        <v>112</v>
      </c>
      <c r="C42" s="165">
        <v>66259</v>
      </c>
      <c r="D42" s="165">
        <v>309</v>
      </c>
      <c r="E42" s="165">
        <v>88685</v>
      </c>
      <c r="F42" s="165">
        <v>106334</v>
      </c>
      <c r="G42" s="165">
        <v>118602</v>
      </c>
      <c r="H42" s="165">
        <v>120525</v>
      </c>
      <c r="I42" s="180">
        <f t="shared" ref="I42:I49" si="20">IFERROR(H42/G42-1,"-")</f>
        <v>1.6213891839935268E-2</v>
      </c>
      <c r="J42" s="164">
        <f t="shared" si="19"/>
        <v>1923</v>
      </c>
      <c r="K42" s="166">
        <f t="shared" si="18"/>
        <v>8.7236508107693386E-2</v>
      </c>
    </row>
    <row r="43" spans="2:11" x14ac:dyDescent="0.25">
      <c r="B43" s="164" t="s">
        <v>115</v>
      </c>
      <c r="C43" s="165">
        <v>8479</v>
      </c>
      <c r="D43" s="165">
        <v>856</v>
      </c>
      <c r="E43" s="165">
        <v>9536</v>
      </c>
      <c r="F43" s="165">
        <v>13475</v>
      </c>
      <c r="G43" s="165">
        <v>12534</v>
      </c>
      <c r="H43" s="165">
        <v>12462</v>
      </c>
      <c r="I43" s="180">
        <f t="shared" si="20"/>
        <v>-5.7443752991862551E-3</v>
      </c>
      <c r="J43" s="164">
        <f t="shared" si="19"/>
        <v>-72</v>
      </c>
      <c r="K43" s="166">
        <f t="shared" si="18"/>
        <v>9.0200486541221741E-3</v>
      </c>
    </row>
    <row r="44" spans="2:11" x14ac:dyDescent="0.25">
      <c r="B44" s="164" t="s">
        <v>118</v>
      </c>
      <c r="C44" s="165">
        <v>4192</v>
      </c>
      <c r="D44" s="165">
        <v>1284</v>
      </c>
      <c r="E44" s="165">
        <v>5826</v>
      </c>
      <c r="F44" s="165">
        <v>7451</v>
      </c>
      <c r="G44" s="165">
        <v>6703</v>
      </c>
      <c r="H44" s="165">
        <v>7362</v>
      </c>
      <c r="I44" s="180">
        <f t="shared" si="20"/>
        <v>9.8314187677159381E-2</v>
      </c>
      <c r="J44" s="164">
        <f t="shared" si="19"/>
        <v>659</v>
      </c>
      <c r="K44" s="166">
        <f t="shared" si="18"/>
        <v>5.3286469420355835E-3</v>
      </c>
    </row>
    <row r="45" spans="2:11" x14ac:dyDescent="0.25">
      <c r="B45" s="164" t="s">
        <v>125</v>
      </c>
      <c r="C45" s="165">
        <v>5403</v>
      </c>
      <c r="D45" s="165">
        <v>100</v>
      </c>
      <c r="E45" s="165">
        <v>9647</v>
      </c>
      <c r="F45" s="165">
        <v>9860</v>
      </c>
      <c r="G45" s="165">
        <v>10522</v>
      </c>
      <c r="H45" s="165">
        <v>9305</v>
      </c>
      <c r="I45" s="180">
        <f t="shared" si="20"/>
        <v>-0.11566242159285312</v>
      </c>
      <c r="J45" s="164">
        <f t="shared" si="19"/>
        <v>-1217</v>
      </c>
      <c r="K45" s="166">
        <f t="shared" si="18"/>
        <v>6.7349986139148476E-3</v>
      </c>
    </row>
    <row r="46" spans="2:11" x14ac:dyDescent="0.25">
      <c r="B46" s="164" t="s">
        <v>121</v>
      </c>
      <c r="C46" s="165">
        <v>7570</v>
      </c>
      <c r="D46" s="165">
        <v>191</v>
      </c>
      <c r="E46" s="165">
        <v>9856</v>
      </c>
      <c r="F46" s="165">
        <v>11274</v>
      </c>
      <c r="G46" s="165">
        <v>12503</v>
      </c>
      <c r="H46" s="165">
        <v>9250</v>
      </c>
      <c r="I46" s="180">
        <f t="shared" si="20"/>
        <v>-0.26017755738622728</v>
      </c>
      <c r="J46" s="164">
        <f t="shared" si="19"/>
        <v>-3253</v>
      </c>
      <c r="K46" s="166">
        <f t="shared" si="18"/>
        <v>6.6951893797648938E-3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4216</v>
      </c>
      <c r="F47" s="165">
        <v>5757</v>
      </c>
      <c r="G47" s="165">
        <v>4534</v>
      </c>
      <c r="H47" s="165">
        <v>5744</v>
      </c>
      <c r="I47" s="180">
        <f t="shared" si="20"/>
        <v>0.26687251874724316</v>
      </c>
      <c r="J47" s="164">
        <f t="shared" si="19"/>
        <v>1210</v>
      </c>
      <c r="K47" s="166">
        <f t="shared" si="18"/>
        <v>4.1575316537696815E-3</v>
      </c>
    </row>
    <row r="48" spans="2:11" x14ac:dyDescent="0.25">
      <c r="B48" s="164" t="s">
        <v>133</v>
      </c>
      <c r="C48" s="165">
        <v>4738</v>
      </c>
      <c r="D48" s="165">
        <v>613</v>
      </c>
      <c r="E48" s="165">
        <v>3681</v>
      </c>
      <c r="F48" s="165">
        <v>5590</v>
      </c>
      <c r="G48" s="165">
        <v>5242</v>
      </c>
      <c r="H48" s="165">
        <v>4460</v>
      </c>
      <c r="I48" s="180">
        <f t="shared" si="20"/>
        <v>-0.14917970240366274</v>
      </c>
      <c r="J48" s="164">
        <f t="shared" si="19"/>
        <v>-782</v>
      </c>
      <c r="K48" s="166">
        <f t="shared" si="18"/>
        <v>3.2281669874325868E-3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5470</v>
      </c>
      <c r="E49" s="170">
        <f t="shared" si="22"/>
        <v>66866</v>
      </c>
      <c r="F49" s="170">
        <f t="shared" si="22"/>
        <v>81090</v>
      </c>
      <c r="G49" s="170">
        <f t="shared" si="22"/>
        <v>83947</v>
      </c>
      <c r="H49" s="170">
        <f t="shared" si="22"/>
        <v>93398</v>
      </c>
      <c r="I49" s="181">
        <f t="shared" si="20"/>
        <v>0.11258293923547003</v>
      </c>
      <c r="J49" s="169">
        <f>H49-G49</f>
        <v>9451</v>
      </c>
      <c r="K49" s="171">
        <f t="shared" si="18"/>
        <v>6.7601870020679092E-2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2365</v>
      </c>
      <c r="E51" s="177">
        <f t="shared" si="23"/>
        <v>11908</v>
      </c>
      <c r="F51" s="177">
        <f t="shared" si="23"/>
        <v>20524</v>
      </c>
      <c r="G51" s="177">
        <f t="shared" si="23"/>
        <v>18751</v>
      </c>
      <c r="H51" s="177">
        <f t="shared" si="23"/>
        <v>15557</v>
      </c>
      <c r="I51" s="178">
        <f>IFERROR(H51/G51-1,"-")</f>
        <v>-0.17033758199562687</v>
      </c>
      <c r="J51" s="177">
        <f>H51-G51</f>
        <v>-3194</v>
      </c>
      <c r="K51" s="178">
        <f t="shared" ref="K51:K63" si="24">H51/H$9</f>
        <v>1.1260222830378643E-2</v>
      </c>
    </row>
    <row r="52" spans="2:11" x14ac:dyDescent="0.25">
      <c r="B52" s="160" t="s">
        <v>99</v>
      </c>
      <c r="C52" s="161">
        <v>773</v>
      </c>
      <c r="D52" s="161">
        <v>461</v>
      </c>
      <c r="E52" s="161">
        <v>991</v>
      </c>
      <c r="F52" s="161">
        <v>8538</v>
      </c>
      <c r="G52" s="161">
        <v>4999</v>
      </c>
      <c r="H52" s="161">
        <v>2874</v>
      </c>
      <c r="I52" s="179">
        <f>IFERROR(H52/G52-1,"-")</f>
        <v>-0.42508501700340073</v>
      </c>
      <c r="J52" s="160">
        <f t="shared" ref="J52:J62" si="25">H52-G52</f>
        <v>-2125</v>
      </c>
      <c r="K52" s="162">
        <f t="shared" si="24"/>
        <v>2.0802134353993845E-3</v>
      </c>
    </row>
    <row r="53" spans="2:11" x14ac:dyDescent="0.25">
      <c r="B53" s="164" t="s">
        <v>105</v>
      </c>
      <c r="C53" s="165">
        <v>367</v>
      </c>
      <c r="D53" s="165">
        <v>181</v>
      </c>
      <c r="E53" s="165">
        <v>229</v>
      </c>
      <c r="F53" s="165">
        <v>6255</v>
      </c>
      <c r="G53" s="165">
        <v>3332</v>
      </c>
      <c r="H53" s="165">
        <v>1823</v>
      </c>
      <c r="I53" s="180">
        <f>IFERROR(H53/G53-1,"-")</f>
        <v>-0.45288115246098437</v>
      </c>
      <c r="J53" s="164">
        <f t="shared" si="25"/>
        <v>-1509</v>
      </c>
      <c r="K53" s="166">
        <f t="shared" si="24"/>
        <v>1.3194951610066381E-3</v>
      </c>
    </row>
    <row r="54" spans="2:11" x14ac:dyDescent="0.25">
      <c r="B54" s="164" t="s">
        <v>102</v>
      </c>
      <c r="C54" s="165">
        <v>406</v>
      </c>
      <c r="D54" s="165">
        <v>280</v>
      </c>
      <c r="E54" s="165">
        <v>762</v>
      </c>
      <c r="F54" s="165">
        <v>2283</v>
      </c>
      <c r="G54" s="165">
        <v>1667</v>
      </c>
      <c r="H54" s="165">
        <v>1051</v>
      </c>
      <c r="I54" s="180">
        <f>IFERROR(H54/G54-1,"-")</f>
        <v>-0.36952609478104381</v>
      </c>
      <c r="J54" s="164">
        <f t="shared" si="25"/>
        <v>-616</v>
      </c>
      <c r="K54" s="166">
        <f t="shared" si="24"/>
        <v>7.6071827439274633E-4</v>
      </c>
    </row>
    <row r="55" spans="2:11" x14ac:dyDescent="0.25">
      <c r="B55" s="160" t="s">
        <v>109</v>
      </c>
      <c r="C55" s="161">
        <v>7419</v>
      </c>
      <c r="D55" s="161">
        <v>1904</v>
      </c>
      <c r="E55" s="161">
        <v>10917</v>
      </c>
      <c r="F55" s="161">
        <v>11986</v>
      </c>
      <c r="G55" s="161">
        <v>13752</v>
      </c>
      <c r="H55" s="161">
        <v>12683</v>
      </c>
      <c r="I55" s="179">
        <f>IFERROR(H55/G55-1,"-")</f>
        <v>-7.7734147760325722E-2</v>
      </c>
      <c r="J55" s="160">
        <f t="shared" si="25"/>
        <v>-1069</v>
      </c>
      <c r="K55" s="162">
        <f t="shared" si="24"/>
        <v>9.1800093949792588E-3</v>
      </c>
    </row>
    <row r="56" spans="2:11" x14ac:dyDescent="0.25">
      <c r="B56" s="164" t="s">
        <v>112</v>
      </c>
      <c r="C56" s="165">
        <v>2301</v>
      </c>
      <c r="D56" s="165">
        <v>33</v>
      </c>
      <c r="E56" s="165">
        <v>3479</v>
      </c>
      <c r="F56" s="165">
        <v>3293</v>
      </c>
      <c r="G56" s="165">
        <v>3704</v>
      </c>
      <c r="H56" s="165">
        <v>4269</v>
      </c>
      <c r="I56" s="180">
        <f t="shared" ref="I56:I63" si="26">IFERROR(H56/G56-1,"-")</f>
        <v>0.15253779697624181</v>
      </c>
      <c r="J56" s="164">
        <f t="shared" si="25"/>
        <v>565</v>
      </c>
      <c r="K56" s="166">
        <f t="shared" si="24"/>
        <v>3.0899203742936576E-3</v>
      </c>
    </row>
    <row r="57" spans="2:11" x14ac:dyDescent="0.25">
      <c r="B57" s="164" t="s">
        <v>115</v>
      </c>
      <c r="C57" s="165">
        <v>2164</v>
      </c>
      <c r="D57" s="165">
        <v>800</v>
      </c>
      <c r="E57" s="165">
        <v>3013</v>
      </c>
      <c r="F57" s="165">
        <v>2347</v>
      </c>
      <c r="G57" s="165">
        <v>3199</v>
      </c>
      <c r="H57" s="165">
        <v>2841</v>
      </c>
      <c r="I57" s="180">
        <f t="shared" si="26"/>
        <v>-0.11190997186620821</v>
      </c>
      <c r="J57" s="164">
        <f t="shared" si="25"/>
        <v>-358</v>
      </c>
      <c r="K57" s="166">
        <f t="shared" si="24"/>
        <v>2.0563278949094124E-3</v>
      </c>
    </row>
    <row r="58" spans="2:11" x14ac:dyDescent="0.25">
      <c r="B58" s="164" t="s">
        <v>118</v>
      </c>
      <c r="C58" s="165">
        <v>393</v>
      </c>
      <c r="D58" s="165">
        <v>255</v>
      </c>
      <c r="E58" s="165">
        <v>830</v>
      </c>
      <c r="F58" s="165">
        <v>1263</v>
      </c>
      <c r="G58" s="165">
        <v>1088</v>
      </c>
      <c r="H58" s="165">
        <v>749</v>
      </c>
      <c r="I58" s="180">
        <f t="shared" si="26"/>
        <v>-0.31158088235294112</v>
      </c>
      <c r="J58" s="164">
        <f t="shared" si="25"/>
        <v>-339</v>
      </c>
      <c r="K58" s="166">
        <f t="shared" si="24"/>
        <v>5.4212938869663849E-4</v>
      </c>
    </row>
    <row r="59" spans="2:11" x14ac:dyDescent="0.25">
      <c r="B59" s="164" t="s">
        <v>125</v>
      </c>
      <c r="C59" s="165">
        <v>205</v>
      </c>
      <c r="D59" s="165">
        <v>33</v>
      </c>
      <c r="E59" s="165">
        <v>323</v>
      </c>
      <c r="F59" s="165">
        <v>306</v>
      </c>
      <c r="G59" s="165">
        <v>511</v>
      </c>
      <c r="H59" s="165">
        <v>390</v>
      </c>
      <c r="I59" s="180">
        <f t="shared" si="26"/>
        <v>-0.23679060665362039</v>
      </c>
      <c r="J59" s="164">
        <f t="shared" si="25"/>
        <v>-121</v>
      </c>
      <c r="K59" s="166">
        <f t="shared" si="24"/>
        <v>2.8228366033603334E-4</v>
      </c>
    </row>
    <row r="60" spans="2:11" x14ac:dyDescent="0.25">
      <c r="B60" s="164" t="s">
        <v>121</v>
      </c>
      <c r="C60" s="165">
        <v>135</v>
      </c>
      <c r="D60" s="165">
        <v>47</v>
      </c>
      <c r="E60" s="165">
        <v>324</v>
      </c>
      <c r="F60" s="165">
        <v>279</v>
      </c>
      <c r="G60" s="165">
        <v>376</v>
      </c>
      <c r="H60" s="165">
        <v>381</v>
      </c>
      <c r="I60" s="180">
        <f t="shared" si="26"/>
        <v>1.3297872340425565E-2</v>
      </c>
      <c r="J60" s="164">
        <f t="shared" si="25"/>
        <v>5</v>
      </c>
      <c r="K60" s="166">
        <f t="shared" si="24"/>
        <v>2.7576942202058643E-4</v>
      </c>
    </row>
    <row r="61" spans="2:11" x14ac:dyDescent="0.25">
      <c r="B61" s="164" t="s">
        <v>130</v>
      </c>
      <c r="C61" s="165">
        <v>76</v>
      </c>
      <c r="D61" s="165">
        <v>17</v>
      </c>
      <c r="E61" s="165">
        <v>42</v>
      </c>
      <c r="F61" s="165">
        <v>143</v>
      </c>
      <c r="G61" s="165">
        <v>78</v>
      </c>
      <c r="H61" s="165">
        <v>159</v>
      </c>
      <c r="I61" s="180">
        <f t="shared" si="26"/>
        <v>1.0384615384615383</v>
      </c>
      <c r="J61" s="164">
        <f t="shared" si="25"/>
        <v>81</v>
      </c>
      <c r="K61" s="166">
        <f t="shared" si="24"/>
        <v>1.1508487690622898E-4</v>
      </c>
    </row>
    <row r="62" spans="2:11" x14ac:dyDescent="0.25">
      <c r="B62" s="164" t="s">
        <v>133</v>
      </c>
      <c r="C62" s="165">
        <v>105</v>
      </c>
      <c r="D62" s="165">
        <v>13</v>
      </c>
      <c r="E62" s="165">
        <v>86</v>
      </c>
      <c r="F62" s="165">
        <v>132</v>
      </c>
      <c r="G62" s="165">
        <v>83</v>
      </c>
      <c r="H62" s="165">
        <v>109</v>
      </c>
      <c r="I62" s="180">
        <f t="shared" si="26"/>
        <v>0.31325301204819267</v>
      </c>
      <c r="J62" s="164">
        <f t="shared" si="25"/>
        <v>26</v>
      </c>
      <c r="K62" s="166">
        <f t="shared" si="24"/>
        <v>7.889466404263496E-5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706</v>
      </c>
      <c r="E63" s="170">
        <f t="shared" si="28"/>
        <v>2820</v>
      </c>
      <c r="F63" s="170">
        <f t="shared" si="28"/>
        <v>4223</v>
      </c>
      <c r="G63" s="170">
        <f t="shared" si="28"/>
        <v>4713</v>
      </c>
      <c r="H63" s="170">
        <f t="shared" si="28"/>
        <v>3785</v>
      </c>
      <c r="I63" s="181">
        <f t="shared" si="26"/>
        <v>-0.19690218544451521</v>
      </c>
      <c r="J63" s="169">
        <f>H63-G63</f>
        <v>-928</v>
      </c>
      <c r="K63" s="171">
        <f t="shared" si="24"/>
        <v>2.7395991137740675E-3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9116</v>
      </c>
      <c r="E65" s="177">
        <f t="shared" si="29"/>
        <v>39976</v>
      </c>
      <c r="F65" s="177">
        <f t="shared" si="29"/>
        <v>61153</v>
      </c>
      <c r="G65" s="177">
        <f t="shared" si="29"/>
        <v>64832</v>
      </c>
      <c r="H65" s="177">
        <f t="shared" si="29"/>
        <v>48456</v>
      </c>
      <c r="I65" s="178">
        <f>IFERROR(H65/G65-1,"-")</f>
        <v>-0.25259131293188553</v>
      </c>
      <c r="J65" s="177">
        <f>H65-G65</f>
        <v>-16376</v>
      </c>
      <c r="K65" s="178">
        <f t="shared" ref="K65:K77" si="30">H65/H$9</f>
        <v>3.5072659090366234E-2</v>
      </c>
    </row>
    <row r="66" spans="2:11" x14ac:dyDescent="0.25">
      <c r="B66" s="160" t="s">
        <v>99</v>
      </c>
      <c r="C66" s="161">
        <v>5481</v>
      </c>
      <c r="D66" s="161">
        <v>4267</v>
      </c>
      <c r="E66" s="161">
        <v>8941</v>
      </c>
      <c r="F66" s="161">
        <v>5809</v>
      </c>
      <c r="G66" s="161">
        <v>11217</v>
      </c>
      <c r="H66" s="161">
        <v>7564</v>
      </c>
      <c r="I66" s="179">
        <f>IFERROR(H66/G66-1,"-")</f>
        <v>-0.32566639921547647</v>
      </c>
      <c r="J66" s="160">
        <f t="shared" ref="J66:J76" si="31">H66-G66</f>
        <v>-3653</v>
      </c>
      <c r="K66" s="162">
        <f t="shared" si="30"/>
        <v>5.4748554020045033E-3</v>
      </c>
    </row>
    <row r="67" spans="2:11" x14ac:dyDescent="0.25">
      <c r="B67" s="164" t="s">
        <v>105</v>
      </c>
      <c r="C67" s="165">
        <v>2199</v>
      </c>
      <c r="D67" s="165">
        <v>4267</v>
      </c>
      <c r="E67" s="165">
        <v>5989</v>
      </c>
      <c r="F67" s="165">
        <v>4351</v>
      </c>
      <c r="G67" s="165">
        <v>3807</v>
      </c>
      <c r="H67" s="165">
        <v>1723</v>
      </c>
      <c r="I67" s="180">
        <f>IFERROR(H67/G67-1,"-")</f>
        <v>-0.54741266088783824</v>
      </c>
      <c r="J67" s="164">
        <f t="shared" si="31"/>
        <v>-2084</v>
      </c>
      <c r="K67" s="166">
        <f t="shared" si="30"/>
        <v>1.2471147352794499E-3</v>
      </c>
    </row>
    <row r="68" spans="2:11" x14ac:dyDescent="0.25">
      <c r="B68" s="164" t="s">
        <v>102</v>
      </c>
      <c r="C68" s="165">
        <v>3282</v>
      </c>
      <c r="D68" s="165">
        <v>0</v>
      </c>
      <c r="E68" s="165">
        <v>2952</v>
      </c>
      <c r="F68" s="165">
        <v>1458</v>
      </c>
      <c r="G68" s="165">
        <v>7410</v>
      </c>
      <c r="H68" s="165">
        <v>5841</v>
      </c>
      <c r="I68" s="180">
        <f>IFERROR(H68/G68-1,"-")</f>
        <v>-0.21174089068825908</v>
      </c>
      <c r="J68" s="164">
        <f t="shared" si="31"/>
        <v>-1569</v>
      </c>
      <c r="K68" s="166">
        <f t="shared" si="30"/>
        <v>4.2277406667250534E-3</v>
      </c>
    </row>
    <row r="69" spans="2:11" x14ac:dyDescent="0.25">
      <c r="B69" s="160" t="s">
        <v>109</v>
      </c>
      <c r="C69" s="161">
        <v>17854</v>
      </c>
      <c r="D69" s="161">
        <v>4849</v>
      </c>
      <c r="E69" s="161">
        <v>31035</v>
      </c>
      <c r="F69" s="161">
        <v>55344</v>
      </c>
      <c r="G69" s="161">
        <v>53615</v>
      </c>
      <c r="H69" s="161">
        <v>40892</v>
      </c>
      <c r="I69" s="179">
        <f>IFERROR(H69/G69-1,"-")</f>
        <v>-0.23730299356523366</v>
      </c>
      <c r="J69" s="160">
        <f t="shared" si="31"/>
        <v>-12723</v>
      </c>
      <c r="K69" s="162">
        <f t="shared" si="30"/>
        <v>2.9597803688361735E-2</v>
      </c>
    </row>
    <row r="70" spans="2:11" x14ac:dyDescent="0.25">
      <c r="B70" s="164" t="s">
        <v>112</v>
      </c>
      <c r="C70" s="165">
        <v>7112</v>
      </c>
      <c r="D70" s="165">
        <v>471</v>
      </c>
      <c r="E70" s="165">
        <v>12585</v>
      </c>
      <c r="F70" s="165">
        <v>20086</v>
      </c>
      <c r="G70" s="165">
        <v>17360</v>
      </c>
      <c r="H70" s="165">
        <v>16574</v>
      </c>
      <c r="I70" s="180">
        <f t="shared" ref="I70:I77" si="32">IFERROR(H70/G70-1,"-")</f>
        <v>-4.5276497695852513E-2</v>
      </c>
      <c r="J70" s="164">
        <f t="shared" si="31"/>
        <v>-786</v>
      </c>
      <c r="K70" s="166">
        <f t="shared" si="30"/>
        <v>1.1996331760024147E-2</v>
      </c>
    </row>
    <row r="71" spans="2:11" x14ac:dyDescent="0.25">
      <c r="B71" s="164" t="s">
        <v>115</v>
      </c>
      <c r="C71" s="165">
        <v>2067</v>
      </c>
      <c r="D71" s="165">
        <v>863</v>
      </c>
      <c r="E71" s="165">
        <v>4103</v>
      </c>
      <c r="F71" s="165">
        <v>3129</v>
      </c>
      <c r="G71" s="165">
        <v>4315</v>
      </c>
      <c r="H71" s="165">
        <v>4306</v>
      </c>
      <c r="I71" s="180">
        <f t="shared" si="32"/>
        <v>-2.0857473928157511E-3</v>
      </c>
      <c r="J71" s="164">
        <f t="shared" si="31"/>
        <v>-9</v>
      </c>
      <c r="K71" s="166">
        <f t="shared" si="30"/>
        <v>3.1167011318127169E-3</v>
      </c>
    </row>
    <row r="72" spans="2:11" x14ac:dyDescent="0.25">
      <c r="B72" s="164" t="s">
        <v>118</v>
      </c>
      <c r="C72" s="165">
        <v>2431</v>
      </c>
      <c r="D72" s="165">
        <v>650</v>
      </c>
      <c r="E72" s="165">
        <v>3602</v>
      </c>
      <c r="F72" s="165">
        <v>7485</v>
      </c>
      <c r="G72" s="165">
        <v>8038</v>
      </c>
      <c r="H72" s="165">
        <v>3260</v>
      </c>
      <c r="I72" s="180">
        <f t="shared" si="32"/>
        <v>-0.5944264742473252</v>
      </c>
      <c r="J72" s="164">
        <f t="shared" si="31"/>
        <v>-4778</v>
      </c>
      <c r="K72" s="166">
        <f t="shared" si="30"/>
        <v>2.3596018787063302E-3</v>
      </c>
    </row>
    <row r="73" spans="2:11" x14ac:dyDescent="0.25">
      <c r="B73" s="164" t="s">
        <v>125</v>
      </c>
      <c r="C73" s="165">
        <v>204</v>
      </c>
      <c r="D73" s="165">
        <v>42</v>
      </c>
      <c r="E73" s="165">
        <v>512</v>
      </c>
      <c r="F73" s="165">
        <v>1380</v>
      </c>
      <c r="G73" s="165">
        <v>1737</v>
      </c>
      <c r="H73" s="165">
        <v>1017</v>
      </c>
      <c r="I73" s="180">
        <f t="shared" si="32"/>
        <v>-0.41450777202072542</v>
      </c>
      <c r="J73" s="164">
        <f t="shared" si="31"/>
        <v>-720</v>
      </c>
      <c r="K73" s="166">
        <f t="shared" si="30"/>
        <v>7.3610892964550236E-4</v>
      </c>
    </row>
    <row r="74" spans="2:11" x14ac:dyDescent="0.25">
      <c r="B74" s="164" t="s">
        <v>121</v>
      </c>
      <c r="C74" s="165">
        <v>442</v>
      </c>
      <c r="D74" s="165">
        <v>187</v>
      </c>
      <c r="E74" s="165">
        <v>1182</v>
      </c>
      <c r="F74" s="165">
        <v>936</v>
      </c>
      <c r="G74" s="165">
        <v>1104</v>
      </c>
      <c r="H74" s="165">
        <v>1151</v>
      </c>
      <c r="I74" s="180">
        <f t="shared" si="32"/>
        <v>4.2572463768115965E-2</v>
      </c>
      <c r="J74" s="164">
        <f t="shared" si="31"/>
        <v>47</v>
      </c>
      <c r="K74" s="166">
        <f t="shared" si="30"/>
        <v>8.3309870011993436E-4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3179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5.7687199304568872E-4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180</v>
      </c>
      <c r="F76" s="165">
        <v>888</v>
      </c>
      <c r="G76" s="165">
        <v>202</v>
      </c>
      <c r="H76" s="165">
        <v>497</v>
      </c>
      <c r="I76" s="180">
        <f t="shared" si="32"/>
        <v>1.4603960396039604</v>
      </c>
      <c r="J76" s="164">
        <f t="shared" si="31"/>
        <v>295</v>
      </c>
      <c r="K76" s="166">
        <f t="shared" si="30"/>
        <v>3.5973071586412454E-4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2636</v>
      </c>
      <c r="E77" s="170">
        <f t="shared" si="34"/>
        <v>8027</v>
      </c>
      <c r="F77" s="170">
        <f t="shared" si="34"/>
        <v>18261</v>
      </c>
      <c r="G77" s="170">
        <f t="shared" si="34"/>
        <v>19222</v>
      </c>
      <c r="H77" s="170">
        <f t="shared" si="34"/>
        <v>13290</v>
      </c>
      <c r="I77" s="181">
        <f t="shared" si="32"/>
        <v>-0.30860472375403181</v>
      </c>
      <c r="J77" s="169">
        <f>H77-G77</f>
        <v>-5932</v>
      </c>
      <c r="K77" s="171">
        <f t="shared" si="30"/>
        <v>9.6193585791432903E-3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19337</v>
      </c>
      <c r="E79" s="177">
        <f t="shared" si="35"/>
        <v>166227</v>
      </c>
      <c r="F79" s="177">
        <f t="shared" si="35"/>
        <v>202954</v>
      </c>
      <c r="G79" s="177">
        <f t="shared" si="35"/>
        <v>225347</v>
      </c>
      <c r="H79" s="177">
        <f t="shared" si="35"/>
        <v>233629</v>
      </c>
      <c r="I79" s="178">
        <f>IFERROR(H79/G79-1,"-")</f>
        <v>3.6752208815737486E-2</v>
      </c>
      <c r="J79" s="177">
        <f>H79-G79</f>
        <v>8282</v>
      </c>
      <c r="K79" s="178">
        <f t="shared" ref="K79:K91" si="36">H79/H$9</f>
        <v>0.16910166482217215</v>
      </c>
    </row>
    <row r="80" spans="2:11" x14ac:dyDescent="0.25">
      <c r="B80" s="160" t="s">
        <v>99</v>
      </c>
      <c r="C80" s="161">
        <v>40712</v>
      </c>
      <c r="D80" s="161">
        <v>9679</v>
      </c>
      <c r="E80" s="161">
        <v>70697</v>
      </c>
      <c r="F80" s="161">
        <v>77704</v>
      </c>
      <c r="G80" s="161">
        <v>74844</v>
      </c>
      <c r="H80" s="161">
        <v>79607</v>
      </c>
      <c r="I80" s="179">
        <f>IFERROR(H80/G80-1,"-")</f>
        <v>6.3639035861258186E-2</v>
      </c>
      <c r="J80" s="160">
        <f t="shared" ref="J80:J90" si="37">H80-G80</f>
        <v>4763</v>
      </c>
      <c r="K80" s="162">
        <f t="shared" si="36"/>
        <v>5.7619885508642582E-2</v>
      </c>
    </row>
    <row r="81" spans="2:11" x14ac:dyDescent="0.25">
      <c r="B81" s="164" t="s">
        <v>105</v>
      </c>
      <c r="C81" s="165">
        <v>6804</v>
      </c>
      <c r="D81" s="165">
        <v>4511</v>
      </c>
      <c r="E81" s="165">
        <v>17928</v>
      </c>
      <c r="F81" s="165">
        <v>13298</v>
      </c>
      <c r="G81" s="165">
        <v>15279</v>
      </c>
      <c r="H81" s="165">
        <v>14419</v>
      </c>
      <c r="I81" s="180">
        <f>IFERROR(H81/G81-1,"-")</f>
        <v>-5.6286406178414849E-2</v>
      </c>
      <c r="J81" s="164">
        <f t="shared" si="37"/>
        <v>-860</v>
      </c>
      <c r="K81" s="166">
        <f t="shared" si="36"/>
        <v>1.0436533585603244E-2</v>
      </c>
    </row>
    <row r="82" spans="2:11" x14ac:dyDescent="0.25">
      <c r="B82" s="164" t="s">
        <v>102</v>
      </c>
      <c r="C82" s="165">
        <v>33908</v>
      </c>
      <c r="D82" s="165">
        <v>5168</v>
      </c>
      <c r="E82" s="165">
        <v>52769</v>
      </c>
      <c r="F82" s="165">
        <v>64406</v>
      </c>
      <c r="G82" s="165">
        <v>59565</v>
      </c>
      <c r="H82" s="165">
        <v>65188</v>
      </c>
      <c r="I82" s="180">
        <f>IFERROR(H82/G82-1,"-")</f>
        <v>9.4401074456476053E-2</v>
      </c>
      <c r="J82" s="164">
        <f t="shared" si="37"/>
        <v>5623</v>
      </c>
      <c r="K82" s="166">
        <f t="shared" si="36"/>
        <v>4.7183351923039338E-2</v>
      </c>
    </row>
    <row r="83" spans="2:11" x14ac:dyDescent="0.25">
      <c r="B83" s="160" t="s">
        <v>109</v>
      </c>
      <c r="C83" s="161">
        <v>75507</v>
      </c>
      <c r="D83" s="161">
        <v>9658</v>
      </c>
      <c r="E83" s="161">
        <v>95530</v>
      </c>
      <c r="F83" s="161">
        <v>125250</v>
      </c>
      <c r="G83" s="161">
        <v>150503</v>
      </c>
      <c r="H83" s="161">
        <v>154022</v>
      </c>
      <c r="I83" s="179">
        <f>IFERROR(H83/G83-1,"-")</f>
        <v>2.3381593722384242E-2</v>
      </c>
      <c r="J83" s="160">
        <f t="shared" si="37"/>
        <v>3519</v>
      </c>
      <c r="K83" s="162">
        <f t="shared" si="36"/>
        <v>0.11148177931352957</v>
      </c>
    </row>
    <row r="84" spans="2:11" x14ac:dyDescent="0.25">
      <c r="B84" s="164" t="s">
        <v>112</v>
      </c>
      <c r="C84" s="165">
        <v>14988</v>
      </c>
      <c r="D84" s="165">
        <v>686</v>
      </c>
      <c r="E84" s="165">
        <v>17101</v>
      </c>
      <c r="F84" s="165">
        <v>24889</v>
      </c>
      <c r="G84" s="165">
        <v>30284</v>
      </c>
      <c r="H84" s="165">
        <v>31454</v>
      </c>
      <c r="I84" s="180">
        <f t="shared" ref="I84:I91" si="38">IFERROR(H84/G84-1,"-")</f>
        <v>3.8634262316734835E-2</v>
      </c>
      <c r="J84" s="164">
        <f t="shared" si="37"/>
        <v>1170</v>
      </c>
      <c r="K84" s="166">
        <f t="shared" si="36"/>
        <v>2.2766539108229726E-2</v>
      </c>
    </row>
    <row r="85" spans="2:11" x14ac:dyDescent="0.25">
      <c r="B85" s="164" t="s">
        <v>115</v>
      </c>
      <c r="C85" s="165">
        <v>28410</v>
      </c>
      <c r="D85" s="165">
        <v>1925</v>
      </c>
      <c r="E85" s="165">
        <v>31855</v>
      </c>
      <c r="F85" s="165">
        <v>42490</v>
      </c>
      <c r="G85" s="165">
        <v>48818</v>
      </c>
      <c r="H85" s="165">
        <v>47374</v>
      </c>
      <c r="I85" s="180">
        <f t="shared" si="38"/>
        <v>-2.9579253554016915E-2</v>
      </c>
      <c r="J85" s="164">
        <f t="shared" si="37"/>
        <v>-1444</v>
      </c>
      <c r="K85" s="166">
        <f t="shared" si="36"/>
        <v>3.4289502883998062E-2</v>
      </c>
    </row>
    <row r="86" spans="2:11" x14ac:dyDescent="0.25">
      <c r="B86" s="164" t="s">
        <v>118</v>
      </c>
      <c r="C86" s="165">
        <v>5054</v>
      </c>
      <c r="D86" s="165">
        <v>2310</v>
      </c>
      <c r="E86" s="165">
        <v>9632</v>
      </c>
      <c r="F86" s="165">
        <v>12568</v>
      </c>
      <c r="G86" s="165">
        <v>17167</v>
      </c>
      <c r="H86" s="165">
        <v>16092</v>
      </c>
      <c r="I86" s="180">
        <f t="shared" si="38"/>
        <v>-6.2620143298188435E-2</v>
      </c>
      <c r="J86" s="164">
        <f t="shared" si="37"/>
        <v>-1075</v>
      </c>
      <c r="K86" s="166">
        <f t="shared" si="36"/>
        <v>1.16474581080191E-2</v>
      </c>
    </row>
    <row r="87" spans="2:11" x14ac:dyDescent="0.25">
      <c r="B87" s="164" t="s">
        <v>125</v>
      </c>
      <c r="C87" s="165">
        <v>1174</v>
      </c>
      <c r="D87" s="165">
        <v>118</v>
      </c>
      <c r="E87" s="165">
        <v>2190</v>
      </c>
      <c r="F87" s="165">
        <v>1914</v>
      </c>
      <c r="G87" s="165">
        <v>3143</v>
      </c>
      <c r="H87" s="165">
        <v>4156</v>
      </c>
      <c r="I87" s="180">
        <f t="shared" si="38"/>
        <v>0.32230353165765191</v>
      </c>
      <c r="J87" s="164">
        <f t="shared" si="37"/>
        <v>1013</v>
      </c>
      <c r="K87" s="166">
        <f t="shared" si="36"/>
        <v>3.008130493221935E-3</v>
      </c>
    </row>
    <row r="88" spans="2:11" x14ac:dyDescent="0.25">
      <c r="B88" s="164" t="s">
        <v>121</v>
      </c>
      <c r="C88" s="165">
        <v>993</v>
      </c>
      <c r="D88" s="165">
        <v>130</v>
      </c>
      <c r="E88" s="165">
        <v>1908</v>
      </c>
      <c r="F88" s="165">
        <v>1808</v>
      </c>
      <c r="G88" s="165">
        <v>2073</v>
      </c>
      <c r="H88" s="165">
        <v>2426</v>
      </c>
      <c r="I88" s="180">
        <f t="shared" si="38"/>
        <v>0.17028461167390252</v>
      </c>
      <c r="J88" s="164">
        <f t="shared" si="37"/>
        <v>353</v>
      </c>
      <c r="K88" s="166">
        <f t="shared" si="36"/>
        <v>1.7559491281415819E-3</v>
      </c>
    </row>
    <row r="89" spans="2:11" x14ac:dyDescent="0.25">
      <c r="B89" s="164" t="s">
        <v>130</v>
      </c>
      <c r="C89" s="165">
        <v>1688</v>
      </c>
      <c r="D89" s="165">
        <v>22</v>
      </c>
      <c r="E89" s="165">
        <v>1622</v>
      </c>
      <c r="F89" s="165">
        <v>2397</v>
      </c>
      <c r="G89" s="165">
        <v>2339</v>
      </c>
      <c r="H89" s="165">
        <v>2409</v>
      </c>
      <c r="I89" s="180">
        <f t="shared" si="38"/>
        <v>2.9927319367250904E-2</v>
      </c>
      <c r="J89" s="164">
        <f t="shared" si="37"/>
        <v>70</v>
      </c>
      <c r="K89" s="166">
        <f t="shared" si="36"/>
        <v>1.74364445576796E-3</v>
      </c>
    </row>
    <row r="90" spans="2:11" x14ac:dyDescent="0.25">
      <c r="B90" s="164" t="s">
        <v>133</v>
      </c>
      <c r="C90" s="165">
        <v>2253</v>
      </c>
      <c r="D90" s="165">
        <v>104</v>
      </c>
      <c r="E90" s="165">
        <v>1358</v>
      </c>
      <c r="F90" s="165">
        <v>2398</v>
      </c>
      <c r="G90" s="165">
        <v>2825</v>
      </c>
      <c r="H90" s="165">
        <v>1997</v>
      </c>
      <c r="I90" s="180">
        <f t="shared" si="38"/>
        <v>-0.29309734513274333</v>
      </c>
      <c r="J90" s="164">
        <f t="shared" si="37"/>
        <v>-828</v>
      </c>
      <c r="K90" s="166">
        <f t="shared" si="36"/>
        <v>1.4454371017719452E-3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4363</v>
      </c>
      <c r="E91" s="170">
        <f t="shared" si="40"/>
        <v>29864</v>
      </c>
      <c r="F91" s="170">
        <f t="shared" si="40"/>
        <v>36786</v>
      </c>
      <c r="G91" s="170">
        <f t="shared" si="40"/>
        <v>43854</v>
      </c>
      <c r="H91" s="170">
        <f t="shared" si="40"/>
        <v>48114</v>
      </c>
      <c r="I91" s="181">
        <f t="shared" si="38"/>
        <v>9.7140511697906717E-2</v>
      </c>
      <c r="J91" s="169">
        <f>H91-G91</f>
        <v>4260</v>
      </c>
      <c r="K91" s="171">
        <f t="shared" si="36"/>
        <v>3.4825118034379252E-2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6649</v>
      </c>
      <c r="E93" s="177">
        <f t="shared" si="41"/>
        <v>16519</v>
      </c>
      <c r="F93" s="177">
        <f t="shared" si="41"/>
        <v>21489</v>
      </c>
      <c r="G93" s="177">
        <f t="shared" si="41"/>
        <v>20242</v>
      </c>
      <c r="H93" s="177">
        <f t="shared" si="41"/>
        <v>19155</v>
      </c>
      <c r="I93" s="178">
        <f>IFERROR(H93/G93-1,"-")</f>
        <v>-5.3700227250271682E-2</v>
      </c>
      <c r="J93" s="177">
        <f>H93-G93</f>
        <v>-1087</v>
      </c>
      <c r="K93" s="178">
        <f t="shared" ref="K93:K105" si="42">H93/H$9</f>
        <v>1.386447054804287E-2</v>
      </c>
    </row>
    <row r="94" spans="2:11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0">
        <f t="shared" ref="J94:J104" si="43">H94-G94</f>
        <v>-242</v>
      </c>
      <c r="K94" s="162">
        <f t="shared" si="42"/>
        <v>7.2452806152915232E-3</v>
      </c>
    </row>
    <row r="95" spans="2:11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4">
        <f t="shared" si="43"/>
        <v>440</v>
      </c>
      <c r="K95" s="166">
        <f t="shared" si="42"/>
        <v>2.1388415802384066E-3</v>
      </c>
    </row>
    <row r="96" spans="2:11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4">
        <f t="shared" si="43"/>
        <v>-682</v>
      </c>
      <c r="K96" s="166">
        <f t="shared" si="42"/>
        <v>5.1064390350531166E-3</v>
      </c>
    </row>
    <row r="97" spans="2:11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0">
        <f t="shared" si="43"/>
        <v>-845</v>
      </c>
      <c r="K97" s="162">
        <f t="shared" si="42"/>
        <v>6.6191899327513468E-3</v>
      </c>
    </row>
    <row r="98" spans="2:11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44">IFERROR(H98/G98-1,"-")</f>
        <v>-0.18424317617866004</v>
      </c>
      <c r="J98" s="164">
        <f t="shared" si="43"/>
        <v>-297</v>
      </c>
      <c r="K98" s="166">
        <f t="shared" si="42"/>
        <v>9.5180259831252275E-4</v>
      </c>
    </row>
    <row r="99" spans="2:11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44"/>
        <v>-0.11849020544672717</v>
      </c>
      <c r="J99" s="164">
        <f t="shared" si="43"/>
        <v>-248</v>
      </c>
      <c r="K99" s="166">
        <f t="shared" si="42"/>
        <v>1.3354188546666195E-3</v>
      </c>
    </row>
    <row r="100" spans="2:11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44"/>
        <v>-3.952095808383238E-2</v>
      </c>
      <c r="J100" s="164">
        <f t="shared" si="43"/>
        <v>-66</v>
      </c>
      <c r="K100" s="166">
        <f t="shared" si="42"/>
        <v>1.1609820286640961E-3</v>
      </c>
    </row>
    <row r="101" spans="2:11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44"/>
        <v>-9.0384615384615397E-2</v>
      </c>
      <c r="J101" s="164">
        <f t="shared" si="43"/>
        <v>-47</v>
      </c>
      <c r="K101" s="166">
        <f t="shared" si="42"/>
        <v>3.4235941368959943E-4</v>
      </c>
    </row>
    <row r="102" spans="2:11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44"/>
        <v>-4.035874439461884E-2</v>
      </c>
      <c r="J102" s="164">
        <f t="shared" si="43"/>
        <v>-18</v>
      </c>
      <c r="K102" s="166">
        <f t="shared" si="42"/>
        <v>3.0978822211236482E-4</v>
      </c>
    </row>
    <row r="103" spans="2:11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44"/>
        <v>0.17307692307692313</v>
      </c>
      <c r="J103" s="164">
        <f t="shared" si="43"/>
        <v>18</v>
      </c>
      <c r="K103" s="166">
        <f t="shared" si="42"/>
        <v>8.8304119387169408E-5</v>
      </c>
    </row>
    <row r="104" spans="2:11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44"/>
        <v>-0.50574712643678166</v>
      </c>
      <c r="J104" s="164">
        <f t="shared" si="43"/>
        <v>-132</v>
      </c>
      <c r="K104" s="166">
        <f t="shared" si="42"/>
        <v>9.3370749188072578E-5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873</v>
      </c>
      <c r="E105" s="170">
        <f t="shared" si="46"/>
        <v>2227</v>
      </c>
      <c r="F105" s="170">
        <f t="shared" si="46"/>
        <v>2838</v>
      </c>
      <c r="G105" s="170">
        <f t="shared" si="46"/>
        <v>3284</v>
      </c>
      <c r="H105" s="170">
        <f t="shared" si="46"/>
        <v>3229</v>
      </c>
      <c r="I105" s="181">
        <f t="shared" si="44"/>
        <v>-1.6747868453105941E-2</v>
      </c>
      <c r="J105" s="169">
        <f>H105-G105</f>
        <v>-55</v>
      </c>
      <c r="K105" s="171">
        <f t="shared" si="42"/>
        <v>2.3371639467309017E-3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11408</v>
      </c>
      <c r="E107" s="177">
        <f t="shared" si="47"/>
        <v>54359</v>
      </c>
      <c r="F107" s="177">
        <f t="shared" si="47"/>
        <v>74624</v>
      </c>
      <c r="G107" s="177">
        <f t="shared" si="47"/>
        <v>67457</v>
      </c>
      <c r="H107" s="177">
        <f t="shared" si="47"/>
        <v>74992</v>
      </c>
      <c r="I107" s="178">
        <f>IFERROR(H107/G107-1,"-")</f>
        <v>0.11170078716812193</v>
      </c>
      <c r="J107" s="177">
        <f>H107-G107</f>
        <v>7535</v>
      </c>
      <c r="K107" s="178">
        <f t="shared" ref="K107:K119" si="48">H107/H$9</f>
        <v>5.427952886133286E-2</v>
      </c>
    </row>
    <row r="108" spans="2:11" x14ac:dyDescent="0.25">
      <c r="B108" s="160" t="s">
        <v>99</v>
      </c>
      <c r="C108" s="161">
        <v>5441</v>
      </c>
      <c r="D108" s="161">
        <v>6875</v>
      </c>
      <c r="E108" s="161">
        <v>9624</v>
      </c>
      <c r="F108" s="161">
        <v>14057</v>
      </c>
      <c r="G108" s="161">
        <v>10710</v>
      </c>
      <c r="H108" s="161">
        <v>12273</v>
      </c>
      <c r="I108" s="179">
        <f>IFERROR(H108/G108-1,"-")</f>
        <v>0.14593837535013998</v>
      </c>
      <c r="J108" s="160">
        <f t="shared" ref="J108:J118" si="49">H108-G108</f>
        <v>1563</v>
      </c>
      <c r="K108" s="162">
        <f t="shared" si="48"/>
        <v>8.8832496494977882E-3</v>
      </c>
    </row>
    <row r="109" spans="2:11" x14ac:dyDescent="0.25">
      <c r="B109" s="164" t="s">
        <v>105</v>
      </c>
      <c r="C109" s="165">
        <v>273</v>
      </c>
      <c r="D109" s="165">
        <v>6536</v>
      </c>
      <c r="E109" s="165">
        <v>4042</v>
      </c>
      <c r="F109" s="165">
        <v>6053</v>
      </c>
      <c r="G109" s="165">
        <v>2842</v>
      </c>
      <c r="H109" s="165">
        <v>3587</v>
      </c>
      <c r="I109" s="180">
        <f>IFERROR(H109/G109-1,"-")</f>
        <v>0.26213933849401827</v>
      </c>
      <c r="J109" s="164">
        <f t="shared" si="49"/>
        <v>745</v>
      </c>
      <c r="K109" s="166">
        <f t="shared" si="48"/>
        <v>2.5962858708342353E-3</v>
      </c>
    </row>
    <row r="110" spans="2:11" x14ac:dyDescent="0.25">
      <c r="B110" s="164" t="s">
        <v>102</v>
      </c>
      <c r="C110" s="165">
        <v>5168</v>
      </c>
      <c r="D110" s="165">
        <v>339</v>
      </c>
      <c r="E110" s="165">
        <v>5582</v>
      </c>
      <c r="F110" s="165">
        <v>8004</v>
      </c>
      <c r="G110" s="165">
        <v>7868</v>
      </c>
      <c r="H110" s="165">
        <v>8686</v>
      </c>
      <c r="I110" s="180">
        <f>IFERROR(H110/G110-1,"-")</f>
        <v>0.10396542958820532</v>
      </c>
      <c r="J110" s="164">
        <f t="shared" si="49"/>
        <v>818</v>
      </c>
      <c r="K110" s="166">
        <f t="shared" si="48"/>
        <v>6.2869637786635534E-3</v>
      </c>
    </row>
    <row r="111" spans="2:11" x14ac:dyDescent="0.25">
      <c r="B111" s="160" t="s">
        <v>109</v>
      </c>
      <c r="C111" s="161">
        <v>17186</v>
      </c>
      <c r="D111" s="161">
        <v>4533</v>
      </c>
      <c r="E111" s="161">
        <v>44735</v>
      </c>
      <c r="F111" s="161">
        <v>60567</v>
      </c>
      <c r="G111" s="161">
        <v>56747</v>
      </c>
      <c r="H111" s="161">
        <v>62719</v>
      </c>
      <c r="I111" s="179">
        <f>IFERROR(H111/G111-1,"-")</f>
        <v>0.10523904347366386</v>
      </c>
      <c r="J111" s="160">
        <f t="shared" si="49"/>
        <v>5972</v>
      </c>
      <c r="K111" s="162">
        <f t="shared" si="48"/>
        <v>4.5396279211835068E-2</v>
      </c>
    </row>
    <row r="112" spans="2:11" x14ac:dyDescent="0.25">
      <c r="B112" s="164" t="s">
        <v>112</v>
      </c>
      <c r="C112" s="165">
        <v>9701</v>
      </c>
      <c r="D112" s="165">
        <v>850</v>
      </c>
      <c r="E112" s="165">
        <v>23564</v>
      </c>
      <c r="F112" s="165">
        <v>38196</v>
      </c>
      <c r="G112" s="165">
        <v>33365</v>
      </c>
      <c r="H112" s="165">
        <v>34898</v>
      </c>
      <c r="I112" s="180">
        <f t="shared" ref="I112:I119" si="50">IFERROR(H112/G112-1,"-")</f>
        <v>4.5946350966581839E-2</v>
      </c>
      <c r="J112" s="164">
        <f t="shared" si="49"/>
        <v>1533</v>
      </c>
      <c r="K112" s="166">
        <f t="shared" si="48"/>
        <v>2.5259320970274082E-2</v>
      </c>
    </row>
    <row r="113" spans="2:11" x14ac:dyDescent="0.25">
      <c r="B113" s="164" t="s">
        <v>115</v>
      </c>
      <c r="C113" s="165">
        <v>1353</v>
      </c>
      <c r="D113" s="165">
        <v>1141</v>
      </c>
      <c r="E113" s="165">
        <v>2851</v>
      </c>
      <c r="F113" s="165">
        <v>3327</v>
      </c>
      <c r="G113" s="165">
        <v>2899</v>
      </c>
      <c r="H113" s="165">
        <v>3410</v>
      </c>
      <c r="I113" s="180">
        <f t="shared" si="50"/>
        <v>0.17626767850983094</v>
      </c>
      <c r="J113" s="164">
        <f t="shared" si="49"/>
        <v>511</v>
      </c>
      <c r="K113" s="166">
        <f t="shared" si="48"/>
        <v>2.4681725172971121E-3</v>
      </c>
    </row>
    <row r="114" spans="2:11" x14ac:dyDescent="0.25">
      <c r="B114" s="164" t="s">
        <v>118</v>
      </c>
      <c r="C114" s="165">
        <v>895</v>
      </c>
      <c r="D114" s="165">
        <v>1113</v>
      </c>
      <c r="E114" s="165">
        <v>3224</v>
      </c>
      <c r="F114" s="165">
        <v>5830</v>
      </c>
      <c r="G114" s="165">
        <v>3725</v>
      </c>
      <c r="H114" s="165">
        <v>5140</v>
      </c>
      <c r="I114" s="180">
        <f t="shared" si="50"/>
        <v>0.37986577181208059</v>
      </c>
      <c r="J114" s="164">
        <f t="shared" si="49"/>
        <v>1415</v>
      </c>
      <c r="K114" s="166">
        <f t="shared" si="48"/>
        <v>3.7203538823774654E-3</v>
      </c>
    </row>
    <row r="115" spans="2:11" x14ac:dyDescent="0.25">
      <c r="B115" s="164" t="s">
        <v>125</v>
      </c>
      <c r="C115" s="165">
        <v>429</v>
      </c>
      <c r="D115" s="165">
        <v>69</v>
      </c>
      <c r="E115" s="165">
        <v>2244</v>
      </c>
      <c r="F115" s="165">
        <v>2331</v>
      </c>
      <c r="G115" s="165">
        <v>2642</v>
      </c>
      <c r="H115" s="165">
        <v>2683</v>
      </c>
      <c r="I115" s="180">
        <f t="shared" si="50"/>
        <v>1.5518546555639556E-2</v>
      </c>
      <c r="J115" s="164">
        <f t="shared" si="49"/>
        <v>41</v>
      </c>
      <c r="K115" s="166">
        <f t="shared" si="48"/>
        <v>1.9419668222604551E-3</v>
      </c>
    </row>
    <row r="116" spans="2:11" x14ac:dyDescent="0.25">
      <c r="B116" s="164" t="s">
        <v>121</v>
      </c>
      <c r="C116" s="165">
        <v>623</v>
      </c>
      <c r="D116" s="165">
        <v>127</v>
      </c>
      <c r="E116" s="165">
        <v>1871</v>
      </c>
      <c r="F116" s="165">
        <v>1556</v>
      </c>
      <c r="G116" s="165">
        <v>1925</v>
      </c>
      <c r="H116" s="165">
        <v>1777</v>
      </c>
      <c r="I116" s="180">
        <f t="shared" si="50"/>
        <v>-7.6883116883116887E-2</v>
      </c>
      <c r="J116" s="164">
        <f t="shared" si="49"/>
        <v>-148</v>
      </c>
      <c r="K116" s="166">
        <f t="shared" si="48"/>
        <v>1.2862001651721315E-3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397</v>
      </c>
      <c r="F117" s="165">
        <v>565</v>
      </c>
      <c r="G117" s="165">
        <v>797</v>
      </c>
      <c r="H117" s="165">
        <v>759</v>
      </c>
      <c r="I117" s="180">
        <f t="shared" si="50"/>
        <v>-4.7678795483061531E-2</v>
      </c>
      <c r="J117" s="164">
        <f t="shared" si="49"/>
        <v>-38</v>
      </c>
      <c r="K117" s="166">
        <f t="shared" si="48"/>
        <v>5.4936743126935729E-4</v>
      </c>
    </row>
    <row r="118" spans="2:11" x14ac:dyDescent="0.25">
      <c r="B118" s="164" t="s">
        <v>133</v>
      </c>
      <c r="C118" s="165">
        <v>526</v>
      </c>
      <c r="D118" s="165">
        <v>4</v>
      </c>
      <c r="E118" s="165">
        <v>606</v>
      </c>
      <c r="F118" s="165">
        <v>361</v>
      </c>
      <c r="G118" s="165">
        <v>994</v>
      </c>
      <c r="H118" s="165">
        <v>613</v>
      </c>
      <c r="I118" s="180">
        <f t="shared" si="50"/>
        <v>-0.38329979879275655</v>
      </c>
      <c r="J118" s="164">
        <f t="shared" si="49"/>
        <v>-381</v>
      </c>
      <c r="K118" s="166">
        <f t="shared" si="48"/>
        <v>4.4369200970766271E-4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1225</v>
      </c>
      <c r="E119" s="170">
        <f t="shared" si="52"/>
        <v>9978</v>
      </c>
      <c r="F119" s="170">
        <f t="shared" si="52"/>
        <v>8401</v>
      </c>
      <c r="G119" s="170">
        <f t="shared" si="52"/>
        <v>10400</v>
      </c>
      <c r="H119" s="170">
        <f t="shared" si="52"/>
        <v>13439</v>
      </c>
      <c r="I119" s="181">
        <f t="shared" si="50"/>
        <v>0.29221153846153847</v>
      </c>
      <c r="J119" s="169">
        <f>H119-G119</f>
        <v>3039</v>
      </c>
      <c r="K119" s="171">
        <f t="shared" si="48"/>
        <v>9.7272054134768006E-3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32717</v>
      </c>
      <c r="E121" s="177">
        <f t="shared" si="53"/>
        <v>68599</v>
      </c>
      <c r="F121" s="177">
        <f t="shared" si="53"/>
        <v>90712</v>
      </c>
      <c r="G121" s="177">
        <f t="shared" si="53"/>
        <v>88492</v>
      </c>
      <c r="H121" s="177">
        <f t="shared" si="53"/>
        <v>97268</v>
      </c>
      <c r="I121" s="178">
        <f>IFERROR(H121/G121-1,"-")</f>
        <v>9.9172806581385942E-2</v>
      </c>
      <c r="J121" s="177">
        <f>H121-G121</f>
        <v>8776</v>
      </c>
      <c r="K121" s="178">
        <f t="shared" ref="K121:K133" si="54">H121/H$9</f>
        <v>7.0402992496321259E-2</v>
      </c>
    </row>
    <row r="122" spans="2:11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0">
        <f t="shared" ref="J122:J132" si="55">H122-G122</f>
        <v>5499</v>
      </c>
      <c r="K122" s="162">
        <f t="shared" si="54"/>
        <v>3.9023182726556159E-2</v>
      </c>
    </row>
    <row r="123" spans="2:11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4">
        <f t="shared" si="55"/>
        <v>4608</v>
      </c>
      <c r="K123" s="166">
        <f t="shared" si="54"/>
        <v>1.861479788851822E-2</v>
      </c>
    </row>
    <row r="124" spans="2:11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4">
        <f t="shared" si="55"/>
        <v>891</v>
      </c>
      <c r="K124" s="166">
        <f t="shared" si="54"/>
        <v>2.0408384838037939E-2</v>
      </c>
    </row>
    <row r="125" spans="2:11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0">
        <f t="shared" si="55"/>
        <v>3277</v>
      </c>
      <c r="K125" s="162">
        <f t="shared" si="54"/>
        <v>3.13798097697651E-2</v>
      </c>
    </row>
    <row r="126" spans="2:11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56">IFERROR(H126/G126-1,"-")</f>
        <v>-6.3581488933601604E-2</v>
      </c>
      <c r="J126" s="164">
        <f t="shared" si="55"/>
        <v>-316</v>
      </c>
      <c r="K126" s="166">
        <f t="shared" si="54"/>
        <v>3.3685850133433315E-3</v>
      </c>
    </row>
    <row r="127" spans="2:11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56"/>
        <v>0.13929874662858954</v>
      </c>
      <c r="J127" s="164">
        <f t="shared" si="55"/>
        <v>878</v>
      </c>
      <c r="K127" s="166">
        <f t="shared" si="54"/>
        <v>5.1976383714693736E-3</v>
      </c>
    </row>
    <row r="128" spans="2:11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56"/>
        <v>5.1575931232091587E-2</v>
      </c>
      <c r="J128" s="164">
        <f t="shared" si="55"/>
        <v>162</v>
      </c>
      <c r="K128" s="166">
        <f t="shared" si="54"/>
        <v>2.3907254617690208E-3</v>
      </c>
    </row>
    <row r="129" spans="2:11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56"/>
        <v>6.4000000000000057E-2</v>
      </c>
      <c r="J129" s="164">
        <f t="shared" si="55"/>
        <v>64</v>
      </c>
      <c r="K129" s="166">
        <f t="shared" si="54"/>
        <v>7.7012772973728081E-4</v>
      </c>
    </row>
    <row r="130" spans="2:11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56"/>
        <v>0.13106159895150715</v>
      </c>
      <c r="J130" s="164">
        <f t="shared" si="55"/>
        <v>100</v>
      </c>
      <c r="K130" s="166">
        <f t="shared" si="54"/>
        <v>6.2464307402563277E-4</v>
      </c>
    </row>
    <row r="131" spans="2:11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56"/>
        <v>-0.21836228287841186</v>
      </c>
      <c r="J131" s="164">
        <f t="shared" si="55"/>
        <v>-176</v>
      </c>
      <c r="K131" s="166">
        <f t="shared" si="54"/>
        <v>4.5599668208128464E-4</v>
      </c>
    </row>
    <row r="132" spans="2:11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56"/>
        <v>4.0128410914927803E-2</v>
      </c>
      <c r="J132" s="164">
        <f t="shared" si="55"/>
        <v>50</v>
      </c>
      <c r="K132" s="166">
        <f t="shared" si="54"/>
        <v>9.3805031742435704E-4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8782</v>
      </c>
      <c r="E133" s="170">
        <f t="shared" si="58"/>
        <v>17770</v>
      </c>
      <c r="F133" s="170">
        <f t="shared" si="58"/>
        <v>21895</v>
      </c>
      <c r="G133" s="170">
        <f t="shared" si="58"/>
        <v>21848</v>
      </c>
      <c r="H133" s="170">
        <f t="shared" si="58"/>
        <v>24363</v>
      </c>
      <c r="I133" s="181">
        <f t="shared" si="56"/>
        <v>0.11511351153423655</v>
      </c>
      <c r="J133" s="169">
        <f>H133-G133</f>
        <v>2515</v>
      </c>
      <c r="K133" s="171">
        <f t="shared" si="54"/>
        <v>1.7634043119914823E-2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19943</v>
      </c>
      <c r="E135" s="177">
        <f t="shared" si="59"/>
        <v>67593</v>
      </c>
      <c r="F135" s="177">
        <f t="shared" si="59"/>
        <v>74096</v>
      </c>
      <c r="G135" s="177">
        <f t="shared" si="59"/>
        <v>79076</v>
      </c>
      <c r="H135" s="177">
        <f t="shared" si="59"/>
        <v>76025</v>
      </c>
      <c r="I135" s="178">
        <f>IFERROR(H135/G135-1,"-")</f>
        <v>-3.8583135211695097E-2</v>
      </c>
      <c r="J135" s="177">
        <f>H135-G135</f>
        <v>-3051</v>
      </c>
      <c r="K135" s="178">
        <f t="shared" ref="K135:K147" si="60">H135/H$9</f>
        <v>5.5027218659094712E-2</v>
      </c>
    </row>
    <row r="136" spans="2:11" x14ac:dyDescent="0.25">
      <c r="B136" s="160" t="s">
        <v>99</v>
      </c>
      <c r="C136" s="161">
        <v>1887</v>
      </c>
      <c r="D136" s="161">
        <v>12232</v>
      </c>
      <c r="E136" s="161">
        <v>5447</v>
      </c>
      <c r="F136" s="161">
        <v>6384</v>
      </c>
      <c r="G136" s="161">
        <v>4596</v>
      </c>
      <c r="H136" s="161">
        <v>3501</v>
      </c>
      <c r="I136" s="179">
        <f>IFERROR(H136/G136-1,"-")</f>
        <v>-0.23825065274151436</v>
      </c>
      <c r="J136" s="160">
        <f t="shared" ref="J136:J146" si="61">H136-G136</f>
        <v>-1095</v>
      </c>
      <c r="K136" s="162">
        <f t="shared" si="60"/>
        <v>2.5340387047088535E-3</v>
      </c>
    </row>
    <row r="137" spans="2:11" x14ac:dyDescent="0.25">
      <c r="B137" s="164" t="s">
        <v>105</v>
      </c>
      <c r="C137" s="165">
        <v>1146</v>
      </c>
      <c r="D137" s="165">
        <v>10987</v>
      </c>
      <c r="E137" s="165">
        <v>3627</v>
      </c>
      <c r="F137" s="165">
        <v>4299</v>
      </c>
      <c r="G137" s="165">
        <v>2729</v>
      </c>
      <c r="H137" s="165">
        <v>1314</v>
      </c>
      <c r="I137" s="180">
        <f>IFERROR(H137/G137-1,"-")</f>
        <v>-0.51850494686698423</v>
      </c>
      <c r="J137" s="164">
        <f t="shared" si="61"/>
        <v>-1415</v>
      </c>
      <c r="K137" s="166">
        <f t="shared" si="60"/>
        <v>9.5107879405525086E-4</v>
      </c>
    </row>
    <row r="138" spans="2:11" x14ac:dyDescent="0.25">
      <c r="B138" s="164" t="s">
        <v>102</v>
      </c>
      <c r="C138" s="165">
        <v>741</v>
      </c>
      <c r="D138" s="165">
        <v>1245</v>
      </c>
      <c r="E138" s="165">
        <v>1820</v>
      </c>
      <c r="F138" s="165">
        <v>2085</v>
      </c>
      <c r="G138" s="165">
        <v>1867</v>
      </c>
      <c r="H138" s="165">
        <v>2187</v>
      </c>
      <c r="I138" s="180">
        <f>IFERROR(H138/G138-1,"-")</f>
        <v>0.1713979646491699</v>
      </c>
      <c r="J138" s="164">
        <f t="shared" si="61"/>
        <v>320</v>
      </c>
      <c r="K138" s="166">
        <f t="shared" si="60"/>
        <v>1.5829599106536025E-3</v>
      </c>
    </row>
    <row r="139" spans="2:11" x14ac:dyDescent="0.25">
      <c r="B139" s="160" t="s">
        <v>109</v>
      </c>
      <c r="C139" s="161">
        <v>37400</v>
      </c>
      <c r="D139" s="161">
        <v>7711</v>
      </c>
      <c r="E139" s="161">
        <v>62146</v>
      </c>
      <c r="F139" s="161">
        <v>67712</v>
      </c>
      <c r="G139" s="161">
        <v>74480</v>
      </c>
      <c r="H139" s="161">
        <v>72524</v>
      </c>
      <c r="I139" s="179">
        <f>IFERROR(H139/G139-1,"-")</f>
        <v>-2.6262083780880796E-2</v>
      </c>
      <c r="J139" s="160">
        <f t="shared" si="61"/>
        <v>-1956</v>
      </c>
      <c r="K139" s="162">
        <f t="shared" si="60"/>
        <v>5.2493179954385856E-2</v>
      </c>
    </row>
    <row r="140" spans="2:11" x14ac:dyDescent="0.25">
      <c r="B140" s="164" t="s">
        <v>112</v>
      </c>
      <c r="C140" s="165">
        <v>15636</v>
      </c>
      <c r="D140" s="165">
        <v>245</v>
      </c>
      <c r="E140" s="165">
        <v>24855</v>
      </c>
      <c r="F140" s="165">
        <v>25186</v>
      </c>
      <c r="G140" s="165">
        <v>29649</v>
      </c>
      <c r="H140" s="165">
        <v>30368</v>
      </c>
      <c r="I140" s="180">
        <f t="shared" ref="I140:I147" si="62">IFERROR(H140/G140-1,"-")</f>
        <v>2.4250396303416633E-2</v>
      </c>
      <c r="J140" s="164">
        <f t="shared" si="61"/>
        <v>719</v>
      </c>
      <c r="K140" s="166">
        <f t="shared" si="60"/>
        <v>2.1980487684832465E-2</v>
      </c>
    </row>
    <row r="141" spans="2:11" x14ac:dyDescent="0.25">
      <c r="B141" s="164" t="s">
        <v>115</v>
      </c>
      <c r="C141" s="165">
        <v>2675</v>
      </c>
      <c r="D141" s="165">
        <v>850</v>
      </c>
      <c r="E141" s="165">
        <v>4005</v>
      </c>
      <c r="F141" s="165">
        <v>6208</v>
      </c>
      <c r="G141" s="165">
        <v>7490</v>
      </c>
      <c r="H141" s="165">
        <v>6810</v>
      </c>
      <c r="I141" s="180">
        <f t="shared" si="62"/>
        <v>-9.0787716955941233E-2</v>
      </c>
      <c r="J141" s="164">
        <f t="shared" si="61"/>
        <v>-680</v>
      </c>
      <c r="K141" s="166">
        <f t="shared" si="60"/>
        <v>4.9291069920215057E-3</v>
      </c>
    </row>
    <row r="142" spans="2:11" x14ac:dyDescent="0.25">
      <c r="B142" s="164" t="s">
        <v>118</v>
      </c>
      <c r="C142" s="165">
        <v>3097</v>
      </c>
      <c r="D142" s="165">
        <v>2704</v>
      </c>
      <c r="E142" s="165">
        <v>7875</v>
      </c>
      <c r="F142" s="165">
        <v>7274</v>
      </c>
      <c r="G142" s="165">
        <v>7965</v>
      </c>
      <c r="H142" s="165">
        <v>6790</v>
      </c>
      <c r="I142" s="180">
        <f t="shared" si="62"/>
        <v>-0.14752040175768988</v>
      </c>
      <c r="J142" s="164">
        <f t="shared" si="61"/>
        <v>-1175</v>
      </c>
      <c r="K142" s="166">
        <f t="shared" si="60"/>
        <v>4.9146309068760679E-3</v>
      </c>
    </row>
    <row r="143" spans="2:11" x14ac:dyDescent="0.25">
      <c r="B143" s="164" t="s">
        <v>125</v>
      </c>
      <c r="C143" s="165">
        <v>406</v>
      </c>
      <c r="D143" s="165">
        <v>89</v>
      </c>
      <c r="E143" s="165">
        <v>2616</v>
      </c>
      <c r="F143" s="165">
        <v>2609</v>
      </c>
      <c r="G143" s="165">
        <v>1787</v>
      </c>
      <c r="H143" s="165">
        <v>1787</v>
      </c>
      <c r="I143" s="180">
        <f t="shared" si="62"/>
        <v>0</v>
      </c>
      <c r="J143" s="164">
        <f t="shared" si="61"/>
        <v>0</v>
      </c>
      <c r="K143" s="166">
        <f t="shared" si="60"/>
        <v>1.2934382077448502E-3</v>
      </c>
    </row>
    <row r="144" spans="2:11" x14ac:dyDescent="0.25">
      <c r="B144" s="164" t="s">
        <v>121</v>
      </c>
      <c r="C144" s="165">
        <v>671</v>
      </c>
      <c r="D144" s="165">
        <v>235</v>
      </c>
      <c r="E144" s="165">
        <v>1268</v>
      </c>
      <c r="F144" s="165">
        <v>1237</v>
      </c>
      <c r="G144" s="165">
        <v>1495</v>
      </c>
      <c r="H144" s="165">
        <v>1285</v>
      </c>
      <c r="I144" s="180">
        <f t="shared" si="62"/>
        <v>-0.14046822742474918</v>
      </c>
      <c r="J144" s="164">
        <f t="shared" si="61"/>
        <v>-210</v>
      </c>
      <c r="K144" s="166">
        <f t="shared" si="60"/>
        <v>9.3008847059436635E-4</v>
      </c>
    </row>
    <row r="145" spans="2:11" x14ac:dyDescent="0.25">
      <c r="B145" s="164" t="s">
        <v>130</v>
      </c>
      <c r="C145" s="165">
        <v>1581</v>
      </c>
      <c r="D145" s="165">
        <v>9</v>
      </c>
      <c r="E145" s="165">
        <v>1526</v>
      </c>
      <c r="F145" s="165">
        <v>1935</v>
      </c>
      <c r="G145" s="165">
        <v>1774</v>
      </c>
      <c r="H145" s="165">
        <v>1971</v>
      </c>
      <c r="I145" s="180">
        <f t="shared" si="62"/>
        <v>0.11104847801578344</v>
      </c>
      <c r="J145" s="164">
        <f t="shared" si="61"/>
        <v>197</v>
      </c>
      <c r="K145" s="166">
        <f t="shared" si="60"/>
        <v>1.4266181910828762E-3</v>
      </c>
    </row>
    <row r="146" spans="2:11" x14ac:dyDescent="0.25">
      <c r="B146" s="164" t="s">
        <v>133</v>
      </c>
      <c r="C146" s="165">
        <v>3277</v>
      </c>
      <c r="D146" s="165">
        <v>30</v>
      </c>
      <c r="E146" s="165">
        <v>711</v>
      </c>
      <c r="F146" s="165">
        <v>1264</v>
      </c>
      <c r="G146" s="165">
        <v>1135</v>
      </c>
      <c r="H146" s="165">
        <v>787</v>
      </c>
      <c r="I146" s="180">
        <f t="shared" si="62"/>
        <v>-0.30660792951541849</v>
      </c>
      <c r="J146" s="164">
        <f t="shared" si="61"/>
        <v>-348</v>
      </c>
      <c r="K146" s="166">
        <f t="shared" si="60"/>
        <v>5.6963395047296991E-4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3549</v>
      </c>
      <c r="E147" s="170">
        <f t="shared" si="64"/>
        <v>19290</v>
      </c>
      <c r="F147" s="170">
        <f t="shared" si="64"/>
        <v>21999</v>
      </c>
      <c r="G147" s="170">
        <f t="shared" si="64"/>
        <v>23185</v>
      </c>
      <c r="H147" s="170">
        <f t="shared" si="64"/>
        <v>22726</v>
      </c>
      <c r="I147" s="181">
        <f t="shared" si="62"/>
        <v>-1.9797282725900311E-2</v>
      </c>
      <c r="J147" s="169">
        <f>H147-G147</f>
        <v>-459</v>
      </c>
      <c r="K147" s="171">
        <f t="shared" si="60"/>
        <v>1.6449175550760753E-2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11611</v>
      </c>
      <c r="E149" s="177">
        <f t="shared" si="65"/>
        <v>35683</v>
      </c>
      <c r="F149" s="177">
        <f t="shared" si="65"/>
        <v>36725</v>
      </c>
      <c r="G149" s="177">
        <f t="shared" si="65"/>
        <v>40047</v>
      </c>
      <c r="H149" s="177">
        <f t="shared" si="65"/>
        <v>37123</v>
      </c>
      <c r="I149" s="178">
        <f>IFERROR(H149/G149-1,"-")</f>
        <v>-7.3014208305241302E-2</v>
      </c>
      <c r="J149" s="177">
        <f>H149-G149</f>
        <v>-2924</v>
      </c>
      <c r="K149" s="178">
        <f t="shared" ref="K149:K161" si="66">H149/H$9</f>
        <v>2.6869785442704016E-2</v>
      </c>
    </row>
    <row r="150" spans="2:11" x14ac:dyDescent="0.25">
      <c r="B150" s="160" t="s">
        <v>99</v>
      </c>
      <c r="C150" s="161">
        <v>7858</v>
      </c>
      <c r="D150" s="161">
        <v>7860</v>
      </c>
      <c r="E150" s="161">
        <v>17725</v>
      </c>
      <c r="F150" s="161">
        <v>16941</v>
      </c>
      <c r="G150" s="161">
        <v>16143</v>
      </c>
      <c r="H150" s="161">
        <v>13495</v>
      </c>
      <c r="I150" s="179">
        <f>IFERROR(H150/G150-1,"-")</f>
        <v>-0.16403394660224246</v>
      </c>
      <c r="J150" s="160">
        <f t="shared" ref="J150:J160" si="67">H150-G150</f>
        <v>-2648</v>
      </c>
      <c r="K150" s="162">
        <f t="shared" si="66"/>
        <v>9.7677384518840265E-3</v>
      </c>
    </row>
    <row r="151" spans="2:11" x14ac:dyDescent="0.25">
      <c r="B151" s="164" t="s">
        <v>105</v>
      </c>
      <c r="C151" s="165">
        <v>3860</v>
      </c>
      <c r="D151" s="165">
        <v>6914</v>
      </c>
      <c r="E151" s="165">
        <v>12195</v>
      </c>
      <c r="F151" s="165">
        <v>11879</v>
      </c>
      <c r="G151" s="165">
        <v>11825</v>
      </c>
      <c r="H151" s="165">
        <v>9117</v>
      </c>
      <c r="I151" s="180">
        <f>IFERROR(H151/G151-1,"-")</f>
        <v>-0.22900634249471463</v>
      </c>
      <c r="J151" s="164">
        <f t="shared" si="67"/>
        <v>-2708</v>
      </c>
      <c r="K151" s="166">
        <f t="shared" si="66"/>
        <v>6.5989234135477338E-3</v>
      </c>
    </row>
    <row r="152" spans="2:11" x14ac:dyDescent="0.25">
      <c r="B152" s="164" t="s">
        <v>102</v>
      </c>
      <c r="C152" s="165">
        <v>3998</v>
      </c>
      <c r="D152" s="165">
        <v>946</v>
      </c>
      <c r="E152" s="165">
        <v>5530</v>
      </c>
      <c r="F152" s="165">
        <v>5062</v>
      </c>
      <c r="G152" s="165">
        <v>4318</v>
      </c>
      <c r="H152" s="165">
        <v>4378</v>
      </c>
      <c r="I152" s="180">
        <f>IFERROR(H152/G152-1,"-")</f>
        <v>1.3895321908290903E-2</v>
      </c>
      <c r="J152" s="164">
        <f t="shared" si="67"/>
        <v>60</v>
      </c>
      <c r="K152" s="166">
        <f t="shared" si="66"/>
        <v>3.1688150383362926E-3</v>
      </c>
    </row>
    <row r="153" spans="2:11" x14ac:dyDescent="0.25">
      <c r="B153" s="160" t="s">
        <v>109</v>
      </c>
      <c r="C153" s="161">
        <v>14536</v>
      </c>
      <c r="D153" s="161">
        <v>3751</v>
      </c>
      <c r="E153" s="161">
        <v>17958</v>
      </c>
      <c r="F153" s="161">
        <v>19784</v>
      </c>
      <c r="G153" s="161">
        <v>23904</v>
      </c>
      <c r="H153" s="161">
        <v>23628</v>
      </c>
      <c r="I153" s="179">
        <f>IFERROR(H153/G153-1,"-")</f>
        <v>-1.1546184738955856E-2</v>
      </c>
      <c r="J153" s="160">
        <f t="shared" si="67"/>
        <v>-276</v>
      </c>
      <c r="K153" s="162">
        <f t="shared" si="66"/>
        <v>1.7102046990819991E-2</v>
      </c>
    </row>
    <row r="154" spans="2:11" x14ac:dyDescent="0.25">
      <c r="B154" s="164" t="s">
        <v>112</v>
      </c>
      <c r="C154" s="165">
        <v>4906</v>
      </c>
      <c r="D154" s="165">
        <v>152</v>
      </c>
      <c r="E154" s="165">
        <v>6242</v>
      </c>
      <c r="F154" s="165">
        <v>6638</v>
      </c>
      <c r="G154" s="165">
        <v>7867</v>
      </c>
      <c r="H154" s="165">
        <v>6161</v>
      </c>
      <c r="I154" s="180">
        <f t="shared" ref="I154:I161" si="68">IFERROR(H154/G154-1,"-")</f>
        <v>-0.21685521799923735</v>
      </c>
      <c r="J154" s="164">
        <f t="shared" si="67"/>
        <v>-1706</v>
      </c>
      <c r="K154" s="166">
        <f t="shared" si="66"/>
        <v>4.4593580290520551E-3</v>
      </c>
    </row>
    <row r="155" spans="2:11" x14ac:dyDescent="0.25">
      <c r="B155" s="164" t="s">
        <v>115</v>
      </c>
      <c r="C155" s="165">
        <v>3835</v>
      </c>
      <c r="D155" s="165">
        <v>743</v>
      </c>
      <c r="E155" s="165">
        <v>4009</v>
      </c>
      <c r="F155" s="165">
        <v>4097</v>
      </c>
      <c r="G155" s="165">
        <v>4382</v>
      </c>
      <c r="H155" s="165">
        <v>4275</v>
      </c>
      <c r="I155" s="180">
        <f t="shared" si="68"/>
        <v>-2.4418073938840656E-2</v>
      </c>
      <c r="J155" s="164">
        <f t="shared" si="67"/>
        <v>-107</v>
      </c>
      <c r="K155" s="166">
        <f t="shared" si="66"/>
        <v>3.094263199837289E-3</v>
      </c>
    </row>
    <row r="156" spans="2:11" x14ac:dyDescent="0.25">
      <c r="B156" s="164" t="s">
        <v>118</v>
      </c>
      <c r="C156" s="165">
        <v>1701</v>
      </c>
      <c r="D156" s="165">
        <v>943</v>
      </c>
      <c r="E156" s="165">
        <v>2089</v>
      </c>
      <c r="F156" s="165">
        <v>2780</v>
      </c>
      <c r="G156" s="165">
        <v>3521</v>
      </c>
      <c r="H156" s="165">
        <v>5250</v>
      </c>
      <c r="I156" s="180">
        <f t="shared" si="68"/>
        <v>0.49105367793240551</v>
      </c>
      <c r="J156" s="164">
        <f t="shared" si="67"/>
        <v>1729</v>
      </c>
      <c r="K156" s="166">
        <f t="shared" si="66"/>
        <v>3.7999723506773721E-3</v>
      </c>
    </row>
    <row r="157" spans="2:11" x14ac:dyDescent="0.25">
      <c r="B157" s="164" t="s">
        <v>125</v>
      </c>
      <c r="C157" s="165">
        <v>495</v>
      </c>
      <c r="D157" s="165">
        <v>130</v>
      </c>
      <c r="E157" s="165">
        <v>589</v>
      </c>
      <c r="F157" s="165">
        <v>637</v>
      </c>
      <c r="G157" s="165">
        <v>880</v>
      </c>
      <c r="H157" s="165">
        <v>932</v>
      </c>
      <c r="I157" s="180">
        <f t="shared" si="68"/>
        <v>5.9090909090909083E-2</v>
      </c>
      <c r="J157" s="164">
        <f t="shared" si="67"/>
        <v>52</v>
      </c>
      <c r="K157" s="166">
        <f t="shared" si="66"/>
        <v>6.745855677773926E-4</v>
      </c>
    </row>
    <row r="158" spans="2:11" x14ac:dyDescent="0.25">
      <c r="B158" s="164" t="s">
        <v>121</v>
      </c>
      <c r="C158" s="165">
        <v>507</v>
      </c>
      <c r="D158" s="165">
        <v>133</v>
      </c>
      <c r="E158" s="165">
        <v>781</v>
      </c>
      <c r="F158" s="165">
        <v>950</v>
      </c>
      <c r="G158" s="165">
        <v>991</v>
      </c>
      <c r="H158" s="165">
        <v>916</v>
      </c>
      <c r="I158" s="180">
        <f t="shared" si="68"/>
        <v>-7.5681130171543876E-2</v>
      </c>
      <c r="J158" s="164">
        <f t="shared" si="67"/>
        <v>-75</v>
      </c>
      <c r="K158" s="166">
        <f t="shared" si="66"/>
        <v>6.6300469966104245E-4</v>
      </c>
    </row>
    <row r="159" spans="2:11" x14ac:dyDescent="0.25">
      <c r="B159" s="164" t="s">
        <v>130</v>
      </c>
      <c r="C159" s="165">
        <v>209</v>
      </c>
      <c r="D159" s="165">
        <v>21</v>
      </c>
      <c r="E159" s="165">
        <v>229</v>
      </c>
      <c r="F159" s="165">
        <v>227</v>
      </c>
      <c r="G159" s="165">
        <v>257</v>
      </c>
      <c r="H159" s="165">
        <v>181</v>
      </c>
      <c r="I159" s="180">
        <f t="shared" si="68"/>
        <v>-0.2957198443579766</v>
      </c>
      <c r="J159" s="164">
        <f t="shared" si="67"/>
        <v>-76</v>
      </c>
      <c r="K159" s="166">
        <f t="shared" si="66"/>
        <v>1.3100857056621036E-4</v>
      </c>
    </row>
    <row r="160" spans="2:11" x14ac:dyDescent="0.25">
      <c r="B160" s="164" t="s">
        <v>133</v>
      </c>
      <c r="C160" s="165">
        <v>277</v>
      </c>
      <c r="D160" s="165">
        <v>33</v>
      </c>
      <c r="E160" s="165">
        <v>356</v>
      </c>
      <c r="F160" s="165">
        <v>483</v>
      </c>
      <c r="G160" s="165">
        <v>361</v>
      </c>
      <c r="H160" s="165">
        <v>243</v>
      </c>
      <c r="I160" s="180">
        <f t="shared" si="68"/>
        <v>-0.32686980609418281</v>
      </c>
      <c r="J160" s="164">
        <f t="shared" si="67"/>
        <v>-118</v>
      </c>
      <c r="K160" s="166">
        <f t="shared" si="66"/>
        <v>1.7588443451706695E-4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1596</v>
      </c>
      <c r="E161" s="170">
        <f t="shared" si="70"/>
        <v>3663</v>
      </c>
      <c r="F161" s="170">
        <f t="shared" si="70"/>
        <v>3972</v>
      </c>
      <c r="G161" s="170">
        <f t="shared" si="70"/>
        <v>5645</v>
      </c>
      <c r="H161" s="170">
        <f t="shared" si="70"/>
        <v>5670</v>
      </c>
      <c r="I161" s="181">
        <f t="shared" si="68"/>
        <v>4.4286979627989886E-3</v>
      </c>
      <c r="J161" s="169">
        <f>H161-G161</f>
        <v>25</v>
      </c>
      <c r="K161" s="171">
        <f t="shared" si="66"/>
        <v>4.103970138731562E-3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0F97-C070-4F03-BC77-907A6507EA16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270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50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63150</v>
      </c>
      <c r="E9" s="177">
        <f t="shared" si="0"/>
        <v>297992</v>
      </c>
      <c r="F9" s="177">
        <f t="shared" si="0"/>
        <v>358076</v>
      </c>
      <c r="G9" s="177">
        <f t="shared" si="0"/>
        <v>390195</v>
      </c>
      <c r="H9" s="177">
        <f t="shared" si="0"/>
        <v>401915</v>
      </c>
      <c r="I9" s="178">
        <f>IFERROR(H9/G9-1,"-")</f>
        <v>3.0036263919322348E-2</v>
      </c>
      <c r="J9" s="177">
        <f t="shared" ref="J9:J21" si="1">H9-G9</f>
        <v>11720</v>
      </c>
      <c r="K9" s="178">
        <f t="shared" ref="K9:K21" si="2">H9/H$9</f>
        <v>1</v>
      </c>
      <c r="N9" s="157" t="s">
        <v>70</v>
      </c>
      <c r="O9" s="177">
        <f t="shared" ref="O9:T9" si="3">O10+O13</f>
        <v>26023</v>
      </c>
      <c r="P9" s="177">
        <f t="shared" si="3"/>
        <v>7712</v>
      </c>
      <c r="Q9" s="177">
        <f t="shared" si="3"/>
        <v>38303</v>
      </c>
      <c r="R9" s="177">
        <f t="shared" si="3"/>
        <v>46541</v>
      </c>
      <c r="S9" s="177">
        <f t="shared" si="3"/>
        <v>48826</v>
      </c>
      <c r="T9" s="177">
        <f t="shared" si="3"/>
        <v>56027</v>
      </c>
      <c r="U9" s="178">
        <f>IFERROR(T9/S9-1,"-")</f>
        <v>0.14748289845574081</v>
      </c>
      <c r="V9" s="177">
        <f>T9-S9</f>
        <v>7201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26183</v>
      </c>
      <c r="E10" s="161">
        <v>32045</v>
      </c>
      <c r="F10" s="161">
        <v>36011</v>
      </c>
      <c r="G10" s="161">
        <v>35766</v>
      </c>
      <c r="H10" s="161">
        <v>38326</v>
      </c>
      <c r="I10" s="179">
        <f>IFERROR(H10/G10-1,"-")</f>
        <v>7.1576357434435023E-2</v>
      </c>
      <c r="J10" s="160">
        <f t="shared" si="1"/>
        <v>2560</v>
      </c>
      <c r="K10" s="162">
        <f t="shared" si="2"/>
        <v>9.5358471318562385E-2</v>
      </c>
      <c r="N10" s="160" t="s">
        <v>99</v>
      </c>
      <c r="O10" s="161">
        <v>6348</v>
      </c>
      <c r="P10" s="161">
        <v>3040</v>
      </c>
      <c r="Q10" s="161">
        <v>13265</v>
      </c>
      <c r="R10" s="161">
        <v>14699</v>
      </c>
      <c r="S10" s="161">
        <v>15813</v>
      </c>
      <c r="T10" s="161">
        <v>18459</v>
      </c>
      <c r="U10" s="179">
        <f>IFERROR(T10/S10-1,"-")</f>
        <v>0.16733067729083673</v>
      </c>
      <c r="V10" s="160">
        <f t="shared" ref="V10:V20" si="5">T10-S10</f>
        <v>2646</v>
      </c>
      <c r="W10" s="162">
        <f t="shared" si="4"/>
        <v>0.32946615024898712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21924</v>
      </c>
      <c r="E11" s="165">
        <v>19017</v>
      </c>
      <c r="F11" s="165">
        <v>19651</v>
      </c>
      <c r="G11" s="165">
        <v>16248</v>
      </c>
      <c r="H11" s="165">
        <v>15442</v>
      </c>
      <c r="I11" s="180">
        <f>IFERROR(H11/G11-1,"-")</f>
        <v>-4.9606105366814424E-2</v>
      </c>
      <c r="J11" s="164">
        <f t="shared" si="1"/>
        <v>-806</v>
      </c>
      <c r="K11" s="166">
        <f t="shared" si="2"/>
        <v>3.8421059179179678E-2</v>
      </c>
      <c r="N11" s="164" t="s">
        <v>105</v>
      </c>
      <c r="O11" s="165">
        <v>1948</v>
      </c>
      <c r="P11" s="165">
        <v>1777</v>
      </c>
      <c r="Q11" s="165">
        <v>6457</v>
      </c>
      <c r="R11" s="165">
        <v>7580</v>
      </c>
      <c r="S11" s="165">
        <v>5510</v>
      </c>
      <c r="T11" s="165">
        <v>5847</v>
      </c>
      <c r="U11" s="180">
        <f>IFERROR(T11/S11-1,"-")</f>
        <v>6.1161524500907394E-2</v>
      </c>
      <c r="V11" s="164">
        <f t="shared" si="5"/>
        <v>337</v>
      </c>
      <c r="W11" s="166">
        <f>T11/T$9</f>
        <v>0.10436039766541132</v>
      </c>
    </row>
    <row r="12" spans="1:23" x14ac:dyDescent="0.25">
      <c r="A12" s="1"/>
      <c r="B12" s="164" t="s">
        <v>102</v>
      </c>
      <c r="C12" s="165">
        <v>7332</v>
      </c>
      <c r="D12" s="165">
        <v>4259</v>
      </c>
      <c r="E12" s="165">
        <v>13028</v>
      </c>
      <c r="F12" s="165">
        <v>16360</v>
      </c>
      <c r="G12" s="165">
        <v>19518</v>
      </c>
      <c r="H12" s="165">
        <v>22884</v>
      </c>
      <c r="I12" s="180">
        <f>IFERROR(H12/G12-1,"-")</f>
        <v>0.17245619428220094</v>
      </c>
      <c r="J12" s="164">
        <f t="shared" si="1"/>
        <v>3366</v>
      </c>
      <c r="K12" s="166">
        <f t="shared" si="2"/>
        <v>5.6937412139382707E-2</v>
      </c>
      <c r="N12" s="164" t="s">
        <v>102</v>
      </c>
      <c r="O12" s="165">
        <v>4400</v>
      </c>
      <c r="P12" s="165">
        <v>1263</v>
      </c>
      <c r="Q12" s="165">
        <v>6808</v>
      </c>
      <c r="R12" s="165">
        <v>7119</v>
      </c>
      <c r="S12" s="165">
        <v>10303</v>
      </c>
      <c r="T12" s="165">
        <v>12612</v>
      </c>
      <c r="U12" s="180">
        <f>IFERROR(T12/S12-1,"-")</f>
        <v>0.22410948267494901</v>
      </c>
      <c r="V12" s="164">
        <f t="shared" si="5"/>
        <v>2309</v>
      </c>
      <c r="W12" s="166">
        <f t="shared" si="4"/>
        <v>0.22510575258357576</v>
      </c>
    </row>
    <row r="13" spans="1:23" s="57" customFormat="1" x14ac:dyDescent="0.25">
      <c r="B13" s="160" t="s">
        <v>109</v>
      </c>
      <c r="C13" s="161">
        <v>205314</v>
      </c>
      <c r="D13" s="161">
        <v>36967</v>
      </c>
      <c r="E13" s="161">
        <v>265947</v>
      </c>
      <c r="F13" s="161">
        <v>322065</v>
      </c>
      <c r="G13" s="161">
        <v>354429</v>
      </c>
      <c r="H13" s="161">
        <v>363589</v>
      </c>
      <c r="I13" s="179">
        <f>IFERROR(H13/G13-1,"-")</f>
        <v>2.5844386322789514E-2</v>
      </c>
      <c r="J13" s="160">
        <f t="shared" si="1"/>
        <v>9160</v>
      </c>
      <c r="K13" s="162">
        <f t="shared" si="2"/>
        <v>0.90464152868143766</v>
      </c>
      <c r="N13" s="160" t="s">
        <v>109</v>
      </c>
      <c r="O13" s="161">
        <v>19675</v>
      </c>
      <c r="P13" s="161">
        <v>4672</v>
      </c>
      <c r="Q13" s="161">
        <v>25038</v>
      </c>
      <c r="R13" s="161">
        <v>31842</v>
      </c>
      <c r="S13" s="161">
        <v>33013</v>
      </c>
      <c r="T13" s="161">
        <v>37568</v>
      </c>
      <c r="U13" s="179">
        <f>IFERROR(T13/S13-1,"-")</f>
        <v>0.13797594886862741</v>
      </c>
      <c r="V13" s="160">
        <f t="shared" si="5"/>
        <v>4555</v>
      </c>
      <c r="W13" s="162">
        <f t="shared" si="4"/>
        <v>0.67053384975101293</v>
      </c>
    </row>
    <row r="14" spans="1:23" s="57" customFormat="1" x14ac:dyDescent="0.25">
      <c r="B14" s="164" t="s">
        <v>112</v>
      </c>
      <c r="C14" s="165">
        <v>88139</v>
      </c>
      <c r="D14" s="165">
        <v>1875</v>
      </c>
      <c r="E14" s="165">
        <v>106123</v>
      </c>
      <c r="F14" s="165">
        <v>143316</v>
      </c>
      <c r="G14" s="165">
        <v>165192</v>
      </c>
      <c r="H14" s="165">
        <v>171160</v>
      </c>
      <c r="I14" s="180">
        <f t="shared" ref="I14:I21" si="6">IFERROR(H14/G14-1,"-")</f>
        <v>3.6127657513681077E-2</v>
      </c>
      <c r="J14" s="164">
        <f t="shared" si="1"/>
        <v>5968</v>
      </c>
      <c r="K14" s="166">
        <f t="shared" si="2"/>
        <v>0.4258611895550054</v>
      </c>
      <c r="N14" s="164" t="s">
        <v>112</v>
      </c>
      <c r="O14" s="165">
        <v>1812</v>
      </c>
      <c r="P14" s="165">
        <v>225</v>
      </c>
      <c r="Q14" s="165">
        <v>2687</v>
      </c>
      <c r="R14" s="165">
        <v>3742</v>
      </c>
      <c r="S14" s="165">
        <v>4559</v>
      </c>
      <c r="T14" s="165">
        <v>4211</v>
      </c>
      <c r="U14" s="180">
        <f t="shared" ref="U14:U21" si="7">IFERROR(T14/S14-1,"-")</f>
        <v>-7.6332529063391052E-2</v>
      </c>
      <c r="V14" s="164">
        <f t="shared" si="5"/>
        <v>-348</v>
      </c>
      <c r="W14" s="166">
        <f t="shared" si="4"/>
        <v>7.5160190622378498E-2</v>
      </c>
    </row>
    <row r="15" spans="1:23" x14ac:dyDescent="0.25">
      <c r="A15" s="1"/>
      <c r="B15" s="164" t="s">
        <v>115</v>
      </c>
      <c r="C15" s="165">
        <v>14632</v>
      </c>
      <c r="D15" s="165">
        <v>3714</v>
      </c>
      <c r="E15" s="165">
        <v>17211</v>
      </c>
      <c r="F15" s="165">
        <v>19006</v>
      </c>
      <c r="G15" s="165">
        <v>21628</v>
      </c>
      <c r="H15" s="165">
        <v>23369</v>
      </c>
      <c r="I15" s="180">
        <f t="shared" si="6"/>
        <v>8.0497503236545143E-2</v>
      </c>
      <c r="J15" s="164">
        <f t="shared" si="1"/>
        <v>1741</v>
      </c>
      <c r="K15" s="166">
        <f t="shared" si="2"/>
        <v>5.8144134953908168E-2</v>
      </c>
      <c r="N15" s="164" t="s">
        <v>115</v>
      </c>
      <c r="O15" s="165">
        <v>4471</v>
      </c>
      <c r="P15" s="165">
        <v>976</v>
      </c>
      <c r="Q15" s="165">
        <v>5813</v>
      </c>
      <c r="R15" s="165">
        <v>6642</v>
      </c>
      <c r="S15" s="165">
        <v>7146</v>
      </c>
      <c r="T15" s="165">
        <v>8708</v>
      </c>
      <c r="U15" s="180">
        <f t="shared" si="7"/>
        <v>0.21858382311782809</v>
      </c>
      <c r="V15" s="164">
        <f t="shared" si="5"/>
        <v>1562</v>
      </c>
      <c r="W15" s="166">
        <f t="shared" si="4"/>
        <v>0.15542506291609404</v>
      </c>
    </row>
    <row r="16" spans="1:23" x14ac:dyDescent="0.25">
      <c r="A16" s="1"/>
      <c r="B16" s="164" t="s">
        <v>118</v>
      </c>
      <c r="C16" s="165">
        <v>5438</v>
      </c>
      <c r="D16" s="165">
        <v>5422</v>
      </c>
      <c r="E16" s="165">
        <v>10929</v>
      </c>
      <c r="F16" s="165">
        <v>13221</v>
      </c>
      <c r="G16" s="165">
        <v>15292</v>
      </c>
      <c r="H16" s="165">
        <v>14056</v>
      </c>
      <c r="I16" s="180">
        <f t="shared" si="6"/>
        <v>-8.082657598744436E-2</v>
      </c>
      <c r="J16" s="164">
        <f t="shared" si="1"/>
        <v>-1236</v>
      </c>
      <c r="K16" s="166">
        <f t="shared" si="2"/>
        <v>3.4972568826741976E-2</v>
      </c>
      <c r="N16" s="164" t="s">
        <v>118</v>
      </c>
      <c r="O16" s="165">
        <v>798</v>
      </c>
      <c r="P16" s="165">
        <v>829</v>
      </c>
      <c r="Q16" s="165">
        <v>1741</v>
      </c>
      <c r="R16" s="165">
        <v>1615</v>
      </c>
      <c r="S16" s="165">
        <v>1619</v>
      </c>
      <c r="T16" s="165">
        <v>3850</v>
      </c>
      <c r="U16" s="180">
        <f t="shared" si="7"/>
        <v>1.378011117974058</v>
      </c>
      <c r="V16" s="164">
        <f t="shared" si="5"/>
        <v>2231</v>
      </c>
      <c r="W16" s="166">
        <f t="shared" si="4"/>
        <v>6.8716868652613922E-2</v>
      </c>
    </row>
    <row r="17" spans="1:23" x14ac:dyDescent="0.25">
      <c r="A17" s="1"/>
      <c r="B17" s="164" t="s">
        <v>125</v>
      </c>
      <c r="C17" s="165">
        <v>8166</v>
      </c>
      <c r="D17" s="165">
        <v>839</v>
      </c>
      <c r="E17" s="165">
        <v>16710</v>
      </c>
      <c r="F17" s="165">
        <v>14905</v>
      </c>
      <c r="G17" s="165">
        <v>15346</v>
      </c>
      <c r="H17" s="165">
        <v>15373</v>
      </c>
      <c r="I17" s="180">
        <f t="shared" si="6"/>
        <v>1.7594161344975934E-3</v>
      </c>
      <c r="J17" s="164">
        <f t="shared" si="1"/>
        <v>27</v>
      </c>
      <c r="K17" s="166">
        <f t="shared" si="2"/>
        <v>3.8249381088041004E-2</v>
      </c>
      <c r="N17" s="164" t="s">
        <v>125</v>
      </c>
      <c r="O17" s="165">
        <v>290</v>
      </c>
      <c r="P17" s="165">
        <v>79</v>
      </c>
      <c r="Q17" s="165">
        <v>1441</v>
      </c>
      <c r="R17" s="165">
        <v>1269</v>
      </c>
      <c r="S17" s="165">
        <v>1547</v>
      </c>
      <c r="T17" s="165">
        <v>1234</v>
      </c>
      <c r="U17" s="180">
        <f t="shared" si="7"/>
        <v>-0.2023270846800258</v>
      </c>
      <c r="V17" s="164">
        <f t="shared" si="5"/>
        <v>-313</v>
      </c>
      <c r="W17" s="166">
        <f t="shared" si="4"/>
        <v>2.2025095043461188E-2</v>
      </c>
    </row>
    <row r="18" spans="1:23" x14ac:dyDescent="0.25">
      <c r="A18" s="1"/>
      <c r="B18" s="164" t="s">
        <v>121</v>
      </c>
      <c r="C18" s="165">
        <v>3282</v>
      </c>
      <c r="D18" s="165">
        <v>831</v>
      </c>
      <c r="E18" s="165">
        <v>5560</v>
      </c>
      <c r="F18" s="165">
        <v>5478</v>
      </c>
      <c r="G18" s="165">
        <v>6691</v>
      </c>
      <c r="H18" s="165">
        <v>5707</v>
      </c>
      <c r="I18" s="180">
        <f t="shared" si="6"/>
        <v>-0.14706321924973842</v>
      </c>
      <c r="J18" s="164">
        <f t="shared" si="1"/>
        <v>-984</v>
      </c>
      <c r="K18" s="166">
        <f t="shared" si="2"/>
        <v>1.4199519798962466E-2</v>
      </c>
      <c r="N18" s="164" t="s">
        <v>121</v>
      </c>
      <c r="O18" s="165">
        <v>94</v>
      </c>
      <c r="P18" s="165">
        <v>73</v>
      </c>
      <c r="Q18" s="165">
        <v>275</v>
      </c>
      <c r="R18" s="165">
        <v>216</v>
      </c>
      <c r="S18" s="165">
        <v>261</v>
      </c>
      <c r="T18" s="165">
        <v>321</v>
      </c>
      <c r="U18" s="180">
        <f t="shared" si="7"/>
        <v>0.22988505747126431</v>
      </c>
      <c r="V18" s="164">
        <f t="shared" si="5"/>
        <v>60</v>
      </c>
      <c r="W18" s="166">
        <f t="shared" si="4"/>
        <v>5.7293804772698877E-3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148</v>
      </c>
      <c r="E19" s="165">
        <v>10735</v>
      </c>
      <c r="F19" s="165">
        <v>13078</v>
      </c>
      <c r="G19" s="165">
        <v>11807</v>
      </c>
      <c r="H19" s="165">
        <v>11838</v>
      </c>
      <c r="I19" s="180">
        <f t="shared" si="6"/>
        <v>2.6255611078174201E-3</v>
      </c>
      <c r="J19" s="164">
        <f t="shared" si="1"/>
        <v>31</v>
      </c>
      <c r="K19" s="166">
        <f t="shared" si="2"/>
        <v>2.9453989027530696E-2</v>
      </c>
      <c r="N19" s="164" t="s">
        <v>130</v>
      </c>
      <c r="O19" s="165">
        <v>1314</v>
      </c>
      <c r="P19" s="165">
        <v>36</v>
      </c>
      <c r="Q19" s="165">
        <v>1575</v>
      </c>
      <c r="R19" s="165">
        <v>2466</v>
      </c>
      <c r="S19" s="165">
        <v>1740</v>
      </c>
      <c r="T19" s="165">
        <v>1832</v>
      </c>
      <c r="U19" s="180">
        <f t="shared" si="7"/>
        <v>5.2873563218390762E-2</v>
      </c>
      <c r="V19" s="164">
        <f t="shared" si="5"/>
        <v>92</v>
      </c>
      <c r="W19" s="166">
        <f t="shared" si="4"/>
        <v>3.2698520356256804E-2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1128</v>
      </c>
      <c r="E20" s="165">
        <v>10293</v>
      </c>
      <c r="F20" s="165">
        <v>13405</v>
      </c>
      <c r="G20" s="165">
        <v>16210</v>
      </c>
      <c r="H20" s="165">
        <v>11603</v>
      </c>
      <c r="I20" s="180">
        <f t="shared" si="6"/>
        <v>-0.28420727945712521</v>
      </c>
      <c r="J20" s="164">
        <f t="shared" si="1"/>
        <v>-4607</v>
      </c>
      <c r="K20" s="166">
        <f t="shared" si="2"/>
        <v>2.8869288282348259E-2</v>
      </c>
      <c r="N20" s="164" t="s">
        <v>133</v>
      </c>
      <c r="O20" s="165">
        <v>2383</v>
      </c>
      <c r="P20" s="165">
        <v>151</v>
      </c>
      <c r="Q20" s="165">
        <v>1683</v>
      </c>
      <c r="R20" s="165">
        <v>2999</v>
      </c>
      <c r="S20" s="165">
        <v>2921</v>
      </c>
      <c r="T20" s="165">
        <v>1905</v>
      </c>
      <c r="U20" s="180">
        <f t="shared" si="7"/>
        <v>-0.34782608695652173</v>
      </c>
      <c r="V20" s="164">
        <f t="shared" si="5"/>
        <v>-1016</v>
      </c>
      <c r="W20" s="166">
        <f t="shared" si="4"/>
        <v>3.4001463580059614E-2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23010</v>
      </c>
      <c r="E21" s="170">
        <f t="shared" si="9"/>
        <v>88386</v>
      </c>
      <c r="F21" s="170">
        <f t="shared" si="9"/>
        <v>99656</v>
      </c>
      <c r="G21" s="170">
        <f t="shared" si="9"/>
        <v>102263</v>
      </c>
      <c r="H21" s="170">
        <f t="shared" si="9"/>
        <v>110483</v>
      </c>
      <c r="I21" s="181">
        <f t="shared" si="6"/>
        <v>8.0380978457506691E-2</v>
      </c>
      <c r="J21" s="169">
        <f t="shared" si="1"/>
        <v>8220</v>
      </c>
      <c r="K21" s="171">
        <f t="shared" si="2"/>
        <v>0.27489145714889962</v>
      </c>
      <c r="N21" s="169" t="s">
        <v>147</v>
      </c>
      <c r="O21" s="170">
        <f t="shared" ref="O21:T21" si="10">O13-SUM(O14:O20)</f>
        <v>8513</v>
      </c>
      <c r="P21" s="170">
        <f t="shared" si="10"/>
        <v>2303</v>
      </c>
      <c r="Q21" s="170">
        <f t="shared" si="10"/>
        <v>9823</v>
      </c>
      <c r="R21" s="170">
        <f t="shared" si="10"/>
        <v>12893</v>
      </c>
      <c r="S21" s="170">
        <f t="shared" si="10"/>
        <v>13220</v>
      </c>
      <c r="T21" s="170">
        <f t="shared" si="10"/>
        <v>15507</v>
      </c>
      <c r="U21" s="181">
        <f t="shared" si="7"/>
        <v>0.17299546142208766</v>
      </c>
      <c r="V21" s="169">
        <f>T21-S21</f>
        <v>2287</v>
      </c>
      <c r="W21" s="171">
        <f t="shared" si="4"/>
        <v>0.27677726810287895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19329</v>
      </c>
      <c r="E23" s="177">
        <f t="shared" si="11"/>
        <v>72642</v>
      </c>
      <c r="F23" s="177">
        <f t="shared" si="11"/>
        <v>109328</v>
      </c>
      <c r="G23" s="177">
        <f t="shared" si="11"/>
        <v>120253</v>
      </c>
      <c r="H23" s="177">
        <f t="shared" si="11"/>
        <v>122182</v>
      </c>
      <c r="I23" s="178">
        <f>IFERROR(H23/G23-1,"-")</f>
        <v>1.6041179845825093E-2</v>
      </c>
      <c r="J23" s="177">
        <f>H23-G23</f>
        <v>1929</v>
      </c>
      <c r="K23" s="178">
        <f t="shared" ref="K23:K35" si="12">H23/H$9</f>
        <v>0.3039996019058756</v>
      </c>
    </row>
    <row r="24" spans="1:23" x14ac:dyDescent="0.25">
      <c r="B24" s="160" t="s">
        <v>99</v>
      </c>
      <c r="C24" s="161">
        <v>3630</v>
      </c>
      <c r="D24" s="161">
        <v>10513</v>
      </c>
      <c r="E24" s="161">
        <v>6664</v>
      </c>
      <c r="F24" s="161">
        <v>8792</v>
      </c>
      <c r="G24" s="161">
        <v>8753</v>
      </c>
      <c r="H24" s="161">
        <v>7492</v>
      </c>
      <c r="I24" s="179">
        <f>IFERROR(H24/G24-1,"-")</f>
        <v>-0.14406489203701589</v>
      </c>
      <c r="J24" s="160">
        <f t="shared" ref="J24:J34" si="13">H24-G24</f>
        <v>-1261</v>
      </c>
      <c r="K24" s="162">
        <f t="shared" si="12"/>
        <v>1.8640757374071632E-2</v>
      </c>
    </row>
    <row r="25" spans="1:23" x14ac:dyDescent="0.25">
      <c r="B25" s="164" t="s">
        <v>105</v>
      </c>
      <c r="C25" s="165">
        <v>2906</v>
      </c>
      <c r="D25" s="165">
        <v>8856</v>
      </c>
      <c r="E25" s="165">
        <v>4360</v>
      </c>
      <c r="F25" s="165">
        <v>4695</v>
      </c>
      <c r="G25" s="165">
        <v>4576</v>
      </c>
      <c r="H25" s="165">
        <v>3004</v>
      </c>
      <c r="I25" s="180">
        <f>IFERROR(H25/G25-1,"-")</f>
        <v>-0.34353146853146854</v>
      </c>
      <c r="J25" s="164">
        <f t="shared" si="13"/>
        <v>-1572</v>
      </c>
      <c r="K25" s="166">
        <f t="shared" si="12"/>
        <v>7.4742171852257315E-3</v>
      </c>
    </row>
    <row r="26" spans="1:23" x14ac:dyDescent="0.25">
      <c r="B26" s="164" t="s">
        <v>102</v>
      </c>
      <c r="C26" s="165">
        <v>724</v>
      </c>
      <c r="D26" s="165">
        <v>1657</v>
      </c>
      <c r="E26" s="165">
        <v>2304</v>
      </c>
      <c r="F26" s="165">
        <v>4097</v>
      </c>
      <c r="G26" s="165">
        <v>4177</v>
      </c>
      <c r="H26" s="165">
        <v>4488</v>
      </c>
      <c r="I26" s="180">
        <f>IFERROR(H26/G26-1,"-")</f>
        <v>7.4455350730189052E-2</v>
      </c>
      <c r="J26" s="164">
        <f t="shared" si="13"/>
        <v>311</v>
      </c>
      <c r="K26" s="166">
        <f t="shared" si="12"/>
        <v>1.11665401888459E-2</v>
      </c>
    </row>
    <row r="27" spans="1:23" x14ac:dyDescent="0.25">
      <c r="B27" s="160" t="s">
        <v>109</v>
      </c>
      <c r="C27" s="161">
        <v>60716</v>
      </c>
      <c r="D27" s="161">
        <v>8816</v>
      </c>
      <c r="E27" s="161">
        <v>65978</v>
      </c>
      <c r="F27" s="161">
        <v>100536</v>
      </c>
      <c r="G27" s="161">
        <v>111500</v>
      </c>
      <c r="H27" s="161">
        <v>114690</v>
      </c>
      <c r="I27" s="179">
        <f>IFERROR(H27/G27-1,"-")</f>
        <v>2.8609865470851981E-2</v>
      </c>
      <c r="J27" s="160">
        <f t="shared" si="13"/>
        <v>3190</v>
      </c>
      <c r="K27" s="162">
        <f t="shared" si="12"/>
        <v>0.28535884453180399</v>
      </c>
    </row>
    <row r="28" spans="1:23" x14ac:dyDescent="0.25">
      <c r="B28" s="164" t="s">
        <v>112</v>
      </c>
      <c r="C28" s="165">
        <v>32787</v>
      </c>
      <c r="D28" s="165">
        <v>714</v>
      </c>
      <c r="E28" s="165">
        <v>29557</v>
      </c>
      <c r="F28" s="165">
        <v>50982</v>
      </c>
      <c r="G28" s="165">
        <v>58946</v>
      </c>
      <c r="H28" s="165">
        <v>64601</v>
      </c>
      <c r="I28" s="180">
        <f t="shared" ref="I28:I35" si="14">IFERROR(H28/G28-1,"-")</f>
        <v>9.5935262782885999E-2</v>
      </c>
      <c r="J28" s="164">
        <f t="shared" si="13"/>
        <v>5655</v>
      </c>
      <c r="K28" s="166">
        <f t="shared" si="12"/>
        <v>0.16073299080651382</v>
      </c>
    </row>
    <row r="29" spans="1:23" x14ac:dyDescent="0.25">
      <c r="B29" s="164" t="s">
        <v>115</v>
      </c>
      <c r="C29" s="165">
        <v>5288</v>
      </c>
      <c r="D29" s="165">
        <v>959</v>
      </c>
      <c r="E29" s="165">
        <v>4588</v>
      </c>
      <c r="F29" s="165">
        <v>5359</v>
      </c>
      <c r="G29" s="165">
        <v>6213</v>
      </c>
      <c r="H29" s="165">
        <v>5846</v>
      </c>
      <c r="I29" s="180">
        <f t="shared" si="14"/>
        <v>-5.9069692580073996E-2</v>
      </c>
      <c r="J29" s="164">
        <f t="shared" si="13"/>
        <v>-367</v>
      </c>
      <c r="K29" s="166">
        <f t="shared" si="12"/>
        <v>1.4545364069517187E-2</v>
      </c>
    </row>
    <row r="30" spans="1:23" x14ac:dyDescent="0.25">
      <c r="B30" s="164" t="s">
        <v>118</v>
      </c>
      <c r="C30" s="165">
        <v>1832</v>
      </c>
      <c r="D30" s="165">
        <v>1334</v>
      </c>
      <c r="E30" s="165">
        <v>3650</v>
      </c>
      <c r="F30" s="165">
        <v>6016</v>
      </c>
      <c r="G30" s="165">
        <v>8156</v>
      </c>
      <c r="H30" s="165">
        <v>4482</v>
      </c>
      <c r="I30" s="180">
        <f t="shared" si="14"/>
        <v>-0.45046591466405106</v>
      </c>
      <c r="J30" s="164">
        <f t="shared" si="13"/>
        <v>-3674</v>
      </c>
      <c r="K30" s="166">
        <f t="shared" si="12"/>
        <v>1.1151611659181668E-2</v>
      </c>
    </row>
    <row r="31" spans="1:23" x14ac:dyDescent="0.25">
      <c r="B31" s="164" t="s">
        <v>125</v>
      </c>
      <c r="C31" s="165">
        <v>2275</v>
      </c>
      <c r="D31" s="165">
        <v>258</v>
      </c>
      <c r="E31" s="165">
        <v>3985</v>
      </c>
      <c r="F31" s="165">
        <v>4673</v>
      </c>
      <c r="G31" s="165">
        <v>3896</v>
      </c>
      <c r="H31" s="165">
        <v>3823</v>
      </c>
      <c r="I31" s="180">
        <f t="shared" si="14"/>
        <v>-1.8737166324435339E-2</v>
      </c>
      <c r="J31" s="164">
        <f t="shared" si="13"/>
        <v>-73</v>
      </c>
      <c r="K31" s="166">
        <f t="shared" si="12"/>
        <v>9.5119614843934656E-3</v>
      </c>
    </row>
    <row r="32" spans="1:23" x14ac:dyDescent="0.25">
      <c r="B32" s="164" t="s">
        <v>121</v>
      </c>
      <c r="C32" s="165">
        <v>1200</v>
      </c>
      <c r="D32" s="165">
        <v>342</v>
      </c>
      <c r="E32" s="165">
        <v>1856</v>
      </c>
      <c r="F32" s="165">
        <v>1881</v>
      </c>
      <c r="G32" s="165">
        <v>2098</v>
      </c>
      <c r="H32" s="165">
        <v>1849</v>
      </c>
      <c r="I32" s="180">
        <f t="shared" si="14"/>
        <v>-0.11868446139180167</v>
      </c>
      <c r="J32" s="164">
        <f t="shared" si="13"/>
        <v>-249</v>
      </c>
      <c r="K32" s="166">
        <f t="shared" si="12"/>
        <v>4.6004752248609785E-3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1324</v>
      </c>
      <c r="F33" s="165">
        <v>2226</v>
      </c>
      <c r="G33" s="165">
        <v>1689</v>
      </c>
      <c r="H33" s="165">
        <v>2095</v>
      </c>
      <c r="I33" s="180">
        <f t="shared" si="14"/>
        <v>0.24037892243931314</v>
      </c>
      <c r="J33" s="164">
        <f t="shared" si="13"/>
        <v>406</v>
      </c>
      <c r="K33" s="166">
        <f t="shared" si="12"/>
        <v>5.21254494109451E-3</v>
      </c>
    </row>
    <row r="34" spans="2:11" x14ac:dyDescent="0.25">
      <c r="B34" s="164" t="s">
        <v>133</v>
      </c>
      <c r="C34" s="165">
        <v>1701</v>
      </c>
      <c r="D34" s="165">
        <v>107</v>
      </c>
      <c r="E34" s="165">
        <v>798</v>
      </c>
      <c r="F34" s="165">
        <v>1852</v>
      </c>
      <c r="G34" s="165">
        <v>2086</v>
      </c>
      <c r="H34" s="165">
        <v>1198</v>
      </c>
      <c r="I34" s="180">
        <f t="shared" si="14"/>
        <v>-0.42569511025886864</v>
      </c>
      <c r="J34" s="164">
        <f t="shared" si="13"/>
        <v>-888</v>
      </c>
      <c r="K34" s="166">
        <f t="shared" si="12"/>
        <v>2.9807297562917533E-3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5078</v>
      </c>
      <c r="E35" s="170">
        <f t="shared" si="16"/>
        <v>20220</v>
      </c>
      <c r="F35" s="170">
        <f t="shared" si="16"/>
        <v>27547</v>
      </c>
      <c r="G35" s="170">
        <f t="shared" si="16"/>
        <v>28416</v>
      </c>
      <c r="H35" s="170">
        <f t="shared" si="16"/>
        <v>30796</v>
      </c>
      <c r="I35" s="181">
        <f t="shared" si="14"/>
        <v>8.3755630630630629E-2</v>
      </c>
      <c r="J35" s="169">
        <f>H35-G35</f>
        <v>2380</v>
      </c>
      <c r="K35" s="171">
        <f t="shared" si="12"/>
        <v>7.6623166589950609E-2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32466</v>
      </c>
      <c r="E37" s="177">
        <f t="shared" si="17"/>
        <v>158034</v>
      </c>
      <c r="F37" s="177">
        <f t="shared" si="17"/>
        <v>170056</v>
      </c>
      <c r="G37" s="177">
        <f t="shared" si="17"/>
        <v>177446</v>
      </c>
      <c r="H37" s="177">
        <f t="shared" si="17"/>
        <v>179088</v>
      </c>
      <c r="I37" s="178">
        <f>IFERROR(H37/G37-1,"-")</f>
        <v>9.253519380543862E-3</v>
      </c>
      <c r="J37" s="177">
        <f>H37-G37</f>
        <v>1642</v>
      </c>
      <c r="K37" s="178">
        <f t="shared" ref="K37:K49" si="18">H37/H$9</f>
        <v>0.44558675341801129</v>
      </c>
    </row>
    <row r="38" spans="2:11" x14ac:dyDescent="0.25">
      <c r="B38" s="160" t="s">
        <v>99</v>
      </c>
      <c r="C38" s="161">
        <v>4287</v>
      </c>
      <c r="D38" s="161">
        <v>11116</v>
      </c>
      <c r="E38" s="161">
        <v>8888</v>
      </c>
      <c r="F38" s="161">
        <v>8269</v>
      </c>
      <c r="G38" s="161">
        <v>7456</v>
      </c>
      <c r="H38" s="161">
        <v>8671</v>
      </c>
      <c r="I38" s="179">
        <f>IFERROR(H38/G38-1,"-")</f>
        <v>0.16295600858369097</v>
      </c>
      <c r="J38" s="160">
        <f t="shared" ref="J38:J48" si="19">H38-G38</f>
        <v>1215</v>
      </c>
      <c r="K38" s="162">
        <f t="shared" si="18"/>
        <v>2.1574213453093315E-2</v>
      </c>
    </row>
    <row r="39" spans="2:11" x14ac:dyDescent="0.25">
      <c r="B39" s="164" t="s">
        <v>105</v>
      </c>
      <c r="C39" s="165">
        <v>3014</v>
      </c>
      <c r="D39" s="165">
        <v>10145</v>
      </c>
      <c r="E39" s="165">
        <v>6175</v>
      </c>
      <c r="F39" s="165">
        <v>4855</v>
      </c>
      <c r="G39" s="165">
        <v>3698</v>
      </c>
      <c r="H39" s="165">
        <v>4549</v>
      </c>
      <c r="I39" s="180">
        <f>IFERROR(H39/G39-1,"-")</f>
        <v>0.23012439156300712</v>
      </c>
      <c r="J39" s="164">
        <f t="shared" si="19"/>
        <v>851</v>
      </c>
      <c r="K39" s="166">
        <f t="shared" si="18"/>
        <v>1.1318313573765598E-2</v>
      </c>
    </row>
    <row r="40" spans="2:11" x14ac:dyDescent="0.25">
      <c r="B40" s="164" t="s">
        <v>102</v>
      </c>
      <c r="C40" s="165">
        <v>1273</v>
      </c>
      <c r="D40" s="165">
        <v>971</v>
      </c>
      <c r="E40" s="165">
        <v>2713</v>
      </c>
      <c r="F40" s="165">
        <v>3414</v>
      </c>
      <c r="G40" s="165">
        <v>3758</v>
      </c>
      <c r="H40" s="165">
        <v>4122</v>
      </c>
      <c r="I40" s="180">
        <f>IFERROR(H40/G40-1,"-")</f>
        <v>9.6860031931878643E-2</v>
      </c>
      <c r="J40" s="164">
        <f t="shared" si="19"/>
        <v>364</v>
      </c>
      <c r="K40" s="166">
        <f t="shared" si="18"/>
        <v>1.0255899879327719E-2</v>
      </c>
    </row>
    <row r="41" spans="2:11" x14ac:dyDescent="0.25">
      <c r="B41" s="160" t="s">
        <v>109</v>
      </c>
      <c r="C41" s="161">
        <v>97884</v>
      </c>
      <c r="D41" s="161">
        <v>21350</v>
      </c>
      <c r="E41" s="161">
        <v>149146</v>
      </c>
      <c r="F41" s="161">
        <v>161787</v>
      </c>
      <c r="G41" s="161">
        <v>169990</v>
      </c>
      <c r="H41" s="161">
        <v>170417</v>
      </c>
      <c r="I41" s="179">
        <f>IFERROR(H41/G41-1,"-")</f>
        <v>2.5119124654391367E-3</v>
      </c>
      <c r="J41" s="160">
        <f t="shared" si="19"/>
        <v>427</v>
      </c>
      <c r="K41" s="162">
        <f t="shared" si="18"/>
        <v>0.42401253996491794</v>
      </c>
    </row>
    <row r="42" spans="2:11" x14ac:dyDescent="0.25">
      <c r="B42" s="164" t="s">
        <v>112</v>
      </c>
      <c r="C42" s="165">
        <v>40531</v>
      </c>
      <c r="D42" s="165">
        <v>863</v>
      </c>
      <c r="E42" s="165">
        <v>63024</v>
      </c>
      <c r="F42" s="165">
        <v>77327</v>
      </c>
      <c r="G42" s="165">
        <v>82583</v>
      </c>
      <c r="H42" s="165">
        <v>82513</v>
      </c>
      <c r="I42" s="180">
        <f t="shared" ref="I42:I49" si="20">IFERROR(H42/G42-1,"-")</f>
        <v>-8.4763207924154482E-4</v>
      </c>
      <c r="J42" s="164">
        <f t="shared" si="19"/>
        <v>-70</v>
      </c>
      <c r="K42" s="166">
        <f t="shared" si="18"/>
        <v>0.20529962803080254</v>
      </c>
    </row>
    <row r="43" spans="2:11" x14ac:dyDescent="0.25">
      <c r="B43" s="164" t="s">
        <v>115</v>
      </c>
      <c r="C43" s="165">
        <v>3224</v>
      </c>
      <c r="D43" s="165">
        <v>1548</v>
      </c>
      <c r="E43" s="165">
        <v>4409</v>
      </c>
      <c r="F43" s="165">
        <v>4213</v>
      </c>
      <c r="G43" s="165">
        <v>4932</v>
      </c>
      <c r="H43" s="165">
        <v>5785</v>
      </c>
      <c r="I43" s="180">
        <f t="shared" si="20"/>
        <v>0.1729521492295214</v>
      </c>
      <c r="J43" s="164">
        <f t="shared" si="19"/>
        <v>853</v>
      </c>
      <c r="K43" s="166">
        <f t="shared" si="18"/>
        <v>1.4393590684597489E-2</v>
      </c>
    </row>
    <row r="44" spans="2:11" x14ac:dyDescent="0.25">
      <c r="B44" s="164" t="s">
        <v>118</v>
      </c>
      <c r="C44" s="165">
        <v>1607</v>
      </c>
      <c r="D44" s="165">
        <v>2752</v>
      </c>
      <c r="E44" s="165">
        <v>3574</v>
      </c>
      <c r="F44" s="165">
        <v>3368</v>
      </c>
      <c r="G44" s="165">
        <v>3688</v>
      </c>
      <c r="H44" s="165">
        <v>3559</v>
      </c>
      <c r="I44" s="180">
        <f t="shared" si="20"/>
        <v>-3.4978308026030414E-2</v>
      </c>
      <c r="J44" s="164">
        <f t="shared" si="19"/>
        <v>-129</v>
      </c>
      <c r="K44" s="166">
        <f t="shared" si="18"/>
        <v>8.8551061791672363E-3</v>
      </c>
    </row>
    <row r="45" spans="2:11" x14ac:dyDescent="0.25">
      <c r="B45" s="164" t="s">
        <v>125</v>
      </c>
      <c r="C45" s="165">
        <v>5044</v>
      </c>
      <c r="D45" s="165">
        <v>471</v>
      </c>
      <c r="E45" s="165">
        <v>9708</v>
      </c>
      <c r="F45" s="165">
        <v>8002</v>
      </c>
      <c r="G45" s="165">
        <v>8164</v>
      </c>
      <c r="H45" s="165">
        <v>8245</v>
      </c>
      <c r="I45" s="180">
        <f t="shared" si="20"/>
        <v>9.9216070553649338E-3</v>
      </c>
      <c r="J45" s="164">
        <f t="shared" si="19"/>
        <v>81</v>
      </c>
      <c r="K45" s="166">
        <f t="shared" si="18"/>
        <v>2.0514287846932808E-2</v>
      </c>
    </row>
    <row r="46" spans="2:11" x14ac:dyDescent="0.25">
      <c r="B46" s="164" t="s">
        <v>121</v>
      </c>
      <c r="C46" s="165">
        <v>1457</v>
      </c>
      <c r="D46" s="165">
        <v>398</v>
      </c>
      <c r="E46" s="165">
        <v>2738</v>
      </c>
      <c r="F46" s="165">
        <v>2669</v>
      </c>
      <c r="G46" s="165">
        <v>3525</v>
      </c>
      <c r="H46" s="165">
        <v>3011</v>
      </c>
      <c r="I46" s="180">
        <f t="shared" si="20"/>
        <v>-0.14581560283687944</v>
      </c>
      <c r="J46" s="164">
        <f t="shared" si="19"/>
        <v>-514</v>
      </c>
      <c r="K46" s="166">
        <f t="shared" si="18"/>
        <v>7.4916338031673366E-3</v>
      </c>
    </row>
    <row r="47" spans="2:11" x14ac:dyDescent="0.25">
      <c r="B47" s="164" t="s">
        <v>130</v>
      </c>
      <c r="C47" s="165">
        <v>6272</v>
      </c>
      <c r="D47" s="165">
        <v>72</v>
      </c>
      <c r="E47" s="165">
        <v>7403</v>
      </c>
      <c r="F47" s="165">
        <v>7828</v>
      </c>
      <c r="G47" s="165">
        <v>7538</v>
      </c>
      <c r="H47" s="165">
        <v>6875</v>
      </c>
      <c r="I47" s="180">
        <f t="shared" si="20"/>
        <v>-8.7954364552931819E-2</v>
      </c>
      <c r="J47" s="164">
        <f t="shared" si="19"/>
        <v>-663</v>
      </c>
      <c r="K47" s="166">
        <f t="shared" si="18"/>
        <v>1.7105606906933059E-2</v>
      </c>
    </row>
    <row r="48" spans="2:11" x14ac:dyDescent="0.25">
      <c r="B48" s="164" t="s">
        <v>133</v>
      </c>
      <c r="C48" s="165">
        <v>10629</v>
      </c>
      <c r="D48" s="165">
        <v>866</v>
      </c>
      <c r="E48" s="165">
        <v>7444</v>
      </c>
      <c r="F48" s="165">
        <v>8159</v>
      </c>
      <c r="G48" s="165">
        <v>9310</v>
      </c>
      <c r="H48" s="165">
        <v>6804</v>
      </c>
      <c r="I48" s="180">
        <f t="shared" si="20"/>
        <v>-0.26917293233082706</v>
      </c>
      <c r="J48" s="164">
        <f t="shared" si="19"/>
        <v>-2506</v>
      </c>
      <c r="K48" s="166">
        <f t="shared" si="18"/>
        <v>1.6928952639239641E-2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14380</v>
      </c>
      <c r="E49" s="170">
        <f t="shared" si="22"/>
        <v>50846</v>
      </c>
      <c r="F49" s="170">
        <f t="shared" si="22"/>
        <v>50221</v>
      </c>
      <c r="G49" s="170">
        <f t="shared" si="22"/>
        <v>50250</v>
      </c>
      <c r="H49" s="170">
        <f t="shared" si="22"/>
        <v>53625</v>
      </c>
      <c r="I49" s="181">
        <f t="shared" si="20"/>
        <v>6.7164179104477695E-2</v>
      </c>
      <c r="J49" s="169">
        <f>H49-G49</f>
        <v>3375</v>
      </c>
      <c r="K49" s="171">
        <f t="shared" si="18"/>
        <v>0.13342373387407785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319</v>
      </c>
      <c r="D66" s="161" t="s">
        <v>319</v>
      </c>
      <c r="E66" s="161" t="s">
        <v>319</v>
      </c>
      <c r="F66" s="161" t="s">
        <v>319</v>
      </c>
      <c r="G66" s="161" t="s">
        <v>319</v>
      </c>
      <c r="H66" s="161" t="s">
        <v>319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319</v>
      </c>
      <c r="D67" s="165" t="s">
        <v>319</v>
      </c>
      <c r="E67" s="165" t="s">
        <v>319</v>
      </c>
      <c r="F67" s="165" t="s">
        <v>319</v>
      </c>
      <c r="G67" s="165" t="s">
        <v>319</v>
      </c>
      <c r="H67" s="165" t="s">
        <v>319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319</v>
      </c>
      <c r="D68" s="165" t="s">
        <v>319</v>
      </c>
      <c r="E68" s="165" t="s">
        <v>319</v>
      </c>
      <c r="F68" s="165" t="s">
        <v>319</v>
      </c>
      <c r="G68" s="165" t="s">
        <v>319</v>
      </c>
      <c r="H68" s="165" t="s">
        <v>319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319</v>
      </c>
      <c r="D69" s="161" t="s">
        <v>319</v>
      </c>
      <c r="E69" s="161" t="s">
        <v>319</v>
      </c>
      <c r="F69" s="161" t="s">
        <v>319</v>
      </c>
      <c r="G69" s="161" t="s">
        <v>319</v>
      </c>
      <c r="H69" s="161" t="s">
        <v>319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319</v>
      </c>
      <c r="D70" s="165" t="s">
        <v>319</v>
      </c>
      <c r="E70" s="165" t="s">
        <v>319</v>
      </c>
      <c r="F70" s="165" t="s">
        <v>319</v>
      </c>
      <c r="G70" s="165" t="s">
        <v>319</v>
      </c>
      <c r="H70" s="165" t="s">
        <v>319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319</v>
      </c>
      <c r="D71" s="165" t="s">
        <v>319</v>
      </c>
      <c r="E71" s="165" t="s">
        <v>319</v>
      </c>
      <c r="F71" s="165" t="s">
        <v>319</v>
      </c>
      <c r="G71" s="165" t="s">
        <v>319</v>
      </c>
      <c r="H71" s="165" t="s">
        <v>319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319</v>
      </c>
      <c r="D72" s="165" t="s">
        <v>319</v>
      </c>
      <c r="E72" s="165" t="s">
        <v>319</v>
      </c>
      <c r="F72" s="165" t="s">
        <v>319</v>
      </c>
      <c r="G72" s="165" t="s">
        <v>319</v>
      </c>
      <c r="H72" s="165" t="s">
        <v>319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319</v>
      </c>
      <c r="D73" s="165" t="s">
        <v>319</v>
      </c>
      <c r="E73" s="165" t="s">
        <v>319</v>
      </c>
      <c r="F73" s="165" t="s">
        <v>319</v>
      </c>
      <c r="G73" s="165" t="s">
        <v>319</v>
      </c>
      <c r="H73" s="165" t="s">
        <v>319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319</v>
      </c>
      <c r="D74" s="165" t="s">
        <v>319</v>
      </c>
      <c r="E74" s="165" t="s">
        <v>319</v>
      </c>
      <c r="F74" s="165" t="s">
        <v>319</v>
      </c>
      <c r="G74" s="165" t="s">
        <v>319</v>
      </c>
      <c r="H74" s="165" t="s">
        <v>319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319</v>
      </c>
      <c r="D75" s="165" t="s">
        <v>319</v>
      </c>
      <c r="E75" s="165" t="s">
        <v>319</v>
      </c>
      <c r="F75" s="165" t="s">
        <v>319</v>
      </c>
      <c r="G75" s="165" t="s">
        <v>319</v>
      </c>
      <c r="H75" s="165" t="s">
        <v>319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319</v>
      </c>
      <c r="D76" s="165" t="s">
        <v>319</v>
      </c>
      <c r="E76" s="165" t="s">
        <v>319</v>
      </c>
      <c r="F76" s="165" t="s">
        <v>319</v>
      </c>
      <c r="G76" s="165" t="s">
        <v>319</v>
      </c>
      <c r="H76" s="165" t="s">
        <v>319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7712</v>
      </c>
      <c r="E79" s="177">
        <f t="shared" si="33"/>
        <v>38303</v>
      </c>
      <c r="F79" s="177">
        <f t="shared" si="33"/>
        <v>46541</v>
      </c>
      <c r="G79" s="177">
        <f t="shared" si="33"/>
        <v>48826</v>
      </c>
      <c r="H79" s="177">
        <f t="shared" si="33"/>
        <v>56027</v>
      </c>
      <c r="I79" s="178">
        <f>IFERROR(H79/G79-1,"-")</f>
        <v>0.14748289845574081</v>
      </c>
      <c r="J79" s="177">
        <f>IFERROR(H79-G79,"-")</f>
        <v>7201</v>
      </c>
      <c r="K79" s="178">
        <f>IFERROR(H79/H$9,"-")</f>
        <v>0.13940012191632559</v>
      </c>
    </row>
    <row r="80" spans="2:11" x14ac:dyDescent="0.25">
      <c r="B80" s="160" t="s">
        <v>99</v>
      </c>
      <c r="C80" s="161">
        <v>6348</v>
      </c>
      <c r="D80" s="161">
        <v>3040</v>
      </c>
      <c r="E80" s="161">
        <v>13265</v>
      </c>
      <c r="F80" s="161">
        <v>14699</v>
      </c>
      <c r="G80" s="161">
        <v>15813</v>
      </c>
      <c r="H80" s="161">
        <v>18459</v>
      </c>
      <c r="I80" s="179">
        <f>IFERROR(H80/G80-1,"-")</f>
        <v>0.16733067729083673</v>
      </c>
      <c r="J80" s="182">
        <f t="shared" ref="J80:J91" si="34">IFERROR(H80-G80,"-")</f>
        <v>2646</v>
      </c>
      <c r="K80" s="162">
        <f t="shared" ref="K80:K91" si="35">IFERROR(H80/H$9,"-")</f>
        <v>4.5927621512011248E-2</v>
      </c>
    </row>
    <row r="81" spans="2:11" x14ac:dyDescent="0.25">
      <c r="B81" s="164" t="s">
        <v>105</v>
      </c>
      <c r="C81" s="165">
        <v>1948</v>
      </c>
      <c r="D81" s="165">
        <v>1777</v>
      </c>
      <c r="E81" s="165">
        <v>6457</v>
      </c>
      <c r="F81" s="165">
        <v>7580</v>
      </c>
      <c r="G81" s="165">
        <v>5510</v>
      </c>
      <c r="H81" s="165">
        <v>5847</v>
      </c>
      <c r="I81" s="180">
        <f>IFERROR(H81/G81-1,"-")</f>
        <v>6.1161524500907394E-2</v>
      </c>
      <c r="J81" s="183">
        <f t="shared" si="34"/>
        <v>337</v>
      </c>
      <c r="K81" s="166">
        <f t="shared" si="35"/>
        <v>1.4547852157794559E-2</v>
      </c>
    </row>
    <row r="82" spans="2:11" x14ac:dyDescent="0.25">
      <c r="B82" s="164" t="s">
        <v>102</v>
      </c>
      <c r="C82" s="165">
        <v>4400</v>
      </c>
      <c r="D82" s="165">
        <v>1263</v>
      </c>
      <c r="E82" s="165">
        <v>6808</v>
      </c>
      <c r="F82" s="165">
        <v>7119</v>
      </c>
      <c r="G82" s="165">
        <v>10303</v>
      </c>
      <c r="H82" s="165">
        <v>12612</v>
      </c>
      <c r="I82" s="180">
        <f>IFERROR(H82/G82-1,"-")</f>
        <v>0.22410948267494901</v>
      </c>
      <c r="J82" s="183">
        <f t="shared" si="34"/>
        <v>2309</v>
      </c>
      <c r="K82" s="166">
        <f t="shared" si="35"/>
        <v>3.1379769354216686E-2</v>
      </c>
    </row>
    <row r="83" spans="2:11" x14ac:dyDescent="0.25">
      <c r="B83" s="160" t="s">
        <v>109</v>
      </c>
      <c r="C83" s="161">
        <v>19675</v>
      </c>
      <c r="D83" s="161">
        <v>4672</v>
      </c>
      <c r="E83" s="161">
        <v>25038</v>
      </c>
      <c r="F83" s="161">
        <v>31842</v>
      </c>
      <c r="G83" s="161">
        <v>33013</v>
      </c>
      <c r="H83" s="161">
        <v>37568</v>
      </c>
      <c r="I83" s="179">
        <f>IFERROR(H83/G83-1,"-")</f>
        <v>0.13797594886862741</v>
      </c>
      <c r="J83" s="182">
        <f t="shared" si="34"/>
        <v>4555</v>
      </c>
      <c r="K83" s="162">
        <f t="shared" si="35"/>
        <v>9.3472500404314346E-2</v>
      </c>
    </row>
    <row r="84" spans="2:11" x14ac:dyDescent="0.25">
      <c r="B84" s="164" t="s">
        <v>112</v>
      </c>
      <c r="C84" s="165">
        <v>1812</v>
      </c>
      <c r="D84" s="165">
        <v>225</v>
      </c>
      <c r="E84" s="165">
        <v>2687</v>
      </c>
      <c r="F84" s="165">
        <v>3742</v>
      </c>
      <c r="G84" s="165">
        <v>4559</v>
      </c>
      <c r="H84" s="165">
        <v>4211</v>
      </c>
      <c r="I84" s="180">
        <f t="shared" ref="I84:I91" si="36">IFERROR(H84/G84-1,"-")</f>
        <v>-7.6332529063391052E-2</v>
      </c>
      <c r="J84" s="183">
        <f t="shared" si="34"/>
        <v>-348</v>
      </c>
      <c r="K84" s="166">
        <f t="shared" si="35"/>
        <v>1.0477339736013834E-2</v>
      </c>
    </row>
    <row r="85" spans="2:11" x14ac:dyDescent="0.25">
      <c r="B85" s="164" t="s">
        <v>115</v>
      </c>
      <c r="C85" s="165">
        <v>4471</v>
      </c>
      <c r="D85" s="165">
        <v>976</v>
      </c>
      <c r="E85" s="165">
        <v>5813</v>
      </c>
      <c r="F85" s="165">
        <v>6642</v>
      </c>
      <c r="G85" s="165">
        <v>7146</v>
      </c>
      <c r="H85" s="165">
        <v>8708</v>
      </c>
      <c r="I85" s="180">
        <f t="shared" si="36"/>
        <v>0.21858382311782809</v>
      </c>
      <c r="J85" s="183">
        <f t="shared" si="34"/>
        <v>1562</v>
      </c>
      <c r="K85" s="166">
        <f t="shared" si="35"/>
        <v>2.1666272719356082E-2</v>
      </c>
    </row>
    <row r="86" spans="2:11" x14ac:dyDescent="0.25">
      <c r="B86" s="164" t="s">
        <v>118</v>
      </c>
      <c r="C86" s="165">
        <v>798</v>
      </c>
      <c r="D86" s="165">
        <v>829</v>
      </c>
      <c r="E86" s="165">
        <v>1741</v>
      </c>
      <c r="F86" s="165">
        <v>1615</v>
      </c>
      <c r="G86" s="165">
        <v>1619</v>
      </c>
      <c r="H86" s="165">
        <v>3850</v>
      </c>
      <c r="I86" s="180">
        <f t="shared" si="36"/>
        <v>1.378011117974058</v>
      </c>
      <c r="J86" s="183">
        <f t="shared" si="34"/>
        <v>2231</v>
      </c>
      <c r="K86" s="166">
        <f t="shared" si="35"/>
        <v>9.5791398678825128E-3</v>
      </c>
    </row>
    <row r="87" spans="2:11" x14ac:dyDescent="0.25">
      <c r="B87" s="164" t="s">
        <v>125</v>
      </c>
      <c r="C87" s="165">
        <v>290</v>
      </c>
      <c r="D87" s="165">
        <v>79</v>
      </c>
      <c r="E87" s="165">
        <v>1441</v>
      </c>
      <c r="F87" s="165">
        <v>1269</v>
      </c>
      <c r="G87" s="165">
        <v>1547</v>
      </c>
      <c r="H87" s="165">
        <v>1234</v>
      </c>
      <c r="I87" s="180">
        <f t="shared" si="36"/>
        <v>-0.2023270846800258</v>
      </c>
      <c r="J87" s="183">
        <f t="shared" si="34"/>
        <v>-313</v>
      </c>
      <c r="K87" s="166">
        <f t="shared" si="35"/>
        <v>3.070300934277148E-3</v>
      </c>
    </row>
    <row r="88" spans="2:11" x14ac:dyDescent="0.25">
      <c r="B88" s="164" t="s">
        <v>121</v>
      </c>
      <c r="C88" s="165">
        <v>94</v>
      </c>
      <c r="D88" s="165">
        <v>73</v>
      </c>
      <c r="E88" s="165">
        <v>275</v>
      </c>
      <c r="F88" s="165">
        <v>216</v>
      </c>
      <c r="G88" s="165">
        <v>261</v>
      </c>
      <c r="H88" s="165">
        <v>321</v>
      </c>
      <c r="I88" s="180">
        <f t="shared" si="36"/>
        <v>0.22988505747126431</v>
      </c>
      <c r="J88" s="183">
        <f t="shared" si="34"/>
        <v>60</v>
      </c>
      <c r="K88" s="166">
        <f t="shared" si="35"/>
        <v>7.9867633703643805E-4</v>
      </c>
    </row>
    <row r="89" spans="2:11" x14ac:dyDescent="0.25">
      <c r="B89" s="164" t="s">
        <v>130</v>
      </c>
      <c r="C89" s="165">
        <v>1314</v>
      </c>
      <c r="D89" s="165">
        <v>36</v>
      </c>
      <c r="E89" s="165">
        <v>1575</v>
      </c>
      <c r="F89" s="165">
        <v>2466</v>
      </c>
      <c r="G89" s="165">
        <v>1740</v>
      </c>
      <c r="H89" s="165">
        <v>1832</v>
      </c>
      <c r="I89" s="180">
        <f t="shared" si="36"/>
        <v>5.2873563218390762E-2</v>
      </c>
      <c r="J89" s="183">
        <f t="shared" si="34"/>
        <v>92</v>
      </c>
      <c r="K89" s="166">
        <f t="shared" si="35"/>
        <v>4.5581777241456524E-3</v>
      </c>
    </row>
    <row r="90" spans="2:11" x14ac:dyDescent="0.25">
      <c r="B90" s="164" t="s">
        <v>133</v>
      </c>
      <c r="C90" s="165">
        <v>2383</v>
      </c>
      <c r="D90" s="165">
        <v>151</v>
      </c>
      <c r="E90" s="165">
        <v>1683</v>
      </c>
      <c r="F90" s="165">
        <v>2999</v>
      </c>
      <c r="G90" s="165">
        <v>2921</v>
      </c>
      <c r="H90" s="165">
        <v>1905</v>
      </c>
      <c r="I90" s="180">
        <f t="shared" si="36"/>
        <v>-0.34782608695652173</v>
      </c>
      <c r="J90" s="183">
        <f t="shared" si="34"/>
        <v>-1016</v>
      </c>
      <c r="K90" s="166">
        <f t="shared" si="35"/>
        <v>4.7398081683938144E-3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2303</v>
      </c>
      <c r="E91" s="170">
        <f t="shared" si="37"/>
        <v>9823</v>
      </c>
      <c r="F91" s="170">
        <f t="shared" si="37"/>
        <v>12893</v>
      </c>
      <c r="G91" s="170">
        <f t="shared" si="37"/>
        <v>13220</v>
      </c>
      <c r="H91" s="170">
        <f t="shared" si="37"/>
        <v>15507</v>
      </c>
      <c r="I91" s="181">
        <f t="shared" si="36"/>
        <v>0.17299546142208766</v>
      </c>
      <c r="J91" s="184">
        <f t="shared" si="34"/>
        <v>2287</v>
      </c>
      <c r="K91" s="171">
        <f t="shared" si="35"/>
        <v>3.8582784917208859E-2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319</v>
      </c>
      <c r="D94" s="161" t="s">
        <v>319</v>
      </c>
      <c r="E94" s="161" t="s">
        <v>319</v>
      </c>
      <c r="F94" s="161" t="s">
        <v>319</v>
      </c>
      <c r="G94" s="161" t="s">
        <v>319</v>
      </c>
      <c r="H94" s="161" t="s">
        <v>319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319</v>
      </c>
      <c r="D95" s="165" t="s">
        <v>319</v>
      </c>
      <c r="E95" s="165" t="s">
        <v>319</v>
      </c>
      <c r="F95" s="165" t="s">
        <v>319</v>
      </c>
      <c r="G95" s="165" t="s">
        <v>319</v>
      </c>
      <c r="H95" s="165" t="s">
        <v>319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319</v>
      </c>
      <c r="D96" s="165" t="s">
        <v>319</v>
      </c>
      <c r="E96" s="165" t="s">
        <v>319</v>
      </c>
      <c r="F96" s="165" t="s">
        <v>319</v>
      </c>
      <c r="G96" s="165" t="s">
        <v>319</v>
      </c>
      <c r="H96" s="165" t="s">
        <v>319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319</v>
      </c>
      <c r="D97" s="161" t="s">
        <v>319</v>
      </c>
      <c r="E97" s="161" t="s">
        <v>319</v>
      </c>
      <c r="F97" s="161" t="s">
        <v>319</v>
      </c>
      <c r="G97" s="161" t="s">
        <v>319</v>
      </c>
      <c r="H97" s="161" t="s">
        <v>319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319</v>
      </c>
      <c r="D98" s="165" t="s">
        <v>319</v>
      </c>
      <c r="E98" s="165" t="s">
        <v>319</v>
      </c>
      <c r="F98" s="165" t="s">
        <v>319</v>
      </c>
      <c r="G98" s="165" t="s">
        <v>319</v>
      </c>
      <c r="H98" s="165" t="s">
        <v>319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319</v>
      </c>
      <c r="D99" s="165" t="s">
        <v>319</v>
      </c>
      <c r="E99" s="165" t="s">
        <v>319</v>
      </c>
      <c r="F99" s="165" t="s">
        <v>319</v>
      </c>
      <c r="G99" s="165" t="s">
        <v>319</v>
      </c>
      <c r="H99" s="165" t="s">
        <v>319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319</v>
      </c>
      <c r="D100" s="165" t="s">
        <v>319</v>
      </c>
      <c r="E100" s="165" t="s">
        <v>319</v>
      </c>
      <c r="F100" s="165" t="s">
        <v>319</v>
      </c>
      <c r="G100" s="165" t="s">
        <v>319</v>
      </c>
      <c r="H100" s="165" t="s">
        <v>319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319</v>
      </c>
      <c r="D101" s="165" t="s">
        <v>319</v>
      </c>
      <c r="E101" s="165" t="s">
        <v>319</v>
      </c>
      <c r="F101" s="165" t="s">
        <v>319</v>
      </c>
      <c r="G101" s="165" t="s">
        <v>319</v>
      </c>
      <c r="H101" s="165" t="s">
        <v>319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319</v>
      </c>
      <c r="D102" s="165" t="s">
        <v>319</v>
      </c>
      <c r="E102" s="165" t="s">
        <v>319</v>
      </c>
      <c r="F102" s="165" t="s">
        <v>319</v>
      </c>
      <c r="G102" s="165" t="s">
        <v>319</v>
      </c>
      <c r="H102" s="165" t="s">
        <v>319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319</v>
      </c>
      <c r="D103" s="165" t="s">
        <v>319</v>
      </c>
      <c r="E103" s="165" t="s">
        <v>319</v>
      </c>
      <c r="F103" s="165" t="s">
        <v>319</v>
      </c>
      <c r="G103" s="165" t="s">
        <v>319</v>
      </c>
      <c r="H103" s="165" t="s">
        <v>319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319</v>
      </c>
      <c r="D104" s="165" t="s">
        <v>319</v>
      </c>
      <c r="E104" s="165" t="s">
        <v>319</v>
      </c>
      <c r="F104" s="165" t="s">
        <v>319</v>
      </c>
      <c r="G104" s="165" t="s">
        <v>319</v>
      </c>
      <c r="H104" s="165" t="s">
        <v>319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25</v>
      </c>
      <c r="E107" s="177">
        <f t="shared" si="43"/>
        <v>8166</v>
      </c>
      <c r="F107" s="177">
        <f t="shared" si="43"/>
        <v>9341</v>
      </c>
      <c r="G107" s="177">
        <f t="shared" si="43"/>
        <v>9383</v>
      </c>
      <c r="H107" s="177">
        <f t="shared" si="43"/>
        <v>10117</v>
      </c>
      <c r="I107" s="178">
        <f>IFERROR(H107/G107-1,"-")</f>
        <v>7.8226579985079425E-2</v>
      </c>
      <c r="J107" s="177">
        <f>IFERROR(H107-G107,"-")</f>
        <v>734</v>
      </c>
      <c r="K107" s="178">
        <f>IFERROR(H107/H$9,"-")</f>
        <v>2.5171989102173345E-2</v>
      </c>
    </row>
    <row r="108" spans="2:11" x14ac:dyDescent="0.25">
      <c r="B108" s="160" t="s">
        <v>99</v>
      </c>
      <c r="C108" s="161">
        <v>1767</v>
      </c>
      <c r="D108" s="161">
        <v>24</v>
      </c>
      <c r="E108" s="161">
        <v>1456</v>
      </c>
      <c r="F108" s="161">
        <v>1249</v>
      </c>
      <c r="G108" s="161">
        <v>873</v>
      </c>
      <c r="H108" s="161">
        <v>1243</v>
      </c>
      <c r="I108" s="179">
        <f>IFERROR(H108/G108-1,"-")</f>
        <v>0.42382588774341357</v>
      </c>
      <c r="J108" s="182">
        <f t="shared" ref="J108:J119" si="44">IFERROR(H108-G108,"-")</f>
        <v>370</v>
      </c>
      <c r="K108" s="162">
        <f t="shared" ref="K108:K119" si="45">IFERROR(H108/H$9,"-")</f>
        <v>3.0926937287734969E-3</v>
      </c>
    </row>
    <row r="109" spans="2:11" x14ac:dyDescent="0.25">
      <c r="B109" s="164" t="s">
        <v>105</v>
      </c>
      <c r="C109" s="165">
        <v>1178</v>
      </c>
      <c r="D109" s="165">
        <v>18</v>
      </c>
      <c r="E109" s="165">
        <v>959</v>
      </c>
      <c r="F109" s="165">
        <v>782</v>
      </c>
      <c r="G109" s="165">
        <v>347</v>
      </c>
      <c r="H109" s="165">
        <v>586</v>
      </c>
      <c r="I109" s="180">
        <f>IFERROR(H109/G109-1,"-")</f>
        <v>0.6887608069164266</v>
      </c>
      <c r="J109" s="183">
        <f t="shared" si="44"/>
        <v>239</v>
      </c>
      <c r="K109" s="166">
        <f t="shared" si="45"/>
        <v>1.4580197305400396E-3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497</v>
      </c>
      <c r="F110" s="165">
        <v>467</v>
      </c>
      <c r="G110" s="165">
        <v>526</v>
      </c>
      <c r="H110" s="165">
        <v>657</v>
      </c>
      <c r="I110" s="180">
        <f>IFERROR(H110/G110-1,"-")</f>
        <v>0.24904942965779475</v>
      </c>
      <c r="J110" s="183">
        <f t="shared" si="44"/>
        <v>131</v>
      </c>
      <c r="K110" s="166">
        <f t="shared" si="45"/>
        <v>1.6346739982334574E-3</v>
      </c>
    </row>
    <row r="111" spans="2:11" x14ac:dyDescent="0.25">
      <c r="B111" s="160" t="s">
        <v>109</v>
      </c>
      <c r="C111" s="161">
        <v>11615</v>
      </c>
      <c r="D111" s="161">
        <v>1</v>
      </c>
      <c r="E111" s="161">
        <v>6710</v>
      </c>
      <c r="F111" s="161">
        <v>8092</v>
      </c>
      <c r="G111" s="161">
        <v>8510</v>
      </c>
      <c r="H111" s="161">
        <v>8874</v>
      </c>
      <c r="I111" s="179">
        <f>IFERROR(H111/G111-1,"-")</f>
        <v>4.277320799059936E-2</v>
      </c>
      <c r="J111" s="182">
        <f t="shared" si="44"/>
        <v>364</v>
      </c>
      <c r="K111" s="162">
        <f t="shared" si="45"/>
        <v>2.2079295373399848E-2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4009</v>
      </c>
      <c r="F112" s="165">
        <v>4685</v>
      </c>
      <c r="G112" s="165">
        <v>4618</v>
      </c>
      <c r="H112" s="165">
        <v>4670</v>
      </c>
      <c r="I112" s="180">
        <f t="shared" ref="I112:I119" si="46">IFERROR(H112/G112-1,"-")</f>
        <v>1.1260285838025075E-2</v>
      </c>
      <c r="J112" s="183">
        <f t="shared" si="44"/>
        <v>52</v>
      </c>
      <c r="K112" s="166">
        <f t="shared" si="45"/>
        <v>1.1619372255327619E-2</v>
      </c>
    </row>
    <row r="113" spans="2:11" x14ac:dyDescent="0.25">
      <c r="B113" s="164" t="s">
        <v>115</v>
      </c>
      <c r="C113" s="165">
        <v>474</v>
      </c>
      <c r="D113" s="165">
        <v>0</v>
      </c>
      <c r="E113" s="165">
        <v>315</v>
      </c>
      <c r="F113" s="165">
        <v>512</v>
      </c>
      <c r="G113" s="165">
        <v>472</v>
      </c>
      <c r="H113" s="165">
        <v>491</v>
      </c>
      <c r="I113" s="180">
        <f t="shared" si="46"/>
        <v>4.0254237288135597E-2</v>
      </c>
      <c r="J113" s="183">
        <f t="shared" si="44"/>
        <v>19</v>
      </c>
      <c r="K113" s="166">
        <f t="shared" si="45"/>
        <v>1.2216513441896918E-3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300</v>
      </c>
      <c r="F114" s="165">
        <v>424</v>
      </c>
      <c r="G114" s="165">
        <v>389</v>
      </c>
      <c r="H114" s="165">
        <v>417</v>
      </c>
      <c r="I114" s="180">
        <f t="shared" si="46"/>
        <v>7.1979434447300816E-2</v>
      </c>
      <c r="J114" s="183">
        <f t="shared" si="44"/>
        <v>28</v>
      </c>
      <c r="K114" s="166">
        <f t="shared" si="45"/>
        <v>1.0375328116641578E-3</v>
      </c>
    </row>
    <row r="115" spans="2:11" x14ac:dyDescent="0.25">
      <c r="B115" s="164" t="s">
        <v>125</v>
      </c>
      <c r="C115" s="165">
        <v>157</v>
      </c>
      <c r="D115" s="165">
        <v>0</v>
      </c>
      <c r="E115" s="165">
        <v>169</v>
      </c>
      <c r="F115" s="165">
        <v>176</v>
      </c>
      <c r="G115" s="165">
        <v>178</v>
      </c>
      <c r="H115" s="165">
        <v>241</v>
      </c>
      <c r="I115" s="180">
        <f t="shared" si="46"/>
        <v>0.35393258426966301</v>
      </c>
      <c r="J115" s="183">
        <f t="shared" si="44"/>
        <v>63</v>
      </c>
      <c r="K115" s="166">
        <f t="shared" si="45"/>
        <v>5.9962927484667153E-4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131</v>
      </c>
      <c r="F116" s="165">
        <v>153</v>
      </c>
      <c r="G116" s="165">
        <v>137</v>
      </c>
      <c r="H116" s="165">
        <v>143</v>
      </c>
      <c r="I116" s="180">
        <f t="shared" si="46"/>
        <v>4.3795620437956151E-2</v>
      </c>
      <c r="J116" s="183">
        <f t="shared" si="44"/>
        <v>6</v>
      </c>
      <c r="K116" s="166">
        <f t="shared" si="45"/>
        <v>3.5579662366420759E-4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102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1.3684485525546446E-4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67</v>
      </c>
      <c r="F118" s="165">
        <v>58</v>
      </c>
      <c r="G118" s="165">
        <v>62</v>
      </c>
      <c r="H118" s="165">
        <v>49</v>
      </c>
      <c r="I118" s="180">
        <f t="shared" si="46"/>
        <v>-0.20967741935483875</v>
      </c>
      <c r="J118" s="183">
        <f t="shared" si="44"/>
        <v>-13</v>
      </c>
      <c r="K118" s="166">
        <f t="shared" si="45"/>
        <v>1.2191632559123197E-4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1667</v>
      </c>
      <c r="F119" s="170">
        <f t="shared" si="47"/>
        <v>1982</v>
      </c>
      <c r="G119" s="170">
        <f t="shared" si="47"/>
        <v>2589</v>
      </c>
      <c r="H119" s="170">
        <f t="shared" si="47"/>
        <v>2808</v>
      </c>
      <c r="I119" s="181">
        <f t="shared" si="46"/>
        <v>8.4588644264194768E-2</v>
      </c>
      <c r="J119" s="184">
        <f t="shared" si="44"/>
        <v>219</v>
      </c>
      <c r="K119" s="171">
        <f t="shared" si="45"/>
        <v>6.9865518828608041E-3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319</v>
      </c>
      <c r="D122" s="161" t="s">
        <v>319</v>
      </c>
      <c r="E122" s="161" t="s">
        <v>319</v>
      </c>
      <c r="F122" s="161" t="s">
        <v>319</v>
      </c>
      <c r="G122" s="161" t="s">
        <v>319</v>
      </c>
      <c r="H122" s="161" t="s">
        <v>319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319</v>
      </c>
      <c r="D123" s="165" t="s">
        <v>319</v>
      </c>
      <c r="E123" s="165" t="s">
        <v>319</v>
      </c>
      <c r="F123" s="165" t="s">
        <v>319</v>
      </c>
      <c r="G123" s="165" t="s">
        <v>319</v>
      </c>
      <c r="H123" s="165" t="s">
        <v>319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319</v>
      </c>
      <c r="D124" s="165" t="s">
        <v>319</v>
      </c>
      <c r="E124" s="165" t="s">
        <v>319</v>
      </c>
      <c r="F124" s="165" t="s">
        <v>319</v>
      </c>
      <c r="G124" s="165" t="s">
        <v>319</v>
      </c>
      <c r="H124" s="165" t="s">
        <v>319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319</v>
      </c>
      <c r="D125" s="161" t="s">
        <v>319</v>
      </c>
      <c r="E125" s="161" t="s">
        <v>319</v>
      </c>
      <c r="F125" s="161" t="s">
        <v>319</v>
      </c>
      <c r="G125" s="161" t="s">
        <v>319</v>
      </c>
      <c r="H125" s="161" t="s">
        <v>319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319</v>
      </c>
      <c r="D126" s="165" t="s">
        <v>319</v>
      </c>
      <c r="E126" s="165" t="s">
        <v>319</v>
      </c>
      <c r="F126" s="165" t="s">
        <v>319</v>
      </c>
      <c r="G126" s="165" t="s">
        <v>319</v>
      </c>
      <c r="H126" s="165" t="s">
        <v>319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319</v>
      </c>
      <c r="D127" s="165" t="s">
        <v>319</v>
      </c>
      <c r="E127" s="165" t="s">
        <v>319</v>
      </c>
      <c r="F127" s="165" t="s">
        <v>319</v>
      </c>
      <c r="G127" s="165" t="s">
        <v>319</v>
      </c>
      <c r="H127" s="165" t="s">
        <v>319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319</v>
      </c>
      <c r="D128" s="165" t="s">
        <v>319</v>
      </c>
      <c r="E128" s="165" t="s">
        <v>319</v>
      </c>
      <c r="F128" s="165" t="s">
        <v>319</v>
      </c>
      <c r="G128" s="165" t="s">
        <v>319</v>
      </c>
      <c r="H128" s="165" t="s">
        <v>319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319</v>
      </c>
      <c r="D129" s="165" t="s">
        <v>319</v>
      </c>
      <c r="E129" s="165" t="s">
        <v>319</v>
      </c>
      <c r="F129" s="165" t="s">
        <v>319</v>
      </c>
      <c r="G129" s="165" t="s">
        <v>319</v>
      </c>
      <c r="H129" s="165" t="s">
        <v>319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319</v>
      </c>
      <c r="D130" s="165" t="s">
        <v>319</v>
      </c>
      <c r="E130" s="165" t="s">
        <v>319</v>
      </c>
      <c r="F130" s="165" t="s">
        <v>319</v>
      </c>
      <c r="G130" s="165" t="s">
        <v>319</v>
      </c>
      <c r="H130" s="165" t="s">
        <v>319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319</v>
      </c>
      <c r="D131" s="165" t="s">
        <v>319</v>
      </c>
      <c r="E131" s="165" t="s">
        <v>319</v>
      </c>
      <c r="F131" s="165" t="s">
        <v>319</v>
      </c>
      <c r="G131" s="165" t="s">
        <v>319</v>
      </c>
      <c r="H131" s="165" t="s">
        <v>319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319</v>
      </c>
      <c r="D132" s="165" t="s">
        <v>319</v>
      </c>
      <c r="E132" s="165" t="s">
        <v>319</v>
      </c>
      <c r="F132" s="165" t="s">
        <v>319</v>
      </c>
      <c r="G132" s="165" t="s">
        <v>319</v>
      </c>
      <c r="H132" s="165" t="s">
        <v>319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3291</v>
      </c>
      <c r="E135" s="177">
        <f t="shared" si="53"/>
        <v>15796</v>
      </c>
      <c r="F135" s="177">
        <f t="shared" si="53"/>
        <v>16653</v>
      </c>
      <c r="G135" s="177">
        <f t="shared" si="53"/>
        <v>17056</v>
      </c>
      <c r="H135" s="177">
        <f t="shared" si="53"/>
        <v>17345</v>
      </c>
      <c r="I135" s="178">
        <f>IFERROR(H135/G135-1,"-")</f>
        <v>1.6944183864915585E-2</v>
      </c>
      <c r="J135" s="177">
        <f>IFERROR(H135-G135,"-")</f>
        <v>289</v>
      </c>
      <c r="K135" s="178">
        <f>IFERROR(H135/H$9,"-")</f>
        <v>4.315589117101875E-2</v>
      </c>
    </row>
    <row r="136" spans="2:11" x14ac:dyDescent="0.25">
      <c r="B136" s="160" t="s">
        <v>99</v>
      </c>
      <c r="C136" s="161">
        <v>742</v>
      </c>
      <c r="D136" s="161">
        <v>1364</v>
      </c>
      <c r="E136" s="161">
        <v>1214</v>
      </c>
      <c r="F136" s="161">
        <v>2178</v>
      </c>
      <c r="G136" s="161">
        <v>1502</v>
      </c>
      <c r="H136" s="161">
        <v>1199</v>
      </c>
      <c r="I136" s="179">
        <f>IFERROR(H136/G136-1,"-")</f>
        <v>-0.20173102529960052</v>
      </c>
      <c r="J136" s="182">
        <f t="shared" ref="J136:J147" si="54">IFERROR(H136-G136,"-")</f>
        <v>-303</v>
      </c>
      <c r="K136" s="162">
        <f t="shared" ref="K136:K147" si="55">IFERROR(H136/H$9,"-")</f>
        <v>2.9832178445691254E-3</v>
      </c>
    </row>
    <row r="137" spans="2:11" x14ac:dyDescent="0.25">
      <c r="B137" s="164" t="s">
        <v>105</v>
      </c>
      <c r="C137" s="165">
        <v>617</v>
      </c>
      <c r="D137" s="165">
        <v>1090</v>
      </c>
      <c r="E137" s="165">
        <v>775</v>
      </c>
      <c r="F137" s="165">
        <v>1447</v>
      </c>
      <c r="G137" s="165">
        <v>1059</v>
      </c>
      <c r="H137" s="165">
        <v>656</v>
      </c>
      <c r="I137" s="180">
        <f>IFERROR(H137/G137-1,"-")</f>
        <v>-0.38054768649669501</v>
      </c>
      <c r="J137" s="183">
        <f t="shared" si="54"/>
        <v>-403</v>
      </c>
      <c r="K137" s="166">
        <f t="shared" si="55"/>
        <v>1.6321859099560853E-3</v>
      </c>
    </row>
    <row r="138" spans="2:11" x14ac:dyDescent="0.25">
      <c r="B138" s="164" t="s">
        <v>102</v>
      </c>
      <c r="C138" s="165">
        <v>125</v>
      </c>
      <c r="D138" s="165">
        <v>274</v>
      </c>
      <c r="E138" s="165">
        <v>439</v>
      </c>
      <c r="F138" s="165">
        <v>731</v>
      </c>
      <c r="G138" s="165">
        <v>443</v>
      </c>
      <c r="H138" s="165">
        <v>543</v>
      </c>
      <c r="I138" s="180">
        <f>IFERROR(H138/G138-1,"-")</f>
        <v>0.22573363431151239</v>
      </c>
      <c r="J138" s="183">
        <f t="shared" si="54"/>
        <v>100</v>
      </c>
      <c r="K138" s="166">
        <f t="shared" si="55"/>
        <v>1.3510319346130401E-3</v>
      </c>
    </row>
    <row r="139" spans="2:11" x14ac:dyDescent="0.25">
      <c r="B139" s="160" t="s">
        <v>109</v>
      </c>
      <c r="C139" s="161">
        <v>12270</v>
      </c>
      <c r="D139" s="161">
        <v>1927</v>
      </c>
      <c r="E139" s="161">
        <v>14582</v>
      </c>
      <c r="F139" s="161">
        <v>14475</v>
      </c>
      <c r="G139" s="161">
        <v>15554</v>
      </c>
      <c r="H139" s="161">
        <v>16146</v>
      </c>
      <c r="I139" s="179">
        <f>IFERROR(H139/G139-1,"-")</f>
        <v>3.8060948952038043E-2</v>
      </c>
      <c r="J139" s="182">
        <f t="shared" si="54"/>
        <v>592</v>
      </c>
      <c r="K139" s="162">
        <f t="shared" si="55"/>
        <v>4.0172673326449623E-2</v>
      </c>
    </row>
    <row r="140" spans="2:11" x14ac:dyDescent="0.25">
      <c r="B140" s="164" t="s">
        <v>112</v>
      </c>
      <c r="C140" s="165">
        <v>6096</v>
      </c>
      <c r="D140" s="165">
        <v>67</v>
      </c>
      <c r="E140" s="165">
        <v>5025</v>
      </c>
      <c r="F140" s="165">
        <v>5503</v>
      </c>
      <c r="G140" s="165">
        <v>6655</v>
      </c>
      <c r="H140" s="165">
        <v>6578</v>
      </c>
      <c r="I140" s="180">
        <f t="shared" ref="I140:I147" si="56">IFERROR(H140/G140-1,"-")</f>
        <v>-1.1570247933884281E-2</v>
      </c>
      <c r="J140" s="183">
        <f t="shared" si="54"/>
        <v>-77</v>
      </c>
      <c r="K140" s="166">
        <f t="shared" si="55"/>
        <v>1.6366644688553551E-2</v>
      </c>
    </row>
    <row r="141" spans="2:11" x14ac:dyDescent="0.25">
      <c r="B141" s="164" t="s">
        <v>115</v>
      </c>
      <c r="C141" s="165">
        <v>664</v>
      </c>
      <c r="D141" s="165">
        <v>166</v>
      </c>
      <c r="E141" s="165">
        <v>1436</v>
      </c>
      <c r="F141" s="165">
        <v>1030</v>
      </c>
      <c r="G141" s="165">
        <v>1161</v>
      </c>
      <c r="H141" s="165">
        <v>1176</v>
      </c>
      <c r="I141" s="180">
        <f t="shared" si="56"/>
        <v>1.2919896640826822E-2</v>
      </c>
      <c r="J141" s="183">
        <f t="shared" si="54"/>
        <v>15</v>
      </c>
      <c r="K141" s="166">
        <f t="shared" si="55"/>
        <v>2.9259918141895675E-3</v>
      </c>
    </row>
    <row r="142" spans="2:11" x14ac:dyDescent="0.25">
      <c r="B142" s="164" t="s">
        <v>118</v>
      </c>
      <c r="C142" s="165">
        <v>466</v>
      </c>
      <c r="D142" s="165">
        <v>477</v>
      </c>
      <c r="E142" s="165">
        <v>1508</v>
      </c>
      <c r="F142" s="165">
        <v>1311</v>
      </c>
      <c r="G142" s="165">
        <v>1186</v>
      </c>
      <c r="H142" s="165">
        <v>1319</v>
      </c>
      <c r="I142" s="180">
        <f t="shared" si="56"/>
        <v>0.11214165261382791</v>
      </c>
      <c r="J142" s="183">
        <f t="shared" si="54"/>
        <v>133</v>
      </c>
      <c r="K142" s="166">
        <f t="shared" si="55"/>
        <v>3.2817884378537753E-3</v>
      </c>
    </row>
    <row r="143" spans="2:11" x14ac:dyDescent="0.25">
      <c r="B143" s="164" t="s">
        <v>125</v>
      </c>
      <c r="C143" s="165">
        <v>359</v>
      </c>
      <c r="D143" s="165">
        <v>29</v>
      </c>
      <c r="E143" s="165">
        <v>717</v>
      </c>
      <c r="F143" s="165">
        <v>467</v>
      </c>
      <c r="G143" s="165">
        <v>499</v>
      </c>
      <c r="H143" s="165">
        <v>540</v>
      </c>
      <c r="I143" s="180">
        <f t="shared" si="56"/>
        <v>8.21643286573146E-2</v>
      </c>
      <c r="J143" s="183">
        <f t="shared" si="54"/>
        <v>41</v>
      </c>
      <c r="K143" s="166">
        <f t="shared" si="55"/>
        <v>1.3435676697809238E-3</v>
      </c>
    </row>
    <row r="144" spans="2:11" x14ac:dyDescent="0.25">
      <c r="B144" s="164" t="s">
        <v>121</v>
      </c>
      <c r="C144" s="165">
        <v>190</v>
      </c>
      <c r="D144" s="165">
        <v>11</v>
      </c>
      <c r="E144" s="165">
        <v>449</v>
      </c>
      <c r="F144" s="165">
        <v>244</v>
      </c>
      <c r="G144" s="165">
        <v>336</v>
      </c>
      <c r="H144" s="165">
        <v>342</v>
      </c>
      <c r="I144" s="180">
        <f t="shared" si="56"/>
        <v>1.7857142857142794E-2</v>
      </c>
      <c r="J144" s="183">
        <f t="shared" si="54"/>
        <v>6</v>
      </c>
      <c r="K144" s="166">
        <f t="shared" si="55"/>
        <v>8.5092619086125172E-4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245</v>
      </c>
      <c r="I145" s="180">
        <f t="shared" si="56"/>
        <v>0.34615384615384626</v>
      </c>
      <c r="J145" s="183">
        <f t="shared" si="54"/>
        <v>63</v>
      </c>
      <c r="K145" s="166">
        <f t="shared" si="55"/>
        <v>6.0958162795615993E-4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282</v>
      </c>
      <c r="G146" s="165">
        <v>305</v>
      </c>
      <c r="H146" s="165">
        <v>269</v>
      </c>
      <c r="I146" s="180">
        <f t="shared" si="56"/>
        <v>-0.11803278688524588</v>
      </c>
      <c r="J146" s="183">
        <f t="shared" si="54"/>
        <v>-36</v>
      </c>
      <c r="K146" s="166">
        <f t="shared" si="55"/>
        <v>6.692957466130898E-4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1158</v>
      </c>
      <c r="E147" s="170">
        <f t="shared" si="57"/>
        <v>5065</v>
      </c>
      <c r="F147" s="170">
        <f t="shared" si="57"/>
        <v>5344</v>
      </c>
      <c r="G147" s="170">
        <f t="shared" si="57"/>
        <v>5230</v>
      </c>
      <c r="H147" s="170">
        <f t="shared" si="57"/>
        <v>5677</v>
      </c>
      <c r="I147" s="181">
        <f t="shared" si="56"/>
        <v>8.5468451242829868E-2</v>
      </c>
      <c r="J147" s="184">
        <f t="shared" si="54"/>
        <v>447</v>
      </c>
      <c r="K147" s="171">
        <f t="shared" si="55"/>
        <v>1.4124877150641304E-2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327</v>
      </c>
      <c r="E149" s="177">
        <f t="shared" si="58"/>
        <v>5051</v>
      </c>
      <c r="F149" s="177">
        <f t="shared" si="58"/>
        <v>5926</v>
      </c>
      <c r="G149" s="177">
        <f t="shared" si="58"/>
        <v>16998</v>
      </c>
      <c r="H149" s="177">
        <f t="shared" si="58"/>
        <v>16891</v>
      </c>
      <c r="I149" s="178">
        <f>IFERROR(H149/G149-1,"-")</f>
        <v>-6.2948582186139745E-3</v>
      </c>
      <c r="J149" s="177">
        <f>IFERROR(H149-G149,"-")</f>
        <v>-107</v>
      </c>
      <c r="K149" s="178">
        <f>IFERROR(H149/H$9,"-")</f>
        <v>4.2026299093091822E-2</v>
      </c>
    </row>
    <row r="150" spans="2:11" x14ac:dyDescent="0.25">
      <c r="B150" s="160" t="s">
        <v>99</v>
      </c>
      <c r="C150" s="161">
        <v>287</v>
      </c>
      <c r="D150" s="161">
        <v>126</v>
      </c>
      <c r="E150" s="161">
        <v>558</v>
      </c>
      <c r="F150" s="161">
        <v>798</v>
      </c>
      <c r="G150" s="161">
        <v>1339</v>
      </c>
      <c r="H150" s="161">
        <v>1225</v>
      </c>
      <c r="I150" s="179">
        <f>IFERROR(H150/G150-1,"-")</f>
        <v>-8.5138162808065743E-2</v>
      </c>
      <c r="J150" s="182">
        <f t="shared" ref="J150:J161" si="59">IFERROR(H150-G150,"-")</f>
        <v>-114</v>
      </c>
      <c r="K150" s="162">
        <f t="shared" ref="K150:K161" si="60">IFERROR(H150/H$9,"-")</f>
        <v>3.0479081397807996E-3</v>
      </c>
    </row>
    <row r="151" spans="2:11" x14ac:dyDescent="0.25">
      <c r="B151" s="164" t="s">
        <v>105</v>
      </c>
      <c r="C151" s="165">
        <v>245</v>
      </c>
      <c r="D151" s="165">
        <v>38</v>
      </c>
      <c r="E151" s="165">
        <v>291</v>
      </c>
      <c r="F151" s="165">
        <v>270</v>
      </c>
      <c r="G151" s="165">
        <v>1048</v>
      </c>
      <c r="H151" s="165">
        <v>774</v>
      </c>
      <c r="I151" s="180">
        <f>IFERROR(H151/G151-1,"-")</f>
        <v>-0.26145038167938928</v>
      </c>
      <c r="J151" s="183">
        <f t="shared" si="59"/>
        <v>-274</v>
      </c>
      <c r="K151" s="166">
        <f t="shared" si="60"/>
        <v>1.9257803266859907E-3</v>
      </c>
    </row>
    <row r="152" spans="2:11" x14ac:dyDescent="0.25">
      <c r="B152" s="164" t="s">
        <v>102</v>
      </c>
      <c r="C152" s="165">
        <v>42</v>
      </c>
      <c r="D152" s="165">
        <v>88</v>
      </c>
      <c r="E152" s="165">
        <v>267</v>
      </c>
      <c r="F152" s="165">
        <v>528</v>
      </c>
      <c r="G152" s="165">
        <v>291</v>
      </c>
      <c r="H152" s="165">
        <v>451</v>
      </c>
      <c r="I152" s="180">
        <f>IFERROR(H152/G152-1,"-")</f>
        <v>0.54982817869415812</v>
      </c>
      <c r="J152" s="183">
        <f t="shared" si="59"/>
        <v>160</v>
      </c>
      <c r="K152" s="166">
        <f t="shared" si="60"/>
        <v>1.1221278130948086E-3</v>
      </c>
    </row>
    <row r="153" spans="2:11" x14ac:dyDescent="0.25">
      <c r="B153" s="160" t="s">
        <v>109</v>
      </c>
      <c r="C153" s="161">
        <v>1626</v>
      </c>
      <c r="D153" s="161">
        <v>201</v>
      </c>
      <c r="E153" s="161">
        <v>4493</v>
      </c>
      <c r="F153" s="161">
        <v>5128</v>
      </c>
      <c r="G153" s="161">
        <v>15659</v>
      </c>
      <c r="H153" s="161">
        <v>15666</v>
      </c>
      <c r="I153" s="179">
        <f>IFERROR(H153/G153-1,"-")</f>
        <v>4.4702726866341358E-4</v>
      </c>
      <c r="J153" s="182">
        <f t="shared" si="59"/>
        <v>7</v>
      </c>
      <c r="K153" s="162">
        <f t="shared" si="60"/>
        <v>3.8978390953311022E-2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1821</v>
      </c>
      <c r="F154" s="165">
        <v>1052</v>
      </c>
      <c r="G154" s="165">
        <v>7783</v>
      </c>
      <c r="H154" s="165">
        <v>8552</v>
      </c>
      <c r="I154" s="180">
        <f t="shared" ref="I154:I161" si="61">IFERROR(H154/G154-1,"-")</f>
        <v>9.8805088012334563E-2</v>
      </c>
      <c r="J154" s="183">
        <f t="shared" si="59"/>
        <v>769</v>
      </c>
      <c r="K154" s="166">
        <f t="shared" si="60"/>
        <v>2.1278130948086039E-2</v>
      </c>
    </row>
    <row r="155" spans="2:11" x14ac:dyDescent="0.25">
      <c r="B155" s="164" t="s">
        <v>115</v>
      </c>
      <c r="C155" s="165">
        <v>422</v>
      </c>
      <c r="D155" s="165">
        <v>65</v>
      </c>
      <c r="E155" s="165">
        <v>650</v>
      </c>
      <c r="F155" s="165">
        <v>1190</v>
      </c>
      <c r="G155" s="165">
        <v>1642</v>
      </c>
      <c r="H155" s="165">
        <v>1258</v>
      </c>
      <c r="I155" s="180">
        <f t="shared" si="61"/>
        <v>-0.23386114494518884</v>
      </c>
      <c r="J155" s="183">
        <f t="shared" si="59"/>
        <v>-384</v>
      </c>
      <c r="K155" s="166">
        <f t="shared" si="60"/>
        <v>3.130015052934078E-3</v>
      </c>
    </row>
    <row r="156" spans="2:11" x14ac:dyDescent="0.25">
      <c r="B156" s="164" t="s">
        <v>118</v>
      </c>
      <c r="C156" s="165">
        <v>56</v>
      </c>
      <c r="D156" s="165">
        <v>30</v>
      </c>
      <c r="E156" s="165">
        <v>156</v>
      </c>
      <c r="F156" s="165">
        <v>462</v>
      </c>
      <c r="G156" s="165">
        <v>247</v>
      </c>
      <c r="H156" s="165">
        <v>426</v>
      </c>
      <c r="I156" s="180">
        <f t="shared" si="61"/>
        <v>0.72469635627530371</v>
      </c>
      <c r="J156" s="183">
        <f t="shared" si="59"/>
        <v>179</v>
      </c>
      <c r="K156" s="166">
        <f t="shared" si="60"/>
        <v>1.0599256061605065E-3</v>
      </c>
    </row>
    <row r="157" spans="2:11" x14ac:dyDescent="0.25">
      <c r="B157" s="164" t="s">
        <v>125</v>
      </c>
      <c r="C157" s="165">
        <v>28</v>
      </c>
      <c r="D157" s="165">
        <v>2</v>
      </c>
      <c r="E157" s="165">
        <v>690</v>
      </c>
      <c r="F157" s="165">
        <v>316</v>
      </c>
      <c r="G157" s="165">
        <v>1048</v>
      </c>
      <c r="H157" s="165">
        <v>1272</v>
      </c>
      <c r="I157" s="180">
        <f t="shared" si="61"/>
        <v>0.21374045801526709</v>
      </c>
      <c r="J157" s="183">
        <f t="shared" si="59"/>
        <v>224</v>
      </c>
      <c r="K157" s="166">
        <f t="shared" si="60"/>
        <v>3.1648482888172874E-3</v>
      </c>
    </row>
    <row r="158" spans="2:11" x14ac:dyDescent="0.25">
      <c r="B158" s="164" t="s">
        <v>121</v>
      </c>
      <c r="C158" s="165">
        <v>37</v>
      </c>
      <c r="D158" s="165">
        <v>6</v>
      </c>
      <c r="E158" s="165">
        <v>111</v>
      </c>
      <c r="F158" s="165">
        <v>290</v>
      </c>
      <c r="G158" s="165">
        <v>330</v>
      </c>
      <c r="H158" s="165">
        <v>38</v>
      </c>
      <c r="I158" s="180">
        <f t="shared" si="61"/>
        <v>-0.88484848484848488</v>
      </c>
      <c r="J158" s="183">
        <f t="shared" si="59"/>
        <v>-292</v>
      </c>
      <c r="K158" s="166">
        <f t="shared" si="60"/>
        <v>9.4547354540139083E-5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162</v>
      </c>
      <c r="F159" s="165">
        <v>160</v>
      </c>
      <c r="G159" s="165">
        <v>593</v>
      </c>
      <c r="H159" s="165">
        <v>734</v>
      </c>
      <c r="I159" s="180">
        <f t="shared" si="61"/>
        <v>0.23777403035413158</v>
      </c>
      <c r="J159" s="183">
        <f t="shared" si="59"/>
        <v>141</v>
      </c>
      <c r="K159" s="166">
        <f t="shared" si="60"/>
        <v>1.8262567955911076E-3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138</v>
      </c>
      <c r="F160" s="165">
        <v>55</v>
      </c>
      <c r="G160" s="165">
        <v>1524</v>
      </c>
      <c r="H160" s="165">
        <v>1375</v>
      </c>
      <c r="I160" s="180">
        <f t="shared" si="61"/>
        <v>-9.776902887139105E-2</v>
      </c>
      <c r="J160" s="183">
        <f t="shared" si="59"/>
        <v>-149</v>
      </c>
      <c r="K160" s="166">
        <f t="shared" si="60"/>
        <v>3.4211213813866116E-3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91</v>
      </c>
      <c r="E161" s="170">
        <f t="shared" si="62"/>
        <v>765</v>
      </c>
      <c r="F161" s="170">
        <f t="shared" si="62"/>
        <v>1603</v>
      </c>
      <c r="G161" s="170">
        <f t="shared" si="62"/>
        <v>2492</v>
      </c>
      <c r="H161" s="170">
        <f t="shared" si="62"/>
        <v>2011</v>
      </c>
      <c r="I161" s="181">
        <f t="shared" si="61"/>
        <v>-0.1930176565008026</v>
      </c>
      <c r="J161" s="184">
        <f t="shared" si="59"/>
        <v>-481</v>
      </c>
      <c r="K161" s="171">
        <f t="shared" si="60"/>
        <v>5.0035455257952553E-3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74C5-ED0A-480C-ADDD-2A7064DFA03D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2" t="s">
        <v>64</v>
      </c>
      <c r="D5" s="313"/>
      <c r="E5" s="313"/>
      <c r="F5" s="313"/>
      <c r="G5" s="313"/>
      <c r="H5" s="313"/>
      <c r="I5" s="313"/>
      <c r="J5" s="313"/>
      <c r="K5" s="312" t="s">
        <v>63</v>
      </c>
      <c r="L5" s="313"/>
      <c r="M5" s="313"/>
      <c r="N5" s="313"/>
      <c r="O5" s="313"/>
      <c r="P5" s="313"/>
      <c r="Q5" s="313"/>
      <c r="R5" s="313"/>
      <c r="S5" s="312" t="s">
        <v>139</v>
      </c>
      <c r="T5" s="313"/>
      <c r="U5" s="313"/>
      <c r="V5" s="313"/>
      <c r="W5" s="313"/>
      <c r="X5" s="313"/>
      <c r="Y5" s="313"/>
    </row>
    <row r="6" spans="1:25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263</v>
      </c>
      <c r="L6" s="173" t="s">
        <v>264</v>
      </c>
      <c r="M6" s="173" t="s">
        <v>265</v>
      </c>
      <c r="N6" s="173" t="s">
        <v>266</v>
      </c>
      <c r="O6" s="173" t="s">
        <v>267</v>
      </c>
      <c r="P6" s="173" t="s">
        <v>268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263</v>
      </c>
      <c r="T6" s="173" t="s">
        <v>265</v>
      </c>
      <c r="U6" s="173" t="s">
        <v>266</v>
      </c>
      <c r="V6" s="173" t="s">
        <v>267</v>
      </c>
      <c r="W6" s="173" t="s">
        <v>268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44559</v>
      </c>
      <c r="E8" s="177">
        <f t="shared" si="0"/>
        <v>210898</v>
      </c>
      <c r="F8" s="177">
        <f t="shared" si="0"/>
        <v>258067</v>
      </c>
      <c r="G8" s="177">
        <f t="shared" si="0"/>
        <v>252025</v>
      </c>
      <c r="H8" s="177">
        <f t="shared" si="0"/>
        <v>251900</v>
      </c>
      <c r="I8" s="178">
        <f>IFERROR(H8/G8-1,"-")</f>
        <v>-4.9598254141458575E-4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155801</v>
      </c>
      <c r="M8" s="177">
        <f t="shared" si="2"/>
        <v>933260</v>
      </c>
      <c r="N8" s="177">
        <f t="shared" si="2"/>
        <v>1084680</v>
      </c>
      <c r="O8" s="177">
        <f t="shared" si="2"/>
        <v>1145697</v>
      </c>
      <c r="P8" s="177">
        <f t="shared" si="2"/>
        <v>1129689</v>
      </c>
      <c r="Q8" s="178">
        <f>IFERROR(P8/O8-1,"-")</f>
        <v>-1.3972280629171552E-2</v>
      </c>
      <c r="R8" s="178">
        <f t="shared" ref="R8:R20" si="3">P8/P$8</f>
        <v>1</v>
      </c>
      <c r="S8" s="177">
        <f>S9+S12</f>
        <v>724591</v>
      </c>
      <c r="T8" s="177">
        <f>T9+T12</f>
        <v>1144158</v>
      </c>
      <c r="U8" s="177">
        <f>U9+U12</f>
        <v>1342747</v>
      </c>
      <c r="V8" s="177">
        <f>V9+V12</f>
        <v>1397722</v>
      </c>
      <c r="W8" s="177">
        <f>W9+W12</f>
        <v>1381589</v>
      </c>
      <c r="X8" s="178">
        <f>IFERROR(W8/V8-1,"-")</f>
        <v>-1.1542352484971929E-2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22092</v>
      </c>
      <c r="E9" s="161">
        <v>47086</v>
      </c>
      <c r="F9" s="161">
        <v>65902</v>
      </c>
      <c r="G9" s="161">
        <v>59268</v>
      </c>
      <c r="H9" s="161">
        <v>54310</v>
      </c>
      <c r="I9" s="162">
        <f>IFERROR(H9/G9-1,"-")</f>
        <v>-8.3653911048120366E-2</v>
      </c>
      <c r="J9" s="162">
        <f t="shared" si="1"/>
        <v>0.21560142913854705</v>
      </c>
      <c r="K9" s="161">
        <v>91967</v>
      </c>
      <c r="L9" s="161">
        <v>82473</v>
      </c>
      <c r="M9" s="161">
        <v>171740</v>
      </c>
      <c r="N9" s="161">
        <v>180632</v>
      </c>
      <c r="O9" s="161">
        <v>166659</v>
      </c>
      <c r="P9" s="161">
        <v>174679</v>
      </c>
      <c r="Q9" s="162">
        <f>IFERROR(P9/O9-1,"-")</f>
        <v>4.8122213621826671E-2</v>
      </c>
      <c r="R9" s="162">
        <f t="shared" si="3"/>
        <v>0.15462574212902844</v>
      </c>
      <c r="S9" s="161">
        <v>122859</v>
      </c>
      <c r="T9" s="161">
        <v>218826</v>
      </c>
      <c r="U9" s="161">
        <v>246534</v>
      </c>
      <c r="V9" s="161">
        <v>225927</v>
      </c>
      <c r="W9" s="161">
        <v>228989</v>
      </c>
      <c r="X9" s="162">
        <f>IFERROR(W9/V9-1,"-")</f>
        <v>1.3553050321563953E-2</v>
      </c>
      <c r="Y9" s="162">
        <f>W9/W$8</f>
        <v>0.16574321306843062</v>
      </c>
    </row>
    <row r="10" spans="1:25" x14ac:dyDescent="0.25">
      <c r="A10" s="163"/>
      <c r="B10" s="164" t="s">
        <v>105</v>
      </c>
      <c r="C10" s="165">
        <v>14381</v>
      </c>
      <c r="D10" s="165">
        <v>16688</v>
      </c>
      <c r="E10" s="165">
        <v>25957</v>
      </c>
      <c r="F10" s="165">
        <v>36205</v>
      </c>
      <c r="G10" s="165">
        <v>31918</v>
      </c>
      <c r="H10" s="165">
        <v>27089</v>
      </c>
      <c r="I10" s="166">
        <f>IFERROR(H10/G10-1,"-")</f>
        <v>-0.15129394072310298</v>
      </c>
      <c r="J10" s="166">
        <f t="shared" si="1"/>
        <v>0.10753870583564906</v>
      </c>
      <c r="K10" s="165">
        <v>26759</v>
      </c>
      <c r="L10" s="165">
        <v>54648</v>
      </c>
      <c r="M10" s="165">
        <v>62419</v>
      </c>
      <c r="N10" s="165">
        <v>55283</v>
      </c>
      <c r="O10" s="165">
        <v>46644</v>
      </c>
      <c r="P10" s="165">
        <v>50494</v>
      </c>
      <c r="Q10" s="166">
        <f>IFERROR(P10/O10-1,"-")</f>
        <v>8.2540090901294993E-2</v>
      </c>
      <c r="R10" s="166">
        <f t="shared" si="3"/>
        <v>4.4697257386767511E-2</v>
      </c>
      <c r="S10" s="165">
        <v>41140</v>
      </c>
      <c r="T10" s="165">
        <v>88376</v>
      </c>
      <c r="U10" s="165">
        <v>91488</v>
      </c>
      <c r="V10" s="165">
        <v>78562</v>
      </c>
      <c r="W10" s="165">
        <v>77583</v>
      </c>
      <c r="X10" s="166">
        <f>IFERROR(W10/V10-1,"-")</f>
        <v>-1.246149537944552E-2</v>
      </c>
      <c r="Y10" s="166">
        <f>W10/W$8</f>
        <v>5.6154905691924301E-2</v>
      </c>
    </row>
    <row r="11" spans="1:25" x14ac:dyDescent="0.25">
      <c r="A11" s="163"/>
      <c r="B11" s="164" t="s">
        <v>102</v>
      </c>
      <c r="C11" s="165">
        <v>16511</v>
      </c>
      <c r="D11" s="165">
        <v>5404</v>
      </c>
      <c r="E11" s="165">
        <v>21129</v>
      </c>
      <c r="F11" s="165">
        <v>29697</v>
      </c>
      <c r="G11" s="165">
        <v>27350</v>
      </c>
      <c r="H11" s="165">
        <v>27221</v>
      </c>
      <c r="I11" s="166">
        <f>IFERROR(H11/G11-1,"-")</f>
        <v>-4.7166361974405602E-3</v>
      </c>
      <c r="J11" s="166">
        <f t="shared" si="1"/>
        <v>0.10806272330289797</v>
      </c>
      <c r="K11" s="165">
        <v>65208</v>
      </c>
      <c r="L11" s="165">
        <v>27825</v>
      </c>
      <c r="M11" s="165">
        <v>109321</v>
      </c>
      <c r="N11" s="165">
        <v>125349</v>
      </c>
      <c r="O11" s="165">
        <v>120015</v>
      </c>
      <c r="P11" s="165">
        <v>124185</v>
      </c>
      <c r="Q11" s="166">
        <f>IFERROR(P11/O11-1,"-")</f>
        <v>3.4745656792900981E-2</v>
      </c>
      <c r="R11" s="166">
        <f t="shared" si="3"/>
        <v>0.10992848474226093</v>
      </c>
      <c r="S11" s="165">
        <v>81719</v>
      </c>
      <c r="T11" s="165">
        <v>130450</v>
      </c>
      <c r="U11" s="165">
        <v>155046</v>
      </c>
      <c r="V11" s="165">
        <v>147365</v>
      </c>
      <c r="W11" s="165">
        <v>151406</v>
      </c>
      <c r="X11" s="166">
        <f>IFERROR(W11/V11-1,"-")</f>
        <v>2.7421708003935841E-2</v>
      </c>
      <c r="Y11" s="166">
        <f>W11/W$8</f>
        <v>0.10958830737650632</v>
      </c>
    </row>
    <row r="12" spans="1:25" x14ac:dyDescent="0.25">
      <c r="A12" s="1"/>
      <c r="B12" s="160" t="s">
        <v>109</v>
      </c>
      <c r="C12" s="161">
        <v>117799</v>
      </c>
      <c r="D12" s="161">
        <v>22467</v>
      </c>
      <c r="E12" s="161">
        <v>163812</v>
      </c>
      <c r="F12" s="161">
        <v>192165</v>
      </c>
      <c r="G12" s="161">
        <v>192757</v>
      </c>
      <c r="H12" s="161">
        <v>197590</v>
      </c>
      <c r="I12" s="162">
        <f>IFERROR(H12/G12-1,"-")</f>
        <v>2.5073019397479746E-2</v>
      </c>
      <c r="J12" s="162">
        <f t="shared" si="1"/>
        <v>0.78439857086145293</v>
      </c>
      <c r="K12" s="161">
        <v>483933</v>
      </c>
      <c r="L12" s="161">
        <v>73328</v>
      </c>
      <c r="M12" s="161">
        <v>761520</v>
      </c>
      <c r="N12" s="161">
        <v>904048</v>
      </c>
      <c r="O12" s="161">
        <v>979038</v>
      </c>
      <c r="P12" s="161">
        <v>955010</v>
      </c>
      <c r="Q12" s="162">
        <f>IFERROR(P12/O12-1,"-")</f>
        <v>-2.454245902610519E-2</v>
      </c>
      <c r="R12" s="162">
        <f t="shared" si="3"/>
        <v>0.84537425787097153</v>
      </c>
      <c r="S12" s="161">
        <v>601732</v>
      </c>
      <c r="T12" s="161">
        <v>925332</v>
      </c>
      <c r="U12" s="161">
        <v>1096213</v>
      </c>
      <c r="V12" s="161">
        <v>1171795</v>
      </c>
      <c r="W12" s="161">
        <v>1152600</v>
      </c>
      <c r="X12" s="162">
        <f>IFERROR(W12/V12-1,"-")</f>
        <v>-1.6380851599469226E-2</v>
      </c>
      <c r="Y12" s="162">
        <f>W12/W$8</f>
        <v>0.83425678693156935</v>
      </c>
    </row>
    <row r="13" spans="1:25" s="57" customFormat="1" x14ac:dyDescent="0.25">
      <c r="B13" s="164" t="s">
        <v>112</v>
      </c>
      <c r="C13" s="165">
        <v>39547</v>
      </c>
      <c r="D13" s="165">
        <v>1417</v>
      </c>
      <c r="E13" s="165">
        <v>53527</v>
      </c>
      <c r="F13" s="165">
        <v>68980</v>
      </c>
      <c r="G13" s="165">
        <v>66014</v>
      </c>
      <c r="H13" s="165">
        <v>65639</v>
      </c>
      <c r="I13" s="166">
        <f t="shared" ref="I13:I20" si="4">IFERROR(H13/G13-1,"-")</f>
        <v>-5.6806132032599654E-3</v>
      </c>
      <c r="J13" s="166">
        <f t="shared" si="1"/>
        <v>0.26057562524811434</v>
      </c>
      <c r="K13" s="165">
        <v>200754</v>
      </c>
      <c r="L13" s="165">
        <v>3387</v>
      </c>
      <c r="M13" s="165">
        <v>323077</v>
      </c>
      <c r="N13" s="165">
        <v>379170</v>
      </c>
      <c r="O13" s="165">
        <v>413412</v>
      </c>
      <c r="P13" s="165">
        <v>409458</v>
      </c>
      <c r="Q13" s="166">
        <f t="shared" ref="Q13:Q20" si="5">IFERROR(P13/O13-1,"-")</f>
        <v>-9.5643087283387995E-3</v>
      </c>
      <c r="R13" s="166">
        <f t="shared" si="3"/>
        <v>0.36245196686875769</v>
      </c>
      <c r="S13" s="165">
        <v>240301</v>
      </c>
      <c r="T13" s="165">
        <v>376604</v>
      </c>
      <c r="U13" s="165">
        <v>448150</v>
      </c>
      <c r="V13" s="165">
        <v>479426</v>
      </c>
      <c r="W13" s="165">
        <v>475097</v>
      </c>
      <c r="X13" s="166">
        <f t="shared" ref="X13:X20" si="6">IFERROR(W13/V13-1,"-")</f>
        <v>-9.0295478342851121E-3</v>
      </c>
      <c r="Y13" s="166">
        <f t="shared" ref="Y13:Y20" si="7">W13/W$8</f>
        <v>0.34387723121709857</v>
      </c>
    </row>
    <row r="14" spans="1:25" s="57" customFormat="1" x14ac:dyDescent="0.25">
      <c r="B14" s="164" t="s">
        <v>115</v>
      </c>
      <c r="C14" s="165">
        <v>18311</v>
      </c>
      <c r="D14" s="165">
        <v>3791</v>
      </c>
      <c r="E14" s="165">
        <v>22853</v>
      </c>
      <c r="F14" s="165">
        <v>28385</v>
      </c>
      <c r="G14" s="165">
        <v>28876</v>
      </c>
      <c r="H14" s="165">
        <v>28896</v>
      </c>
      <c r="I14" s="166">
        <f t="shared" si="4"/>
        <v>6.9261670591491686E-4</v>
      </c>
      <c r="J14" s="166">
        <f t="shared" si="1"/>
        <v>0.11471218737594284</v>
      </c>
      <c r="K14" s="165">
        <v>68786</v>
      </c>
      <c r="L14" s="165">
        <v>11407</v>
      </c>
      <c r="M14" s="165">
        <v>90318</v>
      </c>
      <c r="N14" s="165">
        <v>111710</v>
      </c>
      <c r="O14" s="165">
        <v>121886</v>
      </c>
      <c r="P14" s="165">
        <v>115312</v>
      </c>
      <c r="Q14" s="166">
        <f t="shared" si="5"/>
        <v>-5.3935644782829861E-2</v>
      </c>
      <c r="R14" s="166">
        <f t="shared" si="3"/>
        <v>0.10207411066231503</v>
      </c>
      <c r="S14" s="165">
        <v>87097</v>
      </c>
      <c r="T14" s="165">
        <v>113171</v>
      </c>
      <c r="U14" s="165">
        <v>140095</v>
      </c>
      <c r="V14" s="165">
        <v>150762</v>
      </c>
      <c r="W14" s="165">
        <v>144208</v>
      </c>
      <c r="X14" s="166">
        <f t="shared" si="6"/>
        <v>-4.347249306854517E-2</v>
      </c>
      <c r="Y14" s="166">
        <f t="shared" si="7"/>
        <v>0.10437836433266333</v>
      </c>
    </row>
    <row r="15" spans="1:25" x14ac:dyDescent="0.25">
      <c r="A15" s="1"/>
      <c r="B15" s="164" t="s">
        <v>118</v>
      </c>
      <c r="C15" s="165">
        <v>7641</v>
      </c>
      <c r="D15" s="165">
        <v>5212</v>
      </c>
      <c r="E15" s="165">
        <v>11029</v>
      </c>
      <c r="F15" s="165">
        <v>13759</v>
      </c>
      <c r="G15" s="165">
        <v>11470</v>
      </c>
      <c r="H15" s="165">
        <v>11880</v>
      </c>
      <c r="I15" s="166">
        <f t="shared" si="4"/>
        <v>3.574542284219695E-2</v>
      </c>
      <c r="J15" s="166">
        <f t="shared" si="1"/>
        <v>4.7161572052401748E-2</v>
      </c>
      <c r="K15" s="165">
        <v>24259</v>
      </c>
      <c r="L15" s="165">
        <v>14881</v>
      </c>
      <c r="M15" s="165">
        <v>44833</v>
      </c>
      <c r="N15" s="165">
        <v>53793</v>
      </c>
      <c r="O15" s="165">
        <v>57281</v>
      </c>
      <c r="P15" s="165">
        <v>52323</v>
      </c>
      <c r="Q15" s="166">
        <f t="shared" si="5"/>
        <v>-8.6555751470819287E-2</v>
      </c>
      <c r="R15" s="166">
        <f t="shared" si="3"/>
        <v>4.6316287048913461E-2</v>
      </c>
      <c r="S15" s="165">
        <v>31900</v>
      </c>
      <c r="T15" s="165">
        <v>55862</v>
      </c>
      <c r="U15" s="165">
        <v>67552</v>
      </c>
      <c r="V15" s="165">
        <v>68751</v>
      </c>
      <c r="W15" s="165">
        <v>64203</v>
      </c>
      <c r="X15" s="166">
        <f t="shared" si="6"/>
        <v>-6.6151765065235457E-2</v>
      </c>
      <c r="Y15" s="166">
        <f t="shared" si="7"/>
        <v>4.647040472962654E-2</v>
      </c>
    </row>
    <row r="16" spans="1:25" x14ac:dyDescent="0.25">
      <c r="A16" s="1"/>
      <c r="B16" s="164" t="s">
        <v>125</v>
      </c>
      <c r="C16" s="165">
        <v>3334</v>
      </c>
      <c r="D16" s="165">
        <v>296</v>
      </c>
      <c r="E16" s="165">
        <v>6812</v>
      </c>
      <c r="F16" s="165">
        <v>5343</v>
      </c>
      <c r="G16" s="165">
        <v>5121</v>
      </c>
      <c r="H16" s="165">
        <v>5379</v>
      </c>
      <c r="I16" s="166">
        <f t="shared" si="4"/>
        <v>5.0380785002929196E-2</v>
      </c>
      <c r="J16" s="166">
        <f t="shared" si="1"/>
        <v>2.1353711790393012E-2</v>
      </c>
      <c r="K16" s="165">
        <v>16002</v>
      </c>
      <c r="L16" s="165">
        <v>992</v>
      </c>
      <c r="M16" s="165">
        <v>36569</v>
      </c>
      <c r="N16" s="165">
        <v>33659</v>
      </c>
      <c r="O16" s="165">
        <v>37308</v>
      </c>
      <c r="P16" s="165">
        <v>35283</v>
      </c>
      <c r="Q16" s="166">
        <f t="shared" si="5"/>
        <v>-5.4277902862656768E-2</v>
      </c>
      <c r="R16" s="166">
        <f t="shared" si="3"/>
        <v>3.1232489649806273E-2</v>
      </c>
      <c r="S16" s="165">
        <v>19336</v>
      </c>
      <c r="T16" s="165">
        <v>43381</v>
      </c>
      <c r="U16" s="165">
        <v>39002</v>
      </c>
      <c r="V16" s="165">
        <v>42429</v>
      </c>
      <c r="W16" s="165">
        <v>40662</v>
      </c>
      <c r="X16" s="166">
        <f t="shared" si="6"/>
        <v>-4.1646043979353786E-2</v>
      </c>
      <c r="Y16" s="166">
        <f t="shared" si="7"/>
        <v>2.94313287091892E-2</v>
      </c>
    </row>
    <row r="17" spans="1:25" x14ac:dyDescent="0.25">
      <c r="A17" s="57"/>
      <c r="B17" s="164" t="s">
        <v>121</v>
      </c>
      <c r="C17" s="165">
        <v>2305</v>
      </c>
      <c r="D17" s="165">
        <v>421</v>
      </c>
      <c r="E17" s="165">
        <v>3717</v>
      </c>
      <c r="F17" s="165">
        <v>3400</v>
      </c>
      <c r="G17" s="165">
        <v>3560</v>
      </c>
      <c r="H17" s="165">
        <v>3536</v>
      </c>
      <c r="I17" s="166">
        <f t="shared" si="4"/>
        <v>-6.741573033707815E-3</v>
      </c>
      <c r="J17" s="166">
        <f t="shared" si="1"/>
        <v>1.4037316395394997E-2</v>
      </c>
      <c r="K17" s="165">
        <v>23899</v>
      </c>
      <c r="L17" s="165">
        <v>2452</v>
      </c>
      <c r="M17" s="165">
        <v>43713</v>
      </c>
      <c r="N17" s="165">
        <v>40303</v>
      </c>
      <c r="O17" s="165">
        <v>44333</v>
      </c>
      <c r="P17" s="165">
        <v>40739</v>
      </c>
      <c r="Q17" s="166">
        <f t="shared" si="5"/>
        <v>-8.1068278708862462E-2</v>
      </c>
      <c r="R17" s="166">
        <f t="shared" si="3"/>
        <v>3.6062137455529795E-2</v>
      </c>
      <c r="S17" s="165">
        <v>26204</v>
      </c>
      <c r="T17" s="165">
        <v>47430</v>
      </c>
      <c r="U17" s="165">
        <v>43703</v>
      </c>
      <c r="V17" s="165">
        <v>47893</v>
      </c>
      <c r="W17" s="165">
        <v>44275</v>
      </c>
      <c r="X17" s="166">
        <f t="shared" si="6"/>
        <v>-7.5543398826550812E-2</v>
      </c>
      <c r="Y17" s="166">
        <f t="shared" si="7"/>
        <v>3.2046433490712505E-2</v>
      </c>
    </row>
    <row r="18" spans="1:25" x14ac:dyDescent="0.25">
      <c r="A18" s="57"/>
      <c r="B18" s="164" t="s">
        <v>130</v>
      </c>
      <c r="C18" s="165">
        <v>3269</v>
      </c>
      <c r="D18" s="165">
        <v>50</v>
      </c>
      <c r="E18" s="165">
        <v>3220</v>
      </c>
      <c r="F18" s="165">
        <v>3864</v>
      </c>
      <c r="G18" s="165">
        <v>3097</v>
      </c>
      <c r="H18" s="165">
        <v>3335</v>
      </c>
      <c r="I18" s="166">
        <f t="shared" si="4"/>
        <v>7.6848563125605507E-2</v>
      </c>
      <c r="J18" s="166">
        <f t="shared" si="1"/>
        <v>1.3239380706629614E-2</v>
      </c>
      <c r="K18" s="165">
        <v>14707</v>
      </c>
      <c r="L18" s="165">
        <v>227</v>
      </c>
      <c r="M18" s="165">
        <v>17031</v>
      </c>
      <c r="N18" s="165">
        <v>23267</v>
      </c>
      <c r="O18" s="165">
        <v>20178</v>
      </c>
      <c r="P18" s="165">
        <v>19046</v>
      </c>
      <c r="Q18" s="166">
        <f t="shared" si="5"/>
        <v>-5.6100703736743029E-2</v>
      </c>
      <c r="R18" s="166">
        <f t="shared" si="3"/>
        <v>1.6859507351138232E-2</v>
      </c>
      <c r="S18" s="165">
        <v>17976</v>
      </c>
      <c r="T18" s="165">
        <v>20251</v>
      </c>
      <c r="U18" s="165">
        <v>27131</v>
      </c>
      <c r="V18" s="165">
        <v>23275</v>
      </c>
      <c r="W18" s="165">
        <v>22381</v>
      </c>
      <c r="X18" s="166">
        <f t="shared" si="6"/>
        <v>-3.8410311493018212E-2</v>
      </c>
      <c r="Y18" s="166">
        <f t="shared" si="7"/>
        <v>1.6199463082001955E-2</v>
      </c>
    </row>
    <row r="19" spans="1:25" x14ac:dyDescent="0.25">
      <c r="A19" s="57"/>
      <c r="B19" s="164" t="s">
        <v>133</v>
      </c>
      <c r="C19" s="165">
        <v>3260</v>
      </c>
      <c r="D19" s="165">
        <v>149</v>
      </c>
      <c r="E19" s="165">
        <v>1850</v>
      </c>
      <c r="F19" s="165">
        <v>2316</v>
      </c>
      <c r="G19" s="165">
        <v>1894</v>
      </c>
      <c r="H19" s="165">
        <v>1757</v>
      </c>
      <c r="I19" s="166">
        <f t="shared" si="4"/>
        <v>-7.2333685322069741E-2</v>
      </c>
      <c r="J19" s="166">
        <f t="shared" si="1"/>
        <v>6.9749900754267563E-3</v>
      </c>
      <c r="K19" s="165">
        <v>20819</v>
      </c>
      <c r="L19" s="165">
        <v>936</v>
      </c>
      <c r="M19" s="165">
        <v>12764</v>
      </c>
      <c r="N19" s="165">
        <v>21407</v>
      </c>
      <c r="O19" s="165">
        <v>21323</v>
      </c>
      <c r="P19" s="165">
        <v>17668</v>
      </c>
      <c r="Q19" s="166">
        <f t="shared" si="5"/>
        <v>-0.17141115227688408</v>
      </c>
      <c r="R19" s="166">
        <f t="shared" si="3"/>
        <v>1.5639702608417006E-2</v>
      </c>
      <c r="S19" s="165">
        <v>24079</v>
      </c>
      <c r="T19" s="165">
        <v>14614</v>
      </c>
      <c r="U19" s="165">
        <v>23723</v>
      </c>
      <c r="V19" s="165">
        <v>23217</v>
      </c>
      <c r="W19" s="165">
        <v>19425</v>
      </c>
      <c r="X19" s="166">
        <f t="shared" si="6"/>
        <v>-0.16332859542576561</v>
      </c>
      <c r="Y19" s="166">
        <f t="shared" si="7"/>
        <v>1.4059897697506277E-2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11131</v>
      </c>
      <c r="E20" s="170">
        <f t="shared" si="9"/>
        <v>60804</v>
      </c>
      <c r="F20" s="170">
        <f t="shared" si="9"/>
        <v>66118</v>
      </c>
      <c r="G20" s="170">
        <f t="shared" si="9"/>
        <v>72725</v>
      </c>
      <c r="H20" s="170">
        <f t="shared" si="9"/>
        <v>77168</v>
      </c>
      <c r="I20" s="171">
        <f t="shared" si="4"/>
        <v>6.109315916122382E-2</v>
      </c>
      <c r="J20" s="171">
        <f t="shared" si="1"/>
        <v>0.30634378721714967</v>
      </c>
      <c r="K20" s="170">
        <f t="shared" ref="K20:P20" si="10">K12-SUM(K13:K19)</f>
        <v>114707</v>
      </c>
      <c r="L20" s="170">
        <f t="shared" si="10"/>
        <v>39046</v>
      </c>
      <c r="M20" s="170">
        <f t="shared" si="10"/>
        <v>193215</v>
      </c>
      <c r="N20" s="170">
        <f t="shared" si="10"/>
        <v>240739</v>
      </c>
      <c r="O20" s="170">
        <f t="shared" si="10"/>
        <v>263317</v>
      </c>
      <c r="P20" s="170">
        <f t="shared" si="10"/>
        <v>265181</v>
      </c>
      <c r="Q20" s="171">
        <f t="shared" si="5"/>
        <v>7.0789200849166178E-3</v>
      </c>
      <c r="R20" s="171">
        <f t="shared" si="3"/>
        <v>0.23473805622609409</v>
      </c>
      <c r="S20" s="170">
        <f>S12-SUM(S13:S19)</f>
        <v>154839</v>
      </c>
      <c r="T20" s="170">
        <f>T12-SUM(T13:T19)</f>
        <v>254019</v>
      </c>
      <c r="U20" s="170">
        <f>U12-SUM(U13:U19)</f>
        <v>306857</v>
      </c>
      <c r="V20" s="170">
        <f>V12-SUM(V13:V19)</f>
        <v>336042</v>
      </c>
      <c r="W20" s="170">
        <f>W12-SUM(W13:W19)</f>
        <v>342349</v>
      </c>
      <c r="X20" s="171">
        <f t="shared" si="6"/>
        <v>1.8768487272424306E-2</v>
      </c>
      <c r="Y20" s="171">
        <f t="shared" si="7"/>
        <v>0.247793663672771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1798</v>
      </c>
      <c r="E22" s="177">
        <f t="shared" si="11"/>
        <v>49778</v>
      </c>
      <c r="F22" s="177">
        <f t="shared" si="11"/>
        <v>55498</v>
      </c>
      <c r="G22" s="177">
        <f t="shared" si="11"/>
        <v>51838</v>
      </c>
      <c r="H22" s="177">
        <f t="shared" si="11"/>
        <v>52151</v>
      </c>
      <c r="I22" s="178">
        <f>IFERROR(H22/G22-1,"-")</f>
        <v>6.0380415911107654E-3</v>
      </c>
      <c r="J22" s="178">
        <f t="shared" ref="J22:J34" si="12">H22/H$8</f>
        <v>0.20703056768558953</v>
      </c>
      <c r="K22" s="177">
        <f t="shared" ref="K22:P22" si="13">K23+K26</f>
        <v>243977</v>
      </c>
      <c r="L22" s="177">
        <f t="shared" si="13"/>
        <v>71173</v>
      </c>
      <c r="M22" s="177">
        <f t="shared" si="13"/>
        <v>414955</v>
      </c>
      <c r="N22" s="177">
        <f t="shared" si="13"/>
        <v>443544</v>
      </c>
      <c r="O22" s="177">
        <f t="shared" si="13"/>
        <v>468200</v>
      </c>
      <c r="P22" s="177">
        <f t="shared" si="13"/>
        <v>443827</v>
      </c>
      <c r="Q22" s="178">
        <f>IFERROR(P22/O22-1,"-")</f>
        <v>-5.2056813327637785E-2</v>
      </c>
      <c r="R22" s="178">
        <f t="shared" ref="R22:R34" si="14">P22/P$8</f>
        <v>0.39287538428717994</v>
      </c>
      <c r="S22" s="177">
        <f>S23+S26</f>
        <v>279824</v>
      </c>
      <c r="T22" s="177">
        <f>T23+T26</f>
        <v>464733</v>
      </c>
      <c r="U22" s="177">
        <f>U23+U26</f>
        <v>499042</v>
      </c>
      <c r="V22" s="177">
        <f>V23+V26</f>
        <v>520038</v>
      </c>
      <c r="W22" s="177">
        <f>W23+W26</f>
        <v>495978</v>
      </c>
      <c r="X22" s="178">
        <f>IFERROR(W22/V22-1,"-")</f>
        <v>-4.6265849803283632E-2</v>
      </c>
      <c r="Y22" s="178">
        <f>W22/W$8</f>
        <v>0.35899098791319273</v>
      </c>
    </row>
    <row r="23" spans="1:25" x14ac:dyDescent="0.25">
      <c r="A23" s="57"/>
      <c r="B23" s="160" t="s">
        <v>99</v>
      </c>
      <c r="C23" s="161">
        <v>1527</v>
      </c>
      <c r="D23" s="161">
        <v>210</v>
      </c>
      <c r="E23" s="161">
        <v>2853</v>
      </c>
      <c r="F23" s="161">
        <v>2966</v>
      </c>
      <c r="G23" s="161">
        <v>1455</v>
      </c>
      <c r="H23" s="161">
        <v>2061</v>
      </c>
      <c r="I23" s="162">
        <f>IFERROR(H23/G23-1,"-")</f>
        <v>0.41649484536082482</v>
      </c>
      <c r="J23" s="162">
        <f t="shared" si="12"/>
        <v>8.1818181818181825E-3</v>
      </c>
      <c r="K23" s="161">
        <v>15120</v>
      </c>
      <c r="L23" s="161">
        <v>34741</v>
      </c>
      <c r="M23" s="161">
        <v>35122</v>
      </c>
      <c r="N23" s="161">
        <v>30268</v>
      </c>
      <c r="O23" s="161">
        <v>24443</v>
      </c>
      <c r="P23" s="161">
        <v>22790</v>
      </c>
      <c r="Q23" s="162">
        <f>IFERROR(P23/O23-1,"-")</f>
        <v>-6.7626723397291699E-2</v>
      </c>
      <c r="R23" s="162">
        <f t="shared" si="14"/>
        <v>2.0173693821927983E-2</v>
      </c>
      <c r="S23" s="161">
        <v>16647</v>
      </c>
      <c r="T23" s="161">
        <v>37975</v>
      </c>
      <c r="U23" s="161">
        <v>33234</v>
      </c>
      <c r="V23" s="161">
        <v>25898</v>
      </c>
      <c r="W23" s="161">
        <v>24851</v>
      </c>
      <c r="X23" s="162">
        <f>IFERROR(W23/V23-1,"-")</f>
        <v>-4.0427832265039765E-2</v>
      </c>
      <c r="Y23" s="162">
        <f>W23/W$8</f>
        <v>1.7987259597463501E-2</v>
      </c>
    </row>
    <row r="24" spans="1:25" x14ac:dyDescent="0.25">
      <c r="A24" s="57"/>
      <c r="B24" s="164" t="s">
        <v>105</v>
      </c>
      <c r="C24" s="165">
        <v>1004</v>
      </c>
      <c r="D24" s="165">
        <v>132</v>
      </c>
      <c r="E24" s="165">
        <v>1734</v>
      </c>
      <c r="F24" s="165">
        <v>1540</v>
      </c>
      <c r="G24" s="165">
        <v>358</v>
      </c>
      <c r="H24" s="165">
        <v>715</v>
      </c>
      <c r="I24" s="166">
        <f>IFERROR(H24/G24-1,"-")</f>
        <v>0.9972067039106145</v>
      </c>
      <c r="J24" s="166">
        <f t="shared" si="12"/>
        <v>2.8384279475982535E-3</v>
      </c>
      <c r="K24" s="165">
        <v>5468</v>
      </c>
      <c r="L24" s="165">
        <v>22369</v>
      </c>
      <c r="M24" s="165">
        <v>14467</v>
      </c>
      <c r="N24" s="165">
        <v>11432</v>
      </c>
      <c r="O24" s="165">
        <v>7670</v>
      </c>
      <c r="P24" s="165">
        <v>8769</v>
      </c>
      <c r="Q24" s="166">
        <f>IFERROR(P24/O24-1,"-")</f>
        <v>0.1432855280312908</v>
      </c>
      <c r="R24" s="166">
        <f t="shared" si="14"/>
        <v>7.7623133446461812E-3</v>
      </c>
      <c r="S24" s="165">
        <v>6472</v>
      </c>
      <c r="T24" s="165">
        <v>16201</v>
      </c>
      <c r="U24" s="165">
        <v>12972</v>
      </c>
      <c r="V24" s="165">
        <v>8028</v>
      </c>
      <c r="W24" s="165">
        <v>9484</v>
      </c>
      <c r="X24" s="166">
        <f>IFERROR(W24/V24-1,"-")</f>
        <v>0.18136522172396607</v>
      </c>
      <c r="Y24" s="166">
        <f>W24/W$8</f>
        <v>6.8645595759665142E-3</v>
      </c>
    </row>
    <row r="25" spans="1:25" x14ac:dyDescent="0.25">
      <c r="A25" s="57"/>
      <c r="B25" s="164" t="s">
        <v>102</v>
      </c>
      <c r="C25" s="165">
        <v>523</v>
      </c>
      <c r="D25" s="165">
        <v>78</v>
      </c>
      <c r="E25" s="165">
        <v>1119</v>
      </c>
      <c r="F25" s="165">
        <v>1426</v>
      </c>
      <c r="G25" s="165">
        <v>1097</v>
      </c>
      <c r="H25" s="165">
        <v>1346</v>
      </c>
      <c r="I25" s="166">
        <f>IFERROR(H25/G25-1,"-")</f>
        <v>0.22698268003646316</v>
      </c>
      <c r="J25" s="166">
        <f t="shared" si="12"/>
        <v>5.3433902342199281E-3</v>
      </c>
      <c r="K25" s="165">
        <v>9652</v>
      </c>
      <c r="L25" s="165">
        <v>12372</v>
      </c>
      <c r="M25" s="165">
        <v>20655</v>
      </c>
      <c r="N25" s="165">
        <v>18836</v>
      </c>
      <c r="O25" s="165">
        <v>16773</v>
      </c>
      <c r="P25" s="165">
        <v>14021</v>
      </c>
      <c r="Q25" s="166">
        <f>IFERROR(P25/O25-1,"-")</f>
        <v>-0.16407321290168719</v>
      </c>
      <c r="R25" s="166">
        <f t="shared" si="14"/>
        <v>1.2411380477281801E-2</v>
      </c>
      <c r="S25" s="165">
        <v>10175</v>
      </c>
      <c r="T25" s="165">
        <v>21774</v>
      </c>
      <c r="U25" s="165">
        <v>20262</v>
      </c>
      <c r="V25" s="165">
        <v>17870</v>
      </c>
      <c r="W25" s="165">
        <v>15367</v>
      </c>
      <c r="X25" s="166">
        <f>IFERROR(W25/V25-1,"-")</f>
        <v>-0.14006715165081141</v>
      </c>
      <c r="Y25" s="166">
        <f>W25/W$8</f>
        <v>1.1122700021496986E-2</v>
      </c>
    </row>
    <row r="26" spans="1:25" x14ac:dyDescent="0.25">
      <c r="A26" s="57"/>
      <c r="B26" s="160" t="s">
        <v>109</v>
      </c>
      <c r="C26" s="161">
        <v>34320</v>
      </c>
      <c r="D26" s="161">
        <v>1588</v>
      </c>
      <c r="E26" s="161">
        <v>46925</v>
      </c>
      <c r="F26" s="161">
        <v>52532</v>
      </c>
      <c r="G26" s="161">
        <v>50383</v>
      </c>
      <c r="H26" s="161">
        <v>50090</v>
      </c>
      <c r="I26" s="162">
        <f>IFERROR(H26/G26-1,"-")</f>
        <v>-5.8154536252307265E-3</v>
      </c>
      <c r="J26" s="162">
        <f t="shared" si="12"/>
        <v>0.19884874950377135</v>
      </c>
      <c r="K26" s="161">
        <v>228857</v>
      </c>
      <c r="L26" s="161">
        <v>36432</v>
      </c>
      <c r="M26" s="161">
        <v>379833</v>
      </c>
      <c r="N26" s="161">
        <v>413276</v>
      </c>
      <c r="O26" s="161">
        <v>443757</v>
      </c>
      <c r="P26" s="161">
        <v>421037</v>
      </c>
      <c r="Q26" s="162">
        <f>IFERROR(P26/O26-1,"-")</f>
        <v>-5.119919235076853E-2</v>
      </c>
      <c r="R26" s="162">
        <f t="shared" si="14"/>
        <v>0.37270169046525192</v>
      </c>
      <c r="S26" s="161">
        <v>263177</v>
      </c>
      <c r="T26" s="161">
        <v>426758</v>
      </c>
      <c r="U26" s="161">
        <v>465808</v>
      </c>
      <c r="V26" s="161">
        <v>494140</v>
      </c>
      <c r="W26" s="161">
        <v>471127</v>
      </c>
      <c r="X26" s="162">
        <f>IFERROR(W26/V26-1,"-")</f>
        <v>-4.6571821750920783E-2</v>
      </c>
      <c r="Y26" s="162">
        <f>W26/W$8</f>
        <v>0.34100372831572923</v>
      </c>
    </row>
    <row r="27" spans="1:25" s="57" customFormat="1" x14ac:dyDescent="0.25">
      <c r="B27" s="164" t="s">
        <v>112</v>
      </c>
      <c r="C27" s="165">
        <v>13636</v>
      </c>
      <c r="D27" s="165">
        <v>1</v>
      </c>
      <c r="E27" s="165">
        <v>18047</v>
      </c>
      <c r="F27" s="165">
        <v>21219</v>
      </c>
      <c r="G27" s="165">
        <v>21426</v>
      </c>
      <c r="H27" s="165">
        <v>20383</v>
      </c>
      <c r="I27" s="166">
        <f t="shared" ref="I27:I34" si="15">IFERROR(H27/G27-1,"-")</f>
        <v>-4.8679174834313499E-2</v>
      </c>
      <c r="J27" s="166">
        <f t="shared" si="12"/>
        <v>8.0917030567685594E-2</v>
      </c>
      <c r="K27" s="165">
        <v>101958</v>
      </c>
      <c r="L27" s="165">
        <v>1534</v>
      </c>
      <c r="M27" s="165">
        <v>177915</v>
      </c>
      <c r="N27" s="165">
        <v>196318</v>
      </c>
      <c r="O27" s="165">
        <v>210587</v>
      </c>
      <c r="P27" s="165">
        <v>204496</v>
      </c>
      <c r="Q27" s="166">
        <f t="shared" ref="Q27:Q34" si="16">IFERROR(P27/O27-1,"-")</f>
        <v>-2.8923912682169317E-2</v>
      </c>
      <c r="R27" s="166">
        <f t="shared" si="14"/>
        <v>0.18101973197933235</v>
      </c>
      <c r="S27" s="165">
        <v>115594</v>
      </c>
      <c r="T27" s="165">
        <v>195962</v>
      </c>
      <c r="U27" s="165">
        <v>217537</v>
      </c>
      <c r="V27" s="165">
        <v>232013</v>
      </c>
      <c r="W27" s="165">
        <v>224879</v>
      </c>
      <c r="X27" s="166">
        <f t="shared" ref="X27:X34" si="17">IFERROR(W27/V27-1,"-")</f>
        <v>-3.0748277036200533E-2</v>
      </c>
      <c r="Y27" s="166">
        <f t="shared" ref="Y27:Y34" si="18">W27/W$8</f>
        <v>0.1627683775710432</v>
      </c>
    </row>
    <row r="28" spans="1:25" s="57" customFormat="1" x14ac:dyDescent="0.25">
      <c r="B28" s="164" t="s">
        <v>115</v>
      </c>
      <c r="C28" s="165">
        <v>5913</v>
      </c>
      <c r="D28" s="165">
        <v>21</v>
      </c>
      <c r="E28" s="165">
        <v>8304</v>
      </c>
      <c r="F28" s="165">
        <v>10326</v>
      </c>
      <c r="G28" s="165">
        <v>9483</v>
      </c>
      <c r="H28" s="165">
        <v>9883</v>
      </c>
      <c r="I28" s="166">
        <f t="shared" si="15"/>
        <v>4.2180744490140309E-2</v>
      </c>
      <c r="J28" s="166">
        <f t="shared" si="12"/>
        <v>3.9233822945613339E-2</v>
      </c>
      <c r="K28" s="165">
        <v>28236</v>
      </c>
      <c r="L28" s="165">
        <v>6056</v>
      </c>
      <c r="M28" s="165">
        <v>40172</v>
      </c>
      <c r="N28" s="165">
        <v>46330</v>
      </c>
      <c r="O28" s="165">
        <v>49246</v>
      </c>
      <c r="P28" s="165">
        <v>43821</v>
      </c>
      <c r="Q28" s="166">
        <f t="shared" si="16"/>
        <v>-0.11016123136904521</v>
      </c>
      <c r="R28" s="166">
        <f t="shared" si="14"/>
        <v>3.8790321938161738E-2</v>
      </c>
      <c r="S28" s="165">
        <v>34149</v>
      </c>
      <c r="T28" s="165">
        <v>48476</v>
      </c>
      <c r="U28" s="165">
        <v>56656</v>
      </c>
      <c r="V28" s="165">
        <v>58729</v>
      </c>
      <c r="W28" s="165">
        <v>53704</v>
      </c>
      <c r="X28" s="166">
        <f t="shared" si="17"/>
        <v>-8.5562498935789821E-2</v>
      </c>
      <c r="Y28" s="166">
        <f t="shared" si="18"/>
        <v>3.8871183832529063E-2</v>
      </c>
    </row>
    <row r="29" spans="1:25" x14ac:dyDescent="0.25">
      <c r="A29" s="57"/>
      <c r="B29" s="164" t="s">
        <v>118</v>
      </c>
      <c r="C29" s="165">
        <v>2029</v>
      </c>
      <c r="D29" s="165">
        <v>1252</v>
      </c>
      <c r="E29" s="165">
        <v>1487</v>
      </c>
      <c r="F29" s="165">
        <v>1303</v>
      </c>
      <c r="G29" s="165">
        <v>1139</v>
      </c>
      <c r="H29" s="165">
        <v>1157</v>
      </c>
      <c r="I29" s="166">
        <f t="shared" si="15"/>
        <v>1.5803336259877065E-2</v>
      </c>
      <c r="J29" s="166">
        <f t="shared" si="12"/>
        <v>4.5930924970226279E-3</v>
      </c>
      <c r="K29" s="165">
        <v>8997</v>
      </c>
      <c r="L29" s="165">
        <v>6287</v>
      </c>
      <c r="M29" s="165">
        <v>16867</v>
      </c>
      <c r="N29" s="165">
        <v>16494</v>
      </c>
      <c r="O29" s="165">
        <v>14594</v>
      </c>
      <c r="P29" s="165">
        <v>13496</v>
      </c>
      <c r="Q29" s="166">
        <f t="shared" si="16"/>
        <v>-7.5236398519939685E-2</v>
      </c>
      <c r="R29" s="166">
        <f t="shared" si="14"/>
        <v>1.1946650803893816E-2</v>
      </c>
      <c r="S29" s="165">
        <v>11026</v>
      </c>
      <c r="T29" s="165">
        <v>18354</v>
      </c>
      <c r="U29" s="165">
        <v>17797</v>
      </c>
      <c r="V29" s="165">
        <v>15733</v>
      </c>
      <c r="W29" s="165">
        <v>14653</v>
      </c>
      <c r="X29" s="166">
        <f t="shared" si="17"/>
        <v>-6.8645522150893035E-2</v>
      </c>
      <c r="Y29" s="166">
        <f t="shared" si="18"/>
        <v>1.0605903781804864E-2</v>
      </c>
    </row>
    <row r="30" spans="1:25" x14ac:dyDescent="0.25">
      <c r="A30" s="57"/>
      <c r="B30" s="164" t="s">
        <v>125</v>
      </c>
      <c r="C30" s="165">
        <v>1607</v>
      </c>
      <c r="D30" s="165">
        <v>4</v>
      </c>
      <c r="E30" s="165">
        <v>2867</v>
      </c>
      <c r="F30" s="165">
        <v>1635</v>
      </c>
      <c r="G30" s="165">
        <v>1198</v>
      </c>
      <c r="H30" s="165">
        <v>1251</v>
      </c>
      <c r="I30" s="166">
        <f t="shared" si="15"/>
        <v>4.4240400667779678E-2</v>
      </c>
      <c r="J30" s="166">
        <f t="shared" si="12"/>
        <v>4.9662564509726078E-3</v>
      </c>
      <c r="K30" s="165">
        <v>8621</v>
      </c>
      <c r="L30" s="165">
        <v>441</v>
      </c>
      <c r="M30" s="165">
        <v>20978</v>
      </c>
      <c r="N30" s="165">
        <v>16903</v>
      </c>
      <c r="O30" s="165">
        <v>18489</v>
      </c>
      <c r="P30" s="165">
        <v>17604</v>
      </c>
      <c r="Q30" s="166">
        <f t="shared" si="16"/>
        <v>-4.7866298880415381E-2</v>
      </c>
      <c r="R30" s="166">
        <f t="shared" si="14"/>
        <v>1.5583049848232567E-2</v>
      </c>
      <c r="S30" s="165">
        <v>10228</v>
      </c>
      <c r="T30" s="165">
        <v>23845</v>
      </c>
      <c r="U30" s="165">
        <v>18538</v>
      </c>
      <c r="V30" s="165">
        <v>19687</v>
      </c>
      <c r="W30" s="165">
        <v>18855</v>
      </c>
      <c r="X30" s="166">
        <f t="shared" si="17"/>
        <v>-4.2261390765479745E-2</v>
      </c>
      <c r="Y30" s="166">
        <f t="shared" si="18"/>
        <v>1.3647329270861305E-2</v>
      </c>
    </row>
    <row r="31" spans="1:25" x14ac:dyDescent="0.25">
      <c r="A31" s="57"/>
      <c r="B31" s="164" t="s">
        <v>121</v>
      </c>
      <c r="C31" s="165">
        <v>1003</v>
      </c>
      <c r="D31" s="165">
        <v>48</v>
      </c>
      <c r="E31" s="165">
        <v>1559</v>
      </c>
      <c r="F31" s="165">
        <v>1224</v>
      </c>
      <c r="G31" s="165">
        <v>893</v>
      </c>
      <c r="H31" s="165">
        <v>935</v>
      </c>
      <c r="I31" s="166">
        <f t="shared" si="15"/>
        <v>4.7032474804031388E-2</v>
      </c>
      <c r="J31" s="166">
        <f t="shared" si="12"/>
        <v>3.7117903930131003E-3</v>
      </c>
      <c r="K31" s="165">
        <v>13673</v>
      </c>
      <c r="L31" s="165">
        <v>1522</v>
      </c>
      <c r="M31" s="165">
        <v>27707</v>
      </c>
      <c r="N31" s="165">
        <v>23446</v>
      </c>
      <c r="O31" s="165">
        <v>25324</v>
      </c>
      <c r="P31" s="165">
        <v>24863</v>
      </c>
      <c r="Q31" s="166">
        <f t="shared" si="16"/>
        <v>-1.8204075185594748E-2</v>
      </c>
      <c r="R31" s="166">
        <f t="shared" si="14"/>
        <v>2.2008712132277113E-2</v>
      </c>
      <c r="S31" s="165">
        <v>14676</v>
      </c>
      <c r="T31" s="165">
        <v>29266</v>
      </c>
      <c r="U31" s="165">
        <v>24670</v>
      </c>
      <c r="V31" s="165">
        <v>26217</v>
      </c>
      <c r="W31" s="165">
        <v>25798</v>
      </c>
      <c r="X31" s="166">
        <f t="shared" si="17"/>
        <v>-1.5981996414540234E-2</v>
      </c>
      <c r="Y31" s="166">
        <f t="shared" si="18"/>
        <v>1.8672702229099971E-2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1066</v>
      </c>
      <c r="F32" s="165">
        <v>1493</v>
      </c>
      <c r="G32" s="165">
        <v>1528</v>
      </c>
      <c r="H32" s="165">
        <v>1317</v>
      </c>
      <c r="I32" s="166">
        <f t="shared" si="15"/>
        <v>-0.13808900523560208</v>
      </c>
      <c r="J32" s="166">
        <f t="shared" si="12"/>
        <v>5.2282651845970626E-3</v>
      </c>
      <c r="K32" s="165">
        <v>8151</v>
      </c>
      <c r="L32" s="165">
        <v>82</v>
      </c>
      <c r="M32" s="165">
        <v>9637</v>
      </c>
      <c r="N32" s="165">
        <v>10624</v>
      </c>
      <c r="O32" s="165">
        <v>9421</v>
      </c>
      <c r="P32" s="165">
        <v>8292</v>
      </c>
      <c r="Q32" s="166">
        <f t="shared" si="16"/>
        <v>-0.11983865831652696</v>
      </c>
      <c r="R32" s="166">
        <f t="shared" si="14"/>
        <v>7.3400732413965259E-3</v>
      </c>
      <c r="S32" s="165">
        <v>9525</v>
      </c>
      <c r="T32" s="165">
        <v>10703</v>
      </c>
      <c r="U32" s="165">
        <v>12117</v>
      </c>
      <c r="V32" s="165">
        <v>10949</v>
      </c>
      <c r="W32" s="165">
        <v>9609</v>
      </c>
      <c r="X32" s="166">
        <f t="shared" si="17"/>
        <v>-0.12238560599141479</v>
      </c>
      <c r="Y32" s="166">
        <f t="shared" si="18"/>
        <v>6.955035108125499E-3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352</v>
      </c>
      <c r="F33" s="165">
        <v>525</v>
      </c>
      <c r="G33" s="165">
        <v>294</v>
      </c>
      <c r="H33" s="165">
        <v>250</v>
      </c>
      <c r="I33" s="166">
        <f t="shared" si="15"/>
        <v>-0.14965986394557829</v>
      </c>
      <c r="J33" s="166">
        <f t="shared" si="12"/>
        <v>9.9245732433505358E-4</v>
      </c>
      <c r="K33" s="165">
        <v>10437</v>
      </c>
      <c r="L33" s="165">
        <v>171</v>
      </c>
      <c r="M33" s="165">
        <v>6286</v>
      </c>
      <c r="N33" s="165">
        <v>10576</v>
      </c>
      <c r="O33" s="165">
        <v>10574</v>
      </c>
      <c r="P33" s="165">
        <v>9044</v>
      </c>
      <c r="Q33" s="166">
        <f t="shared" si="16"/>
        <v>-0.14469453376205788</v>
      </c>
      <c r="R33" s="166">
        <f t="shared" si="14"/>
        <v>8.0057431735636973E-3</v>
      </c>
      <c r="S33" s="165">
        <v>11099</v>
      </c>
      <c r="T33" s="165">
        <v>6638</v>
      </c>
      <c r="U33" s="165">
        <v>11101</v>
      </c>
      <c r="V33" s="165">
        <v>10868</v>
      </c>
      <c r="W33" s="165">
        <v>9294</v>
      </c>
      <c r="X33" s="166">
        <f t="shared" si="17"/>
        <v>-0.14482885535517109</v>
      </c>
      <c r="Y33" s="166">
        <f t="shared" si="18"/>
        <v>6.727036767084857E-3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259</v>
      </c>
      <c r="E34" s="170">
        <f t="shared" si="20"/>
        <v>13243</v>
      </c>
      <c r="F34" s="170">
        <f t="shared" si="20"/>
        <v>14807</v>
      </c>
      <c r="G34" s="170">
        <f t="shared" si="20"/>
        <v>14422</v>
      </c>
      <c r="H34" s="170">
        <f t="shared" si="20"/>
        <v>14914</v>
      </c>
      <c r="I34" s="171">
        <f t="shared" si="15"/>
        <v>3.411454721952567E-2</v>
      </c>
      <c r="J34" s="171">
        <f t="shared" si="12"/>
        <v>5.9206034140531959E-2</v>
      </c>
      <c r="K34" s="170">
        <f t="shared" ref="K34:P34" si="21">K26-SUM(K27:K33)</f>
        <v>48784</v>
      </c>
      <c r="L34" s="170">
        <f t="shared" si="21"/>
        <v>20339</v>
      </c>
      <c r="M34" s="170">
        <f t="shared" si="21"/>
        <v>80271</v>
      </c>
      <c r="N34" s="170">
        <f t="shared" si="21"/>
        <v>92585</v>
      </c>
      <c r="O34" s="170">
        <f t="shared" si="21"/>
        <v>105522</v>
      </c>
      <c r="P34" s="170">
        <f t="shared" si="21"/>
        <v>99421</v>
      </c>
      <c r="Q34" s="171">
        <f t="shared" si="16"/>
        <v>-5.7817327192433821E-2</v>
      </c>
      <c r="R34" s="171">
        <f t="shared" si="14"/>
        <v>8.8007407348394115E-2</v>
      </c>
      <c r="S34" s="170">
        <f>S26-SUM(S27:S33)</f>
        <v>56880</v>
      </c>
      <c r="T34" s="170">
        <f>T26-SUM(T27:T33)</f>
        <v>93514</v>
      </c>
      <c r="U34" s="170">
        <f>U26-SUM(U27:U33)</f>
        <v>107392</v>
      </c>
      <c r="V34" s="170">
        <f>V26-SUM(V27:V33)</f>
        <v>119944</v>
      </c>
      <c r="W34" s="170">
        <f>W26-SUM(W27:W33)</f>
        <v>114335</v>
      </c>
      <c r="X34" s="171">
        <f t="shared" si="17"/>
        <v>-4.6763489628493304E-2</v>
      </c>
      <c r="Y34" s="171">
        <f t="shared" si="18"/>
        <v>8.2756159755180442E-2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2159</v>
      </c>
      <c r="E36" s="177">
        <f t="shared" si="22"/>
        <v>53743</v>
      </c>
      <c r="F36" s="177">
        <f t="shared" si="22"/>
        <v>68161</v>
      </c>
      <c r="G36" s="177">
        <f t="shared" si="22"/>
        <v>66590</v>
      </c>
      <c r="H36" s="177">
        <f t="shared" si="22"/>
        <v>66232</v>
      </c>
      <c r="I36" s="178">
        <f>IFERROR(H36/G36-1,"-")</f>
        <v>-5.3761826100015009E-3</v>
      </c>
      <c r="J36" s="178">
        <f t="shared" ref="J36:J48" si="23">H36/H$8</f>
        <v>0.2629297340214371</v>
      </c>
      <c r="K36" s="177">
        <f t="shared" ref="K36:P36" si="24">K37+K40</f>
        <v>107490</v>
      </c>
      <c r="L36" s="177">
        <f t="shared" si="24"/>
        <v>10159</v>
      </c>
      <c r="M36" s="177">
        <f t="shared" si="24"/>
        <v>164818</v>
      </c>
      <c r="N36" s="177">
        <f t="shared" si="24"/>
        <v>193267</v>
      </c>
      <c r="O36" s="177">
        <f t="shared" si="24"/>
        <v>206850</v>
      </c>
      <c r="P36" s="177">
        <f t="shared" si="24"/>
        <v>217174</v>
      </c>
      <c r="Q36" s="178">
        <f>IFERROR(P36/O36-1,"-")</f>
        <v>4.9910563210055603E-2</v>
      </c>
      <c r="R36" s="178">
        <f t="shared" ref="R36:R48" si="25">P36/P$8</f>
        <v>0.19224228969211882</v>
      </c>
      <c r="S36" s="177">
        <f>S37+S40</f>
        <v>147106</v>
      </c>
      <c r="T36" s="177">
        <f>T37+T40</f>
        <v>218561</v>
      </c>
      <c r="U36" s="177">
        <f>U37+U40</f>
        <v>261428</v>
      </c>
      <c r="V36" s="177">
        <f>V37+V40</f>
        <v>273440</v>
      </c>
      <c r="W36" s="177">
        <f>W37+W40</f>
        <v>283406</v>
      </c>
      <c r="X36" s="178">
        <f>IFERROR(W36/V36-1,"-")</f>
        <v>3.6446752486834377E-2</v>
      </c>
      <c r="Y36" s="178">
        <f>W36/W$8</f>
        <v>0.20513046933639453</v>
      </c>
    </row>
    <row r="37" spans="1:25" x14ac:dyDescent="0.25">
      <c r="A37" s="57"/>
      <c r="B37" s="160" t="s">
        <v>99</v>
      </c>
      <c r="C37" s="161">
        <v>2530</v>
      </c>
      <c r="D37" s="161">
        <v>806</v>
      </c>
      <c r="E37" s="161">
        <v>5789</v>
      </c>
      <c r="F37" s="161">
        <v>7768</v>
      </c>
      <c r="G37" s="161">
        <v>6860</v>
      </c>
      <c r="H37" s="161">
        <v>5863</v>
      </c>
      <c r="I37" s="162">
        <f>IFERROR(H37/G37-1,"-")</f>
        <v>-0.14533527696793003</v>
      </c>
      <c r="J37" s="162">
        <f t="shared" si="23"/>
        <v>2.3275109170305678E-2</v>
      </c>
      <c r="K37" s="161">
        <v>7136</v>
      </c>
      <c r="L37" s="161">
        <v>2599</v>
      </c>
      <c r="M37" s="161">
        <v>14459</v>
      </c>
      <c r="N37" s="161">
        <v>12829</v>
      </c>
      <c r="O37" s="161">
        <v>11993</v>
      </c>
      <c r="P37" s="161">
        <v>15037</v>
      </c>
      <c r="Q37" s="162">
        <f>IFERROR(P37/O37-1,"-")</f>
        <v>0.25381472525639959</v>
      </c>
      <c r="R37" s="162">
        <f t="shared" si="25"/>
        <v>1.3310743045209787E-2</v>
      </c>
      <c r="S37" s="161">
        <v>9666</v>
      </c>
      <c r="T37" s="161">
        <v>20248</v>
      </c>
      <c r="U37" s="161">
        <v>20597</v>
      </c>
      <c r="V37" s="161">
        <v>18853</v>
      </c>
      <c r="W37" s="161">
        <v>20900</v>
      </c>
      <c r="X37" s="162">
        <f>IFERROR(W37/V37-1,"-")</f>
        <v>0.1085768843154935</v>
      </c>
      <c r="Y37" s="162">
        <f>W37/W$8</f>
        <v>1.51275089769823E-2</v>
      </c>
    </row>
    <row r="38" spans="1:25" x14ac:dyDescent="0.25">
      <c r="A38" s="57"/>
      <c r="B38" s="164" t="s">
        <v>105</v>
      </c>
      <c r="C38" s="165">
        <v>1111</v>
      </c>
      <c r="D38" s="165">
        <v>699</v>
      </c>
      <c r="E38" s="165">
        <v>2989</v>
      </c>
      <c r="F38" s="165">
        <v>3715</v>
      </c>
      <c r="G38" s="165">
        <v>4937</v>
      </c>
      <c r="H38" s="165">
        <v>3406</v>
      </c>
      <c r="I38" s="166">
        <f>IFERROR(H38/G38-1,"-")</f>
        <v>-0.31010735264330569</v>
      </c>
      <c r="J38" s="166">
        <f t="shared" si="23"/>
        <v>1.352123858674077E-2</v>
      </c>
      <c r="K38" s="165">
        <v>954</v>
      </c>
      <c r="L38" s="165">
        <v>1034</v>
      </c>
      <c r="M38" s="165">
        <v>2418</v>
      </c>
      <c r="N38" s="165">
        <v>1989</v>
      </c>
      <c r="O38" s="165">
        <v>2158</v>
      </c>
      <c r="P38" s="165">
        <v>4037</v>
      </c>
      <c r="Q38" s="166">
        <f>IFERROR(P38/O38-1,"-")</f>
        <v>0.87071362372567185</v>
      </c>
      <c r="R38" s="166">
        <f t="shared" si="25"/>
        <v>3.5735498885091383E-3</v>
      </c>
      <c r="S38" s="165">
        <v>2065</v>
      </c>
      <c r="T38" s="165">
        <v>5407</v>
      </c>
      <c r="U38" s="165">
        <v>5704</v>
      </c>
      <c r="V38" s="165">
        <v>7095</v>
      </c>
      <c r="W38" s="165">
        <v>7443</v>
      </c>
      <c r="X38" s="166">
        <f>IFERROR(W38/V38-1,"-")</f>
        <v>4.9048625792811773E-2</v>
      </c>
      <c r="Y38" s="166">
        <f>W38/W$8</f>
        <v>5.387275086874606E-3</v>
      </c>
    </row>
    <row r="39" spans="1:25" x14ac:dyDescent="0.25">
      <c r="A39" s="57"/>
      <c r="B39" s="164" t="s">
        <v>102</v>
      </c>
      <c r="C39" s="165">
        <v>1419</v>
      </c>
      <c r="D39" s="165">
        <v>107</v>
      </c>
      <c r="E39" s="165">
        <v>2800</v>
      </c>
      <c r="F39" s="165">
        <v>4053</v>
      </c>
      <c r="G39" s="165">
        <v>1923</v>
      </c>
      <c r="H39" s="165">
        <v>2457</v>
      </c>
      <c r="I39" s="166">
        <f>IFERROR(H39/G39-1,"-")</f>
        <v>0.27769110764430582</v>
      </c>
      <c r="J39" s="166">
        <f t="shared" si="23"/>
        <v>9.753870583564906E-3</v>
      </c>
      <c r="K39" s="165">
        <v>6182</v>
      </c>
      <c r="L39" s="165">
        <v>1565</v>
      </c>
      <c r="M39" s="165">
        <v>12041</v>
      </c>
      <c r="N39" s="165">
        <v>10840</v>
      </c>
      <c r="O39" s="165">
        <v>9835</v>
      </c>
      <c r="P39" s="165">
        <v>11000</v>
      </c>
      <c r="Q39" s="166">
        <f>IFERROR(P39/O39-1,"-")</f>
        <v>0.11845449923741747</v>
      </c>
      <c r="R39" s="166">
        <f t="shared" si="25"/>
        <v>9.7371931567006489E-3</v>
      </c>
      <c r="S39" s="165">
        <v>7601</v>
      </c>
      <c r="T39" s="165">
        <v>14841</v>
      </c>
      <c r="U39" s="165">
        <v>14893</v>
      </c>
      <c r="V39" s="165">
        <v>11758</v>
      </c>
      <c r="W39" s="165">
        <v>13457</v>
      </c>
      <c r="X39" s="166">
        <f>IFERROR(W39/V39-1,"-")</f>
        <v>0.14449736349719333</v>
      </c>
      <c r="Y39" s="166">
        <f>W39/W$8</f>
        <v>9.7402338901076951E-3</v>
      </c>
    </row>
    <row r="40" spans="1:25" x14ac:dyDescent="0.25">
      <c r="A40" s="57"/>
      <c r="B40" s="160" t="s">
        <v>109</v>
      </c>
      <c r="C40" s="161">
        <v>37086</v>
      </c>
      <c r="D40" s="161">
        <v>1353</v>
      </c>
      <c r="E40" s="161">
        <v>47954</v>
      </c>
      <c r="F40" s="161">
        <v>60393</v>
      </c>
      <c r="G40" s="161">
        <v>59730</v>
      </c>
      <c r="H40" s="161">
        <v>60369</v>
      </c>
      <c r="I40" s="162">
        <f>IFERROR(H40/G40-1,"-")</f>
        <v>1.0698141637368153E-2</v>
      </c>
      <c r="J40" s="162">
        <f t="shared" si="23"/>
        <v>0.2396546248511314</v>
      </c>
      <c r="K40" s="161">
        <v>100354</v>
      </c>
      <c r="L40" s="161">
        <v>7560</v>
      </c>
      <c r="M40" s="161">
        <v>150359</v>
      </c>
      <c r="N40" s="161">
        <v>180438</v>
      </c>
      <c r="O40" s="161">
        <v>194857</v>
      </c>
      <c r="P40" s="161">
        <v>202137</v>
      </c>
      <c r="Q40" s="162">
        <f>IFERROR(P40/O40-1,"-")</f>
        <v>3.736073120288208E-2</v>
      </c>
      <c r="R40" s="162">
        <f t="shared" si="25"/>
        <v>0.17893154664690902</v>
      </c>
      <c r="S40" s="161">
        <v>137440</v>
      </c>
      <c r="T40" s="161">
        <v>198313</v>
      </c>
      <c r="U40" s="161">
        <v>240831</v>
      </c>
      <c r="V40" s="161">
        <v>254587</v>
      </c>
      <c r="W40" s="161">
        <v>262506</v>
      </c>
      <c r="X40" s="162">
        <f>IFERROR(W40/V40-1,"-")</f>
        <v>3.1105280316748196E-2</v>
      </c>
      <c r="Y40" s="162">
        <f>W40/W$8</f>
        <v>0.19000296035941225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20438</v>
      </c>
      <c r="F41" s="165">
        <v>23712</v>
      </c>
      <c r="G41" s="165">
        <v>22889</v>
      </c>
      <c r="H41" s="165">
        <v>21912</v>
      </c>
      <c r="I41" s="166">
        <f t="shared" ref="I41:I48" si="26">IFERROR(H41/G41-1,"-")</f>
        <v>-4.268425881427762E-2</v>
      </c>
      <c r="J41" s="166">
        <f t="shared" si="23"/>
        <v>8.6986899563318773E-2</v>
      </c>
      <c r="K41" s="165">
        <v>48199</v>
      </c>
      <c r="L41" s="165">
        <v>276</v>
      </c>
      <c r="M41" s="165">
        <v>68247</v>
      </c>
      <c r="N41" s="165">
        <v>82622</v>
      </c>
      <c r="O41" s="165">
        <v>95713</v>
      </c>
      <c r="P41" s="165">
        <v>98613</v>
      </c>
      <c r="Q41" s="166">
        <f t="shared" ref="Q41:Q48" si="27">IFERROR(P41/O41-1,"-")</f>
        <v>3.0298914463030124E-2</v>
      </c>
      <c r="R41" s="166">
        <f t="shared" si="25"/>
        <v>8.7292166251065562E-2</v>
      </c>
      <c r="S41" s="165">
        <v>66259</v>
      </c>
      <c r="T41" s="165">
        <v>88685</v>
      </c>
      <c r="U41" s="165">
        <v>106334</v>
      </c>
      <c r="V41" s="165">
        <v>118602</v>
      </c>
      <c r="W41" s="165">
        <v>120525</v>
      </c>
      <c r="X41" s="166">
        <f t="shared" ref="X41:X48" si="28">IFERROR(W41/V41-1,"-")</f>
        <v>1.6213891839935268E-2</v>
      </c>
      <c r="Y41" s="166">
        <f t="shared" ref="Y41:Y48" si="29">W41/W$8</f>
        <v>8.7236508107693386E-2</v>
      </c>
    </row>
    <row r="42" spans="1:25" s="57" customFormat="1" x14ac:dyDescent="0.25">
      <c r="B42" s="164" t="s">
        <v>115</v>
      </c>
      <c r="C42" s="165">
        <v>2861</v>
      </c>
      <c r="D42" s="165">
        <v>69</v>
      </c>
      <c r="E42" s="165">
        <v>2327</v>
      </c>
      <c r="F42" s="165">
        <v>4190</v>
      </c>
      <c r="G42" s="165">
        <v>4306</v>
      </c>
      <c r="H42" s="165">
        <v>4682</v>
      </c>
      <c r="I42" s="166">
        <f t="shared" si="26"/>
        <v>8.7320018578727288E-2</v>
      </c>
      <c r="J42" s="166">
        <f t="shared" si="23"/>
        <v>1.8586740770146885E-2</v>
      </c>
      <c r="K42" s="165">
        <v>5618</v>
      </c>
      <c r="L42" s="165">
        <v>787</v>
      </c>
      <c r="M42" s="165">
        <v>7209</v>
      </c>
      <c r="N42" s="165">
        <v>9285</v>
      </c>
      <c r="O42" s="165">
        <v>8228</v>
      </c>
      <c r="P42" s="165">
        <v>7780</v>
      </c>
      <c r="Q42" s="166">
        <f t="shared" si="27"/>
        <v>-5.4448225571220199E-2</v>
      </c>
      <c r="R42" s="166">
        <f t="shared" si="25"/>
        <v>6.8868511599210046E-3</v>
      </c>
      <c r="S42" s="165">
        <v>8479</v>
      </c>
      <c r="T42" s="165">
        <v>9536</v>
      </c>
      <c r="U42" s="165">
        <v>13475</v>
      </c>
      <c r="V42" s="165">
        <v>12534</v>
      </c>
      <c r="W42" s="165">
        <v>12462</v>
      </c>
      <c r="X42" s="166">
        <f t="shared" si="28"/>
        <v>-5.7443752991862551E-3</v>
      </c>
      <c r="Y42" s="166">
        <f t="shared" si="29"/>
        <v>9.0200486541221741E-3</v>
      </c>
    </row>
    <row r="43" spans="1:25" x14ac:dyDescent="0.25">
      <c r="A43" s="57"/>
      <c r="B43" s="164" t="s">
        <v>118</v>
      </c>
      <c r="C43" s="165">
        <v>1616</v>
      </c>
      <c r="D43" s="165">
        <v>69</v>
      </c>
      <c r="E43" s="165">
        <v>1573</v>
      </c>
      <c r="F43" s="165">
        <v>2601</v>
      </c>
      <c r="G43" s="165">
        <v>2541</v>
      </c>
      <c r="H43" s="165">
        <v>2597</v>
      </c>
      <c r="I43" s="166">
        <f t="shared" si="26"/>
        <v>2.2038567493112948E-2</v>
      </c>
      <c r="J43" s="166">
        <f t="shared" si="23"/>
        <v>1.0309646685192537E-2</v>
      </c>
      <c r="K43" s="165">
        <v>2576</v>
      </c>
      <c r="L43" s="165">
        <v>1215</v>
      </c>
      <c r="M43" s="165">
        <v>4253</v>
      </c>
      <c r="N43" s="165">
        <v>4850</v>
      </c>
      <c r="O43" s="165">
        <v>4162</v>
      </c>
      <c r="P43" s="165">
        <v>4765</v>
      </c>
      <c r="Q43" s="166">
        <f t="shared" si="27"/>
        <v>0.14488226814031724</v>
      </c>
      <c r="R43" s="166">
        <f t="shared" si="25"/>
        <v>4.2179750356071454E-3</v>
      </c>
      <c r="S43" s="165">
        <v>4192</v>
      </c>
      <c r="T43" s="165">
        <v>5826</v>
      </c>
      <c r="U43" s="165">
        <v>7451</v>
      </c>
      <c r="V43" s="165">
        <v>6703</v>
      </c>
      <c r="W43" s="165">
        <v>7362</v>
      </c>
      <c r="X43" s="166">
        <f t="shared" si="28"/>
        <v>9.8314187677159381E-2</v>
      </c>
      <c r="Y43" s="166">
        <f t="shared" si="29"/>
        <v>5.3286469420355835E-3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1042</v>
      </c>
      <c r="F44" s="165">
        <v>1305</v>
      </c>
      <c r="G44" s="165">
        <v>1226</v>
      </c>
      <c r="H44" s="165">
        <v>1162</v>
      </c>
      <c r="I44" s="166">
        <f t="shared" si="26"/>
        <v>-5.2202283849918429E-2</v>
      </c>
      <c r="J44" s="166">
        <f t="shared" si="23"/>
        <v>4.6129416435093289E-3</v>
      </c>
      <c r="K44" s="165">
        <v>4692</v>
      </c>
      <c r="L44" s="165">
        <v>94</v>
      </c>
      <c r="M44" s="165">
        <v>8605</v>
      </c>
      <c r="N44" s="165">
        <v>8555</v>
      </c>
      <c r="O44" s="165">
        <v>9296</v>
      </c>
      <c r="P44" s="165">
        <v>8143</v>
      </c>
      <c r="Q44" s="166">
        <f t="shared" si="27"/>
        <v>-0.12403184165232362</v>
      </c>
      <c r="R44" s="166">
        <f t="shared" si="25"/>
        <v>7.2081785340921264E-3</v>
      </c>
      <c r="S44" s="165">
        <v>5403</v>
      </c>
      <c r="T44" s="165">
        <v>9647</v>
      </c>
      <c r="U44" s="165">
        <v>9860</v>
      </c>
      <c r="V44" s="165">
        <v>10522</v>
      </c>
      <c r="W44" s="165">
        <v>9305</v>
      </c>
      <c r="X44" s="166">
        <f t="shared" si="28"/>
        <v>-0.11566242159285312</v>
      </c>
      <c r="Y44" s="166">
        <f t="shared" si="29"/>
        <v>6.7349986139148476E-3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591</v>
      </c>
      <c r="F45" s="165">
        <v>831</v>
      </c>
      <c r="G45" s="165">
        <v>862</v>
      </c>
      <c r="H45" s="165">
        <v>831</v>
      </c>
      <c r="I45" s="166">
        <f t="shared" si="26"/>
        <v>-3.5962877030162432E-2</v>
      </c>
      <c r="J45" s="166">
        <f t="shared" si="23"/>
        <v>3.298928146089718E-3</v>
      </c>
      <c r="K45" s="165">
        <v>6876</v>
      </c>
      <c r="L45" s="165">
        <v>177</v>
      </c>
      <c r="M45" s="165">
        <v>9265</v>
      </c>
      <c r="N45" s="165">
        <v>10443</v>
      </c>
      <c r="O45" s="165">
        <v>11641</v>
      </c>
      <c r="P45" s="165">
        <v>8419</v>
      </c>
      <c r="Q45" s="166">
        <f t="shared" si="27"/>
        <v>-0.27678034533115714</v>
      </c>
      <c r="R45" s="166">
        <f t="shared" si="25"/>
        <v>7.4524935623875247E-3</v>
      </c>
      <c r="S45" s="165">
        <v>7570</v>
      </c>
      <c r="T45" s="165">
        <v>9856</v>
      </c>
      <c r="U45" s="165">
        <v>11274</v>
      </c>
      <c r="V45" s="165">
        <v>12503</v>
      </c>
      <c r="W45" s="165">
        <v>9250</v>
      </c>
      <c r="X45" s="166">
        <f t="shared" si="28"/>
        <v>-0.26017755738622728</v>
      </c>
      <c r="Y45" s="166">
        <f t="shared" si="29"/>
        <v>6.6951893797648938E-3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1345</v>
      </c>
      <c r="F46" s="165">
        <v>1441</v>
      </c>
      <c r="G46" s="165">
        <v>784</v>
      </c>
      <c r="H46" s="165">
        <v>1137</v>
      </c>
      <c r="I46" s="166">
        <f t="shared" si="26"/>
        <v>0.45025510204081631</v>
      </c>
      <c r="J46" s="166">
        <f t="shared" si="23"/>
        <v>4.513695911075824E-3</v>
      </c>
      <c r="K46" s="165">
        <v>2222</v>
      </c>
      <c r="L46" s="165">
        <v>90</v>
      </c>
      <c r="M46" s="165">
        <v>2871</v>
      </c>
      <c r="N46" s="165">
        <v>4316</v>
      </c>
      <c r="O46" s="165">
        <v>3750</v>
      </c>
      <c r="P46" s="165">
        <v>4607</v>
      </c>
      <c r="Q46" s="166">
        <f t="shared" si="27"/>
        <v>0.22853333333333326</v>
      </c>
      <c r="R46" s="166">
        <f t="shared" si="25"/>
        <v>4.0781135339018086E-3</v>
      </c>
      <c r="S46" s="165">
        <v>3315</v>
      </c>
      <c r="T46" s="165">
        <v>4216</v>
      </c>
      <c r="U46" s="165">
        <v>5757</v>
      </c>
      <c r="V46" s="165">
        <v>4534</v>
      </c>
      <c r="W46" s="165">
        <v>5744</v>
      </c>
      <c r="X46" s="166">
        <f t="shared" si="28"/>
        <v>0.26687251874724316</v>
      </c>
      <c r="Y46" s="166">
        <f t="shared" si="29"/>
        <v>4.1575316537696815E-3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728</v>
      </c>
      <c r="F47" s="165">
        <v>973</v>
      </c>
      <c r="G47" s="165">
        <v>827</v>
      </c>
      <c r="H47" s="165">
        <v>713</v>
      </c>
      <c r="I47" s="166">
        <f t="shared" si="26"/>
        <v>-0.13784764207980649</v>
      </c>
      <c r="J47" s="166">
        <f t="shared" si="23"/>
        <v>2.8304882890035727E-3</v>
      </c>
      <c r="K47" s="165">
        <v>3677</v>
      </c>
      <c r="L47" s="165">
        <v>611</v>
      </c>
      <c r="M47" s="165">
        <v>2953</v>
      </c>
      <c r="N47" s="165">
        <v>4617</v>
      </c>
      <c r="O47" s="165">
        <v>4415</v>
      </c>
      <c r="P47" s="165">
        <v>3747</v>
      </c>
      <c r="Q47" s="166">
        <f t="shared" si="27"/>
        <v>-0.15130237825594561</v>
      </c>
      <c r="R47" s="166">
        <f t="shared" si="25"/>
        <v>3.3168420689233939E-3</v>
      </c>
      <c r="S47" s="165">
        <v>4738</v>
      </c>
      <c r="T47" s="165">
        <v>3681</v>
      </c>
      <c r="U47" s="165">
        <v>5590</v>
      </c>
      <c r="V47" s="165">
        <v>5242</v>
      </c>
      <c r="W47" s="165">
        <v>4460</v>
      </c>
      <c r="X47" s="166">
        <f t="shared" si="28"/>
        <v>-0.14917970240366274</v>
      </c>
      <c r="Y47" s="166">
        <f t="shared" si="29"/>
        <v>3.2281669874325868E-3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1160</v>
      </c>
      <c r="E48" s="170">
        <f t="shared" si="31"/>
        <v>19910</v>
      </c>
      <c r="F48" s="170">
        <f t="shared" si="31"/>
        <v>25340</v>
      </c>
      <c r="G48" s="170">
        <f t="shared" si="31"/>
        <v>26295</v>
      </c>
      <c r="H48" s="170">
        <f t="shared" si="31"/>
        <v>27335</v>
      </c>
      <c r="I48" s="171">
        <f t="shared" si="26"/>
        <v>3.9551245483932407E-2</v>
      </c>
      <c r="J48" s="171">
        <f t="shared" si="23"/>
        <v>0.10851528384279475</v>
      </c>
      <c r="K48" s="170">
        <f t="shared" ref="K48:P48" si="32">K40-SUM(K41:K47)</f>
        <v>26494</v>
      </c>
      <c r="L48" s="170">
        <f t="shared" si="32"/>
        <v>4310</v>
      </c>
      <c r="M48" s="170">
        <f t="shared" si="32"/>
        <v>46956</v>
      </c>
      <c r="N48" s="170">
        <f t="shared" si="32"/>
        <v>55750</v>
      </c>
      <c r="O48" s="170">
        <f t="shared" si="32"/>
        <v>57652</v>
      </c>
      <c r="P48" s="170">
        <f t="shared" si="32"/>
        <v>66063</v>
      </c>
      <c r="Q48" s="171">
        <f t="shared" si="27"/>
        <v>0.1458925969610767</v>
      </c>
      <c r="R48" s="171">
        <f t="shared" si="25"/>
        <v>5.8478926501010456E-2</v>
      </c>
      <c r="S48" s="170">
        <f>S40-SUM(S41:S47)</f>
        <v>37484</v>
      </c>
      <c r="T48" s="170">
        <f>T40-SUM(T41:T47)</f>
        <v>66866</v>
      </c>
      <c r="U48" s="170">
        <f>U40-SUM(U41:U47)</f>
        <v>81090</v>
      </c>
      <c r="V48" s="170">
        <f>V40-SUM(V41:V47)</f>
        <v>83947</v>
      </c>
      <c r="W48" s="170">
        <f>W40-SUM(W41:W47)</f>
        <v>93398</v>
      </c>
      <c r="X48" s="171">
        <f t="shared" si="28"/>
        <v>0.11258293923547003</v>
      </c>
      <c r="Y48" s="171">
        <f t="shared" si="29"/>
        <v>6.7601870020679092E-2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2365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11908</v>
      </c>
      <c r="U50" s="177">
        <f>U51+U54</f>
        <v>20524</v>
      </c>
      <c r="V50" s="177">
        <f>V51+V54</f>
        <v>18751</v>
      </c>
      <c r="W50" s="177">
        <f>W51+W54</f>
        <v>15557</v>
      </c>
      <c r="X50" s="178">
        <f>IFERROR(W50/V50-1,"-")</f>
        <v>-0.17033758199562687</v>
      </c>
      <c r="Y50" s="178">
        <f>W50/W$8</f>
        <v>1.1260222830378643E-2</v>
      </c>
    </row>
    <row r="51" spans="1:25" x14ac:dyDescent="0.25">
      <c r="A51" s="57"/>
      <c r="B51" s="160" t="s">
        <v>99</v>
      </c>
      <c r="C51" s="161">
        <v>0</v>
      </c>
      <c r="D51" s="161">
        <v>461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991</v>
      </c>
      <c r="U51" s="161">
        <v>8538</v>
      </c>
      <c r="V51" s="161">
        <v>4999</v>
      </c>
      <c r="W51" s="161">
        <v>2874</v>
      </c>
      <c r="X51" s="162">
        <f>IFERROR(W51/V51-1,"-")</f>
        <v>-0.42508501700340073</v>
      </c>
      <c r="Y51" s="162">
        <f>W51/W$8</f>
        <v>2.0802134353993845E-3</v>
      </c>
    </row>
    <row r="52" spans="1:25" x14ac:dyDescent="0.25">
      <c r="A52" s="57"/>
      <c r="B52" s="164" t="s">
        <v>105</v>
      </c>
      <c r="C52" s="165">
        <v>0</v>
      </c>
      <c r="D52" s="165">
        <v>181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229</v>
      </c>
      <c r="U52" s="165">
        <v>6255</v>
      </c>
      <c r="V52" s="165">
        <v>3332</v>
      </c>
      <c r="W52" s="165">
        <v>1823</v>
      </c>
      <c r="X52" s="166">
        <f>IFERROR(W52/V52-1,"-")</f>
        <v>-0.45288115246098437</v>
      </c>
      <c r="Y52" s="166">
        <f>W52/W$8</f>
        <v>1.3194951610066381E-3</v>
      </c>
    </row>
    <row r="53" spans="1:25" x14ac:dyDescent="0.25">
      <c r="A53" s="57"/>
      <c r="B53" s="164" t="s">
        <v>102</v>
      </c>
      <c r="C53" s="165">
        <v>0</v>
      </c>
      <c r="D53" s="165">
        <v>280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762</v>
      </c>
      <c r="U53" s="165">
        <v>2283</v>
      </c>
      <c r="V53" s="165">
        <v>1667</v>
      </c>
      <c r="W53" s="165">
        <v>1051</v>
      </c>
      <c r="X53" s="166">
        <f>IFERROR(W53/V53-1,"-")</f>
        <v>-0.36952609478104381</v>
      </c>
      <c r="Y53" s="166">
        <f>W53/W$8</f>
        <v>7.6071827439274633E-4</v>
      </c>
    </row>
    <row r="54" spans="1:25" x14ac:dyDescent="0.25">
      <c r="A54" s="57"/>
      <c r="B54" s="160" t="s">
        <v>109</v>
      </c>
      <c r="C54" s="161">
        <v>0</v>
      </c>
      <c r="D54" s="161">
        <v>1904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10917</v>
      </c>
      <c r="U54" s="161">
        <v>11986</v>
      </c>
      <c r="V54" s="161">
        <v>13752</v>
      </c>
      <c r="W54" s="161">
        <v>12683</v>
      </c>
      <c r="X54" s="162">
        <f>IFERROR(W54/V54-1,"-")</f>
        <v>-7.7734147760325722E-2</v>
      </c>
      <c r="Y54" s="162">
        <f>W54/W$8</f>
        <v>9.1800093949792588E-3</v>
      </c>
    </row>
    <row r="55" spans="1:25" s="57" customFormat="1" x14ac:dyDescent="0.25">
      <c r="B55" s="164" t="s">
        <v>112</v>
      </c>
      <c r="C55" s="165">
        <v>0</v>
      </c>
      <c r="D55" s="165">
        <v>33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3479</v>
      </c>
      <c r="U55" s="165">
        <v>3293</v>
      </c>
      <c r="V55" s="165">
        <v>3704</v>
      </c>
      <c r="W55" s="165">
        <v>4269</v>
      </c>
      <c r="X55" s="166">
        <f t="shared" ref="X55:X62" si="39">IFERROR(W55/V55-1,"-")</f>
        <v>0.15253779697624181</v>
      </c>
      <c r="Y55" s="166">
        <f t="shared" ref="Y55:Y62" si="40">W55/W$8</f>
        <v>3.0899203742936576E-3</v>
      </c>
    </row>
    <row r="56" spans="1:25" s="57" customFormat="1" x14ac:dyDescent="0.25">
      <c r="B56" s="164" t="s">
        <v>115</v>
      </c>
      <c r="C56" s="165">
        <v>0</v>
      </c>
      <c r="D56" s="165">
        <v>800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3013</v>
      </c>
      <c r="U56" s="165">
        <v>2347</v>
      </c>
      <c r="V56" s="165">
        <v>3199</v>
      </c>
      <c r="W56" s="165">
        <v>2841</v>
      </c>
      <c r="X56" s="166">
        <f t="shared" si="39"/>
        <v>-0.11190997186620821</v>
      </c>
      <c r="Y56" s="166">
        <f t="shared" si="40"/>
        <v>2.0563278949094124E-3</v>
      </c>
    </row>
    <row r="57" spans="1:25" x14ac:dyDescent="0.25">
      <c r="A57" s="57"/>
      <c r="B57" s="164" t="s">
        <v>118</v>
      </c>
      <c r="C57" s="165">
        <v>0</v>
      </c>
      <c r="D57" s="165">
        <v>255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830</v>
      </c>
      <c r="U57" s="165">
        <v>1263</v>
      </c>
      <c r="V57" s="165">
        <v>1088</v>
      </c>
      <c r="W57" s="165">
        <v>749</v>
      </c>
      <c r="X57" s="166">
        <f t="shared" si="39"/>
        <v>-0.31158088235294112</v>
      </c>
      <c r="Y57" s="166">
        <f t="shared" si="40"/>
        <v>5.4212938869663849E-4</v>
      </c>
    </row>
    <row r="58" spans="1:25" x14ac:dyDescent="0.25">
      <c r="A58" s="57"/>
      <c r="B58" s="164" t="s">
        <v>125</v>
      </c>
      <c r="C58" s="165">
        <v>0</v>
      </c>
      <c r="D58" s="165">
        <v>33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323</v>
      </c>
      <c r="U58" s="165">
        <v>306</v>
      </c>
      <c r="V58" s="165">
        <v>511</v>
      </c>
      <c r="W58" s="165">
        <v>390</v>
      </c>
      <c r="X58" s="166">
        <f t="shared" si="39"/>
        <v>-0.23679060665362039</v>
      </c>
      <c r="Y58" s="166">
        <f t="shared" si="40"/>
        <v>2.8228366033603334E-4</v>
      </c>
    </row>
    <row r="59" spans="1:25" x14ac:dyDescent="0.25">
      <c r="A59" s="57"/>
      <c r="B59" s="164" t="s">
        <v>121</v>
      </c>
      <c r="C59" s="165">
        <v>0</v>
      </c>
      <c r="D59" s="165">
        <v>47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324</v>
      </c>
      <c r="U59" s="165">
        <v>279</v>
      </c>
      <c r="V59" s="165">
        <v>376</v>
      </c>
      <c r="W59" s="165">
        <v>381</v>
      </c>
      <c r="X59" s="166">
        <f t="shared" si="39"/>
        <v>1.3297872340425565E-2</v>
      </c>
      <c r="Y59" s="166">
        <f t="shared" si="40"/>
        <v>2.7576942202058643E-4</v>
      </c>
    </row>
    <row r="60" spans="1:25" x14ac:dyDescent="0.25">
      <c r="A60" s="57"/>
      <c r="B60" s="164" t="s">
        <v>130</v>
      </c>
      <c r="C60" s="165">
        <v>0</v>
      </c>
      <c r="D60" s="165">
        <v>17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42</v>
      </c>
      <c r="U60" s="165">
        <v>143</v>
      </c>
      <c r="V60" s="165">
        <v>78</v>
      </c>
      <c r="W60" s="165">
        <v>159</v>
      </c>
      <c r="X60" s="166">
        <f t="shared" si="39"/>
        <v>1.0384615384615383</v>
      </c>
      <c r="Y60" s="166">
        <f t="shared" si="40"/>
        <v>1.1508487690622898E-4</v>
      </c>
    </row>
    <row r="61" spans="1:25" x14ac:dyDescent="0.25">
      <c r="A61" s="57"/>
      <c r="B61" s="164" t="s">
        <v>133</v>
      </c>
      <c r="C61" s="165">
        <v>0</v>
      </c>
      <c r="D61" s="165">
        <v>13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86</v>
      </c>
      <c r="U61" s="165">
        <v>132</v>
      </c>
      <c r="V61" s="165">
        <v>83</v>
      </c>
      <c r="W61" s="165">
        <v>109</v>
      </c>
      <c r="X61" s="166">
        <f t="shared" si="39"/>
        <v>0.31325301204819267</v>
      </c>
      <c r="Y61" s="166">
        <f t="shared" si="40"/>
        <v>7.889466404263496E-5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706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2820</v>
      </c>
      <c r="U62" s="170">
        <f>U54-SUM(U55:U61)</f>
        <v>4223</v>
      </c>
      <c r="V62" s="170">
        <f>V54-SUM(V55:V61)</f>
        <v>4713</v>
      </c>
      <c r="W62" s="170">
        <f>W54-SUM(W55:W61)</f>
        <v>3785</v>
      </c>
      <c r="X62" s="171">
        <f t="shared" si="39"/>
        <v>-0.19690218544451521</v>
      </c>
      <c r="Y62" s="171">
        <f t="shared" si="40"/>
        <v>2.7395991137740675E-3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9116</v>
      </c>
      <c r="M64" s="177">
        <f t="shared" si="46"/>
        <v>0</v>
      </c>
      <c r="N64" s="177">
        <f t="shared" si="46"/>
        <v>0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39976</v>
      </c>
      <c r="U64" s="177">
        <f>U65+U68</f>
        <v>61153</v>
      </c>
      <c r="V64" s="177">
        <f>V65+V68</f>
        <v>64832</v>
      </c>
      <c r="W64" s="177">
        <f>W65+W68</f>
        <v>48456</v>
      </c>
      <c r="X64" s="178">
        <f>IFERROR(W64/V64-1,"-")</f>
        <v>-0.25259131293188553</v>
      </c>
      <c r="Y64" s="178">
        <f>W64/W$8</f>
        <v>3.5072659090366234E-2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4267</v>
      </c>
      <c r="M65" s="161">
        <v>0</v>
      </c>
      <c r="N65" s="161">
        <v>0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8941</v>
      </c>
      <c r="U65" s="161">
        <v>5809</v>
      </c>
      <c r="V65" s="161">
        <v>11217</v>
      </c>
      <c r="W65" s="161">
        <v>7564</v>
      </c>
      <c r="X65" s="162">
        <f>IFERROR(W65/V65-1,"-")</f>
        <v>-0.32566639921547647</v>
      </c>
      <c r="Y65" s="162">
        <f>W65/W$8</f>
        <v>5.4748554020045033E-3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4267</v>
      </c>
      <c r="M66" s="165">
        <v>0</v>
      </c>
      <c r="N66" s="165">
        <v>0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5989</v>
      </c>
      <c r="U66" s="165">
        <v>4351</v>
      </c>
      <c r="V66" s="165">
        <v>3807</v>
      </c>
      <c r="W66" s="165">
        <v>1723</v>
      </c>
      <c r="X66" s="166">
        <f>IFERROR(W66/V66-1,"-")</f>
        <v>-0.54741266088783824</v>
      </c>
      <c r="Y66" s="166">
        <f>W66/W$8</f>
        <v>1.2471147352794499E-3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2952</v>
      </c>
      <c r="U67" s="165">
        <v>1458</v>
      </c>
      <c r="V67" s="165">
        <v>7410</v>
      </c>
      <c r="W67" s="165">
        <v>5841</v>
      </c>
      <c r="X67" s="166">
        <f>IFERROR(W67/V67-1,"-")</f>
        <v>-0.21174089068825908</v>
      </c>
      <c r="Y67" s="166">
        <f>W67/W$8</f>
        <v>4.2277406667250534E-3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4849</v>
      </c>
      <c r="M68" s="161">
        <v>0</v>
      </c>
      <c r="N68" s="161">
        <v>0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31035</v>
      </c>
      <c r="U68" s="161">
        <v>55344</v>
      </c>
      <c r="V68" s="161">
        <v>53615</v>
      </c>
      <c r="W68" s="161">
        <v>40892</v>
      </c>
      <c r="X68" s="162">
        <f>IFERROR(W68/V68-1,"-")</f>
        <v>-0.23730299356523366</v>
      </c>
      <c r="Y68" s="162">
        <f>W68/W$8</f>
        <v>2.9597803688361735E-2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471</v>
      </c>
      <c r="M69" s="165">
        <v>0</v>
      </c>
      <c r="N69" s="165">
        <v>0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12585</v>
      </c>
      <c r="U69" s="165">
        <v>20086</v>
      </c>
      <c r="V69" s="165">
        <v>17360</v>
      </c>
      <c r="W69" s="165">
        <v>16574</v>
      </c>
      <c r="X69" s="166">
        <f t="shared" ref="X69:X76" si="50">IFERROR(W69/V69-1,"-")</f>
        <v>-4.5276497695852513E-2</v>
      </c>
      <c r="Y69" s="166">
        <f t="shared" ref="Y69:Y76" si="51">W69/W$8</f>
        <v>1.1996331760024147E-2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863</v>
      </c>
      <c r="M70" s="165">
        <v>0</v>
      </c>
      <c r="N70" s="165">
        <v>0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4103</v>
      </c>
      <c r="U70" s="165">
        <v>3129</v>
      </c>
      <c r="V70" s="165">
        <v>4315</v>
      </c>
      <c r="W70" s="165">
        <v>4306</v>
      </c>
      <c r="X70" s="166">
        <f t="shared" si="50"/>
        <v>-2.0857473928157511E-3</v>
      </c>
      <c r="Y70" s="166">
        <f t="shared" si="51"/>
        <v>3.1167011318127169E-3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650</v>
      </c>
      <c r="M71" s="165">
        <v>0</v>
      </c>
      <c r="N71" s="165">
        <v>0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3602</v>
      </c>
      <c r="U71" s="165">
        <v>7485</v>
      </c>
      <c r="V71" s="165">
        <v>8038</v>
      </c>
      <c r="W71" s="165">
        <v>3260</v>
      </c>
      <c r="X71" s="166">
        <f t="shared" si="50"/>
        <v>-0.5944264742473252</v>
      </c>
      <c r="Y71" s="166">
        <f t="shared" si="51"/>
        <v>2.3596018787063302E-3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42</v>
      </c>
      <c r="M72" s="165">
        <v>0</v>
      </c>
      <c r="N72" s="165">
        <v>0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512</v>
      </c>
      <c r="U72" s="165">
        <v>1380</v>
      </c>
      <c r="V72" s="165">
        <v>1737</v>
      </c>
      <c r="W72" s="165">
        <v>1017</v>
      </c>
      <c r="X72" s="166">
        <f t="shared" si="50"/>
        <v>-0.41450777202072542</v>
      </c>
      <c r="Y72" s="166">
        <f t="shared" si="51"/>
        <v>7.3610892964550236E-4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187</v>
      </c>
      <c r="M73" s="165">
        <v>0</v>
      </c>
      <c r="N73" s="165">
        <v>0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1182</v>
      </c>
      <c r="U73" s="165">
        <v>936</v>
      </c>
      <c r="V73" s="165">
        <v>1104</v>
      </c>
      <c r="W73" s="165">
        <v>1151</v>
      </c>
      <c r="X73" s="166">
        <f t="shared" si="50"/>
        <v>4.2572463768115965E-2</v>
      </c>
      <c r="Y73" s="166">
        <f t="shared" si="51"/>
        <v>8.3309870011993436E-4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3179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5.7687199304568872E-4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180</v>
      </c>
      <c r="U75" s="165">
        <v>888</v>
      </c>
      <c r="V75" s="165">
        <v>202</v>
      </c>
      <c r="W75" s="165">
        <v>497</v>
      </c>
      <c r="X75" s="166">
        <f t="shared" si="50"/>
        <v>1.4603960396039604</v>
      </c>
      <c r="Y75" s="166">
        <f t="shared" si="51"/>
        <v>3.5973071586412454E-4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2636</v>
      </c>
      <c r="M76" s="170">
        <f t="shared" si="54"/>
        <v>0</v>
      </c>
      <c r="N76" s="170">
        <f t="shared" si="54"/>
        <v>0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8027</v>
      </c>
      <c r="U76" s="170">
        <f>U68-SUM(U69:U75)</f>
        <v>18261</v>
      </c>
      <c r="V76" s="170">
        <f>V68-SUM(V69:V75)</f>
        <v>19222</v>
      </c>
      <c r="W76" s="170">
        <f>W68-SUM(W69:W75)</f>
        <v>13290</v>
      </c>
      <c r="X76" s="171">
        <f t="shared" si="50"/>
        <v>-0.30860472375403181</v>
      </c>
      <c r="Y76" s="171">
        <f t="shared" si="51"/>
        <v>9.6193585791432903E-3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7520</v>
      </c>
      <c r="E78" s="177">
        <f t="shared" si="55"/>
        <v>35732</v>
      </c>
      <c r="F78" s="177">
        <f t="shared" si="55"/>
        <v>32695</v>
      </c>
      <c r="G78" s="177">
        <f t="shared" si="55"/>
        <v>35141</v>
      </c>
      <c r="H78" s="177">
        <f t="shared" si="55"/>
        <v>37726</v>
      </c>
      <c r="I78" s="178">
        <f>IFERROR(H78/G78-1,"-")</f>
        <v>7.3560797928345911E-2</v>
      </c>
      <c r="J78" s="178">
        <f t="shared" ref="J78:J90" si="56">H78/H$8</f>
        <v>0.14976578007145694</v>
      </c>
      <c r="K78" s="177">
        <f t="shared" ref="K78:P78" si="57">K79+K82</f>
        <v>93394</v>
      </c>
      <c r="L78" s="177">
        <f t="shared" si="57"/>
        <v>11817</v>
      </c>
      <c r="M78" s="177">
        <f t="shared" si="57"/>
        <v>130495</v>
      </c>
      <c r="N78" s="177">
        <f t="shared" si="57"/>
        <v>170259</v>
      </c>
      <c r="O78" s="177">
        <f t="shared" si="57"/>
        <v>190206</v>
      </c>
      <c r="P78" s="177">
        <f t="shared" si="57"/>
        <v>195903</v>
      </c>
      <c r="Q78" s="178">
        <f>IFERROR(P78/O78-1,"-")</f>
        <v>2.9951736538279539E-2</v>
      </c>
      <c r="R78" s="178">
        <f t="shared" ref="R78:R90" si="58">P78/P$8</f>
        <v>0.17341321372519339</v>
      </c>
      <c r="S78" s="177">
        <f>S79+S82</f>
        <v>116219</v>
      </c>
      <c r="T78" s="177">
        <f>T79+T82</f>
        <v>166227</v>
      </c>
      <c r="U78" s="177">
        <f>U79+U82</f>
        <v>202954</v>
      </c>
      <c r="V78" s="177">
        <f>V79+V82</f>
        <v>225347</v>
      </c>
      <c r="W78" s="177">
        <f>W79+W82</f>
        <v>233629</v>
      </c>
      <c r="X78" s="178">
        <f>IFERROR(W78/V78-1,"-")</f>
        <v>3.6752208815737486E-2</v>
      </c>
      <c r="Y78" s="178">
        <f>W78/W$8</f>
        <v>0.16910166482217215</v>
      </c>
    </row>
    <row r="79" spans="1:25" x14ac:dyDescent="0.25">
      <c r="A79" s="57"/>
      <c r="B79" s="160" t="s">
        <v>99</v>
      </c>
      <c r="C79" s="161">
        <v>7130</v>
      </c>
      <c r="D79" s="161">
        <v>3626</v>
      </c>
      <c r="E79" s="161">
        <v>14891</v>
      </c>
      <c r="F79" s="161">
        <v>12879</v>
      </c>
      <c r="G79" s="161">
        <v>12654</v>
      </c>
      <c r="H79" s="161">
        <v>14779</v>
      </c>
      <c r="I79" s="162">
        <f>IFERROR(H79/G79-1,"-")</f>
        <v>0.16793108898372067</v>
      </c>
      <c r="J79" s="162">
        <f t="shared" si="56"/>
        <v>5.8670107185391028E-2</v>
      </c>
      <c r="K79" s="161">
        <v>33582</v>
      </c>
      <c r="L79" s="161">
        <v>6053</v>
      </c>
      <c r="M79" s="161">
        <v>55806</v>
      </c>
      <c r="N79" s="161">
        <v>64825</v>
      </c>
      <c r="O79" s="161">
        <v>62190</v>
      </c>
      <c r="P79" s="161">
        <v>64828</v>
      </c>
      <c r="Q79" s="162">
        <f>IFERROR(P79/O79-1,"-")</f>
        <v>4.2418395240392259E-2</v>
      </c>
      <c r="R79" s="162">
        <f t="shared" si="58"/>
        <v>5.7385705269326334E-2</v>
      </c>
      <c r="S79" s="161">
        <v>40712</v>
      </c>
      <c r="T79" s="161">
        <v>70697</v>
      </c>
      <c r="U79" s="161">
        <v>77704</v>
      </c>
      <c r="V79" s="161">
        <v>74844</v>
      </c>
      <c r="W79" s="161">
        <v>79607</v>
      </c>
      <c r="X79" s="162">
        <f>IFERROR(W79/V79-1,"-")</f>
        <v>6.3639035861258186E-2</v>
      </c>
      <c r="Y79" s="162">
        <f>W79/W$8</f>
        <v>5.7619885508642582E-2</v>
      </c>
    </row>
    <row r="80" spans="1:25" x14ac:dyDescent="0.25">
      <c r="A80" s="57"/>
      <c r="B80" s="164" t="s">
        <v>105</v>
      </c>
      <c r="C80" s="165">
        <v>2296</v>
      </c>
      <c r="D80" s="165">
        <v>2605</v>
      </c>
      <c r="E80" s="165">
        <v>9476</v>
      </c>
      <c r="F80" s="165">
        <v>7408</v>
      </c>
      <c r="G80" s="165">
        <v>5612</v>
      </c>
      <c r="H80" s="165">
        <v>6598</v>
      </c>
      <c r="I80" s="166">
        <f>IFERROR(H80/G80-1,"-")</f>
        <v>0.17569493941553804</v>
      </c>
      <c r="J80" s="166">
        <f t="shared" si="56"/>
        <v>2.6192933703850733E-2</v>
      </c>
      <c r="K80" s="165">
        <v>4508</v>
      </c>
      <c r="L80" s="165">
        <v>1906</v>
      </c>
      <c r="M80" s="165">
        <v>8452</v>
      </c>
      <c r="N80" s="165">
        <v>5890</v>
      </c>
      <c r="O80" s="165">
        <v>9667</v>
      </c>
      <c r="P80" s="165">
        <v>7821</v>
      </c>
      <c r="Q80" s="166">
        <f>IFERROR(P80/O80-1,"-")</f>
        <v>-0.19095893245060513</v>
      </c>
      <c r="R80" s="166">
        <f t="shared" si="58"/>
        <v>6.9231443344141622E-3</v>
      </c>
      <c r="S80" s="165">
        <v>6804</v>
      </c>
      <c r="T80" s="165">
        <v>17928</v>
      </c>
      <c r="U80" s="165">
        <v>13298</v>
      </c>
      <c r="V80" s="165">
        <v>15279</v>
      </c>
      <c r="W80" s="165">
        <v>14419</v>
      </c>
      <c r="X80" s="166">
        <f>IFERROR(W80/V80-1,"-")</f>
        <v>-5.6286406178414849E-2</v>
      </c>
      <c r="Y80" s="166">
        <f>W80/W$8</f>
        <v>1.0436533585603244E-2</v>
      </c>
    </row>
    <row r="81" spans="1:25" x14ac:dyDescent="0.25">
      <c r="A81" s="57"/>
      <c r="B81" s="164" t="s">
        <v>102</v>
      </c>
      <c r="C81" s="165">
        <v>4834</v>
      </c>
      <c r="D81" s="165">
        <v>1021</v>
      </c>
      <c r="E81" s="165">
        <v>5415</v>
      </c>
      <c r="F81" s="165">
        <v>5471</v>
      </c>
      <c r="G81" s="165">
        <v>7042</v>
      </c>
      <c r="H81" s="165">
        <v>8181</v>
      </c>
      <c r="I81" s="166">
        <f>IFERROR(H81/G81-1,"-")</f>
        <v>0.16174382277762001</v>
      </c>
      <c r="J81" s="166">
        <f t="shared" si="56"/>
        <v>3.2477173481540292E-2</v>
      </c>
      <c r="K81" s="165">
        <v>29074</v>
      </c>
      <c r="L81" s="165">
        <v>4147</v>
      </c>
      <c r="M81" s="165">
        <v>47354</v>
      </c>
      <c r="N81" s="165">
        <v>58935</v>
      </c>
      <c r="O81" s="165">
        <v>52523</v>
      </c>
      <c r="P81" s="165">
        <v>57007</v>
      </c>
      <c r="Q81" s="166">
        <f>IFERROR(P81/O81-1,"-")</f>
        <v>8.5372122689107544E-2</v>
      </c>
      <c r="R81" s="166">
        <f t="shared" si="58"/>
        <v>5.0462560934912172E-2</v>
      </c>
      <c r="S81" s="165">
        <v>33908</v>
      </c>
      <c r="T81" s="165">
        <v>52769</v>
      </c>
      <c r="U81" s="165">
        <v>64406</v>
      </c>
      <c r="V81" s="165">
        <v>59565</v>
      </c>
      <c r="W81" s="165">
        <v>65188</v>
      </c>
      <c r="X81" s="166">
        <f>IFERROR(W81/V81-1,"-")</f>
        <v>9.4401074456476053E-2</v>
      </c>
      <c r="Y81" s="166">
        <f>W81/W$8</f>
        <v>4.7183351923039338E-2</v>
      </c>
    </row>
    <row r="82" spans="1:25" x14ac:dyDescent="0.25">
      <c r="A82" s="57"/>
      <c r="B82" s="160" t="s">
        <v>109</v>
      </c>
      <c r="C82" s="161">
        <v>15695</v>
      </c>
      <c r="D82" s="161">
        <v>3894</v>
      </c>
      <c r="E82" s="161">
        <v>20841</v>
      </c>
      <c r="F82" s="161">
        <v>19816</v>
      </c>
      <c r="G82" s="161">
        <v>22487</v>
      </c>
      <c r="H82" s="161">
        <v>22947</v>
      </c>
      <c r="I82" s="162">
        <f>IFERROR(H82/G82-1,"-")</f>
        <v>2.0456263618979786E-2</v>
      </c>
      <c r="J82" s="162">
        <f t="shared" si="56"/>
        <v>9.1095672886065904E-2</v>
      </c>
      <c r="K82" s="161">
        <v>59812</v>
      </c>
      <c r="L82" s="161">
        <v>5764</v>
      </c>
      <c r="M82" s="161">
        <v>74689</v>
      </c>
      <c r="N82" s="161">
        <v>105434</v>
      </c>
      <c r="O82" s="161">
        <v>128016</v>
      </c>
      <c r="P82" s="161">
        <v>131075</v>
      </c>
      <c r="Q82" s="162">
        <f>IFERROR(P82/O82-1,"-")</f>
        <v>2.3895450568678811E-2</v>
      </c>
      <c r="R82" s="162">
        <f t="shared" si="58"/>
        <v>0.11602750845586705</v>
      </c>
      <c r="S82" s="161">
        <v>75507</v>
      </c>
      <c r="T82" s="161">
        <v>95530</v>
      </c>
      <c r="U82" s="161">
        <v>125250</v>
      </c>
      <c r="V82" s="161">
        <v>150503</v>
      </c>
      <c r="W82" s="161">
        <v>154022</v>
      </c>
      <c r="X82" s="162">
        <f>IFERROR(W82/V82-1,"-")</f>
        <v>2.3381593722384242E-2</v>
      </c>
      <c r="Y82" s="162">
        <f>W82/W$8</f>
        <v>0.11148177931352957</v>
      </c>
    </row>
    <row r="83" spans="1:25" s="57" customFormat="1" x14ac:dyDescent="0.25">
      <c r="B83" s="164" t="s">
        <v>112</v>
      </c>
      <c r="C83" s="165">
        <v>2122</v>
      </c>
      <c r="D83" s="165">
        <v>315</v>
      </c>
      <c r="E83" s="165">
        <v>2001</v>
      </c>
      <c r="F83" s="165">
        <v>2654</v>
      </c>
      <c r="G83" s="165">
        <v>3316</v>
      </c>
      <c r="H83" s="165">
        <v>3115</v>
      </c>
      <c r="I83" s="166">
        <f t="shared" ref="I83:I90" si="59">IFERROR(H83/G83-1,"-")</f>
        <v>-6.0615199034981915E-2</v>
      </c>
      <c r="J83" s="166">
        <f t="shared" si="56"/>
        <v>1.2366018261214768E-2</v>
      </c>
      <c r="K83" s="165">
        <v>12866</v>
      </c>
      <c r="L83" s="165">
        <v>371</v>
      </c>
      <c r="M83" s="165">
        <v>15100</v>
      </c>
      <c r="N83" s="165">
        <v>22235</v>
      </c>
      <c r="O83" s="165">
        <v>26968</v>
      </c>
      <c r="P83" s="165">
        <v>28339</v>
      </c>
      <c r="Q83" s="166">
        <f t="shared" ref="Q83:Q90" si="60">IFERROR(P83/O83-1,"-")</f>
        <v>5.0838030258083755E-2</v>
      </c>
      <c r="R83" s="166">
        <f t="shared" si="58"/>
        <v>2.5085665169794519E-2</v>
      </c>
      <c r="S83" s="165">
        <v>14988</v>
      </c>
      <c r="T83" s="165">
        <v>17101</v>
      </c>
      <c r="U83" s="165">
        <v>24889</v>
      </c>
      <c r="V83" s="165">
        <v>30284</v>
      </c>
      <c r="W83" s="165">
        <v>31454</v>
      </c>
      <c r="X83" s="166">
        <f t="shared" ref="X83:X90" si="61">IFERROR(W83/V83-1,"-")</f>
        <v>3.8634262316734835E-2</v>
      </c>
      <c r="Y83" s="166">
        <f t="shared" ref="Y83:Y90" si="62">W83/W$8</f>
        <v>2.2766539108229726E-2</v>
      </c>
    </row>
    <row r="84" spans="1:25" s="57" customFormat="1" x14ac:dyDescent="0.25">
      <c r="B84" s="164" t="s">
        <v>115</v>
      </c>
      <c r="C84" s="165">
        <v>4630</v>
      </c>
      <c r="D84" s="165">
        <v>908</v>
      </c>
      <c r="E84" s="165">
        <v>5403</v>
      </c>
      <c r="F84" s="165">
        <v>6038</v>
      </c>
      <c r="G84" s="165">
        <v>6345</v>
      </c>
      <c r="H84" s="165">
        <v>5900</v>
      </c>
      <c r="I84" s="166">
        <f t="shared" si="59"/>
        <v>-7.0133963750985018E-2</v>
      </c>
      <c r="J84" s="166">
        <f t="shared" si="56"/>
        <v>2.3421992854307266E-2</v>
      </c>
      <c r="K84" s="165">
        <v>23780</v>
      </c>
      <c r="L84" s="165">
        <v>1017</v>
      </c>
      <c r="M84" s="165">
        <v>26452</v>
      </c>
      <c r="N84" s="165">
        <v>36452</v>
      </c>
      <c r="O84" s="165">
        <v>42473</v>
      </c>
      <c r="P84" s="165">
        <v>41474</v>
      </c>
      <c r="Q84" s="166">
        <f t="shared" si="60"/>
        <v>-2.3520824994702538E-2</v>
      </c>
      <c r="R84" s="166">
        <f t="shared" si="58"/>
        <v>3.6712758998272976E-2</v>
      </c>
      <c r="S84" s="165">
        <v>28410</v>
      </c>
      <c r="T84" s="165">
        <v>31855</v>
      </c>
      <c r="U84" s="165">
        <v>42490</v>
      </c>
      <c r="V84" s="165">
        <v>48818</v>
      </c>
      <c r="W84" s="165">
        <v>47374</v>
      </c>
      <c r="X84" s="166">
        <f t="shared" si="61"/>
        <v>-2.9579253554016915E-2</v>
      </c>
      <c r="Y84" s="166">
        <f t="shared" si="62"/>
        <v>3.4289502883998062E-2</v>
      </c>
    </row>
    <row r="85" spans="1:25" x14ac:dyDescent="0.25">
      <c r="A85" s="57"/>
      <c r="B85" s="164" t="s">
        <v>118</v>
      </c>
      <c r="C85" s="165">
        <v>1312</v>
      </c>
      <c r="D85" s="165">
        <v>1269</v>
      </c>
      <c r="E85" s="165">
        <v>2599</v>
      </c>
      <c r="F85" s="165">
        <v>2249</v>
      </c>
      <c r="G85" s="165">
        <v>1976</v>
      </c>
      <c r="H85" s="165">
        <v>2080</v>
      </c>
      <c r="I85" s="166">
        <f t="shared" si="59"/>
        <v>5.2631578947368363E-2</v>
      </c>
      <c r="J85" s="166">
        <f t="shared" si="56"/>
        <v>8.257244938467646E-3</v>
      </c>
      <c r="K85" s="165">
        <v>3742</v>
      </c>
      <c r="L85" s="165">
        <v>1041</v>
      </c>
      <c r="M85" s="165">
        <v>7033</v>
      </c>
      <c r="N85" s="165">
        <v>10319</v>
      </c>
      <c r="O85" s="165">
        <v>15191</v>
      </c>
      <c r="P85" s="165">
        <v>14012</v>
      </c>
      <c r="Q85" s="166">
        <f t="shared" si="60"/>
        <v>-7.7611743795668486E-2</v>
      </c>
      <c r="R85" s="166">
        <f t="shared" si="58"/>
        <v>1.2403413682880863E-2</v>
      </c>
      <c r="S85" s="165">
        <v>5054</v>
      </c>
      <c r="T85" s="165">
        <v>9632</v>
      </c>
      <c r="U85" s="165">
        <v>12568</v>
      </c>
      <c r="V85" s="165">
        <v>17167</v>
      </c>
      <c r="W85" s="165">
        <v>16092</v>
      </c>
      <c r="X85" s="166">
        <f t="shared" si="61"/>
        <v>-6.2620143298188435E-2</v>
      </c>
      <c r="Y85" s="166">
        <f t="shared" si="62"/>
        <v>1.16474581080191E-2</v>
      </c>
    </row>
    <row r="86" spans="1:25" x14ac:dyDescent="0.25">
      <c r="A86" s="57"/>
      <c r="B86" s="164" t="s">
        <v>125</v>
      </c>
      <c r="C86" s="165">
        <v>223</v>
      </c>
      <c r="D86" s="165">
        <v>29</v>
      </c>
      <c r="E86" s="165">
        <v>566</v>
      </c>
      <c r="F86" s="165">
        <v>429</v>
      </c>
      <c r="G86" s="165">
        <v>581</v>
      </c>
      <c r="H86" s="165">
        <v>596</v>
      </c>
      <c r="I86" s="166">
        <f t="shared" si="59"/>
        <v>2.5817555938037806E-2</v>
      </c>
      <c r="J86" s="166">
        <f t="shared" si="56"/>
        <v>2.3660182612147678E-3</v>
      </c>
      <c r="K86" s="165">
        <v>951</v>
      </c>
      <c r="L86" s="165">
        <v>89</v>
      </c>
      <c r="M86" s="165">
        <v>1624</v>
      </c>
      <c r="N86" s="165">
        <v>1485</v>
      </c>
      <c r="O86" s="165">
        <v>2562</v>
      </c>
      <c r="P86" s="165">
        <v>3560</v>
      </c>
      <c r="Q86" s="166">
        <f t="shared" si="60"/>
        <v>0.38953942232630756</v>
      </c>
      <c r="R86" s="166">
        <f t="shared" si="58"/>
        <v>3.151309785259483E-3</v>
      </c>
      <c r="S86" s="165">
        <v>1174</v>
      </c>
      <c r="T86" s="165">
        <v>2190</v>
      </c>
      <c r="U86" s="165">
        <v>1914</v>
      </c>
      <c r="V86" s="165">
        <v>3143</v>
      </c>
      <c r="W86" s="165">
        <v>4156</v>
      </c>
      <c r="X86" s="166">
        <f t="shared" si="61"/>
        <v>0.32230353165765191</v>
      </c>
      <c r="Y86" s="166">
        <f t="shared" si="62"/>
        <v>3.008130493221935E-3</v>
      </c>
    </row>
    <row r="87" spans="1:25" x14ac:dyDescent="0.25">
      <c r="A87" s="57"/>
      <c r="B87" s="164" t="s">
        <v>121</v>
      </c>
      <c r="C87" s="165">
        <v>139</v>
      </c>
      <c r="D87" s="165">
        <v>56</v>
      </c>
      <c r="E87" s="165">
        <v>397</v>
      </c>
      <c r="F87" s="165">
        <v>301</v>
      </c>
      <c r="G87" s="165">
        <v>258</v>
      </c>
      <c r="H87" s="165">
        <v>288</v>
      </c>
      <c r="I87" s="166">
        <f t="shared" si="59"/>
        <v>0.11627906976744184</v>
      </c>
      <c r="J87" s="166">
        <f t="shared" si="56"/>
        <v>1.1433108376339817E-3</v>
      </c>
      <c r="K87" s="165">
        <v>854</v>
      </c>
      <c r="L87" s="165">
        <v>74</v>
      </c>
      <c r="M87" s="165">
        <v>1511</v>
      </c>
      <c r="N87" s="165">
        <v>1507</v>
      </c>
      <c r="O87" s="165">
        <v>1815</v>
      </c>
      <c r="P87" s="165">
        <v>2138</v>
      </c>
      <c r="Q87" s="166">
        <f t="shared" si="60"/>
        <v>0.17796143250688701</v>
      </c>
      <c r="R87" s="166">
        <f t="shared" si="58"/>
        <v>1.8925562699114535E-3</v>
      </c>
      <c r="S87" s="165">
        <v>993</v>
      </c>
      <c r="T87" s="165">
        <v>1908</v>
      </c>
      <c r="U87" s="165">
        <v>1808</v>
      </c>
      <c r="V87" s="165">
        <v>2073</v>
      </c>
      <c r="W87" s="165">
        <v>2426</v>
      </c>
      <c r="X87" s="166">
        <f t="shared" si="61"/>
        <v>0.17028461167390252</v>
      </c>
      <c r="Y87" s="166">
        <f t="shared" si="62"/>
        <v>1.7559491281415819E-3</v>
      </c>
    </row>
    <row r="88" spans="1:25" x14ac:dyDescent="0.25">
      <c r="A88" s="57"/>
      <c r="B88" s="164" t="s">
        <v>130</v>
      </c>
      <c r="C88" s="165">
        <v>282</v>
      </c>
      <c r="D88" s="165">
        <v>12</v>
      </c>
      <c r="E88" s="165">
        <v>215</v>
      </c>
      <c r="F88" s="165">
        <v>267</v>
      </c>
      <c r="G88" s="165">
        <v>295</v>
      </c>
      <c r="H88" s="165">
        <v>324</v>
      </c>
      <c r="I88" s="166">
        <f t="shared" si="59"/>
        <v>9.8305084745762716E-2</v>
      </c>
      <c r="J88" s="166">
        <f t="shared" si="56"/>
        <v>1.2862246923382294E-3</v>
      </c>
      <c r="K88" s="165">
        <v>1406</v>
      </c>
      <c r="L88" s="165">
        <v>10</v>
      </c>
      <c r="M88" s="165">
        <v>1407</v>
      </c>
      <c r="N88" s="165">
        <v>2130</v>
      </c>
      <c r="O88" s="165">
        <v>2044</v>
      </c>
      <c r="P88" s="165">
        <v>2085</v>
      </c>
      <c r="Q88" s="166">
        <f t="shared" si="60"/>
        <v>2.0058708414872894E-2</v>
      </c>
      <c r="R88" s="166">
        <f t="shared" si="58"/>
        <v>1.8456407028837141E-3</v>
      </c>
      <c r="S88" s="165">
        <v>1688</v>
      </c>
      <c r="T88" s="165">
        <v>1622</v>
      </c>
      <c r="U88" s="165">
        <v>2397</v>
      </c>
      <c r="V88" s="165">
        <v>2339</v>
      </c>
      <c r="W88" s="165">
        <v>2409</v>
      </c>
      <c r="X88" s="166">
        <f t="shared" si="61"/>
        <v>2.9927319367250904E-2</v>
      </c>
      <c r="Y88" s="166">
        <f t="shared" si="62"/>
        <v>1.74364445576796E-3</v>
      </c>
    </row>
    <row r="89" spans="1:25" x14ac:dyDescent="0.25">
      <c r="A89" s="57"/>
      <c r="B89" s="164" t="s">
        <v>133</v>
      </c>
      <c r="C89" s="165">
        <v>378</v>
      </c>
      <c r="D89" s="165">
        <v>65</v>
      </c>
      <c r="E89" s="165">
        <v>371</v>
      </c>
      <c r="F89" s="165">
        <v>347</v>
      </c>
      <c r="G89" s="165">
        <v>331</v>
      </c>
      <c r="H89" s="165">
        <v>404</v>
      </c>
      <c r="I89" s="166">
        <f t="shared" si="59"/>
        <v>0.22054380664652573</v>
      </c>
      <c r="J89" s="166">
        <f t="shared" si="56"/>
        <v>1.6038110361254465E-3</v>
      </c>
      <c r="K89" s="165">
        <v>1875</v>
      </c>
      <c r="L89" s="165">
        <v>39</v>
      </c>
      <c r="M89" s="165">
        <v>987</v>
      </c>
      <c r="N89" s="165">
        <v>2051</v>
      </c>
      <c r="O89" s="165">
        <v>2494</v>
      </c>
      <c r="P89" s="165">
        <v>1593</v>
      </c>
      <c r="Q89" s="166">
        <f t="shared" si="60"/>
        <v>-0.36126704089815553</v>
      </c>
      <c r="R89" s="166">
        <f t="shared" si="58"/>
        <v>1.4101226089658304E-3</v>
      </c>
      <c r="S89" s="165">
        <v>2253</v>
      </c>
      <c r="T89" s="165">
        <v>1358</v>
      </c>
      <c r="U89" s="165">
        <v>2398</v>
      </c>
      <c r="V89" s="165">
        <v>2825</v>
      </c>
      <c r="W89" s="165">
        <v>1997</v>
      </c>
      <c r="X89" s="166">
        <f t="shared" si="61"/>
        <v>-0.29309734513274333</v>
      </c>
      <c r="Y89" s="166">
        <f t="shared" si="62"/>
        <v>1.4454371017719452E-3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1240</v>
      </c>
      <c r="E90" s="170">
        <f t="shared" si="64"/>
        <v>9289</v>
      </c>
      <c r="F90" s="170">
        <f t="shared" si="64"/>
        <v>7531</v>
      </c>
      <c r="G90" s="170">
        <f t="shared" si="64"/>
        <v>9385</v>
      </c>
      <c r="H90" s="170">
        <f t="shared" si="64"/>
        <v>10240</v>
      </c>
      <c r="I90" s="171">
        <f t="shared" si="59"/>
        <v>9.1102823654768184E-2</v>
      </c>
      <c r="J90" s="171">
        <f t="shared" si="56"/>
        <v>4.0651052004763794E-2</v>
      </c>
      <c r="K90" s="170">
        <f t="shared" ref="K90:P90" si="65">K82-SUM(K83:K89)</f>
        <v>14338</v>
      </c>
      <c r="L90" s="170">
        <f t="shared" si="65"/>
        <v>3123</v>
      </c>
      <c r="M90" s="170">
        <f t="shared" si="65"/>
        <v>20575</v>
      </c>
      <c r="N90" s="170">
        <f t="shared" si="65"/>
        <v>29255</v>
      </c>
      <c r="O90" s="170">
        <f t="shared" si="65"/>
        <v>34469</v>
      </c>
      <c r="P90" s="170">
        <f t="shared" si="65"/>
        <v>37874</v>
      </c>
      <c r="Q90" s="171">
        <f t="shared" si="60"/>
        <v>9.8784414981577751E-2</v>
      </c>
      <c r="R90" s="171">
        <f t="shared" si="58"/>
        <v>3.3526041237898221E-2</v>
      </c>
      <c r="S90" s="170">
        <f>S82-SUM(S83:S89)</f>
        <v>20947</v>
      </c>
      <c r="T90" s="170">
        <f>T82-SUM(T83:T89)</f>
        <v>29864</v>
      </c>
      <c r="U90" s="170">
        <f>U82-SUM(U83:U89)</f>
        <v>36786</v>
      </c>
      <c r="V90" s="170">
        <f>V82-SUM(V83:V89)</f>
        <v>43854</v>
      </c>
      <c r="W90" s="170">
        <f>W82-SUM(W83:W89)</f>
        <v>48114</v>
      </c>
      <c r="X90" s="171">
        <f t="shared" si="61"/>
        <v>9.7140511697906717E-2</v>
      </c>
      <c r="Y90" s="171">
        <f t="shared" si="62"/>
        <v>3.4825118034379252E-2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438</v>
      </c>
      <c r="F92" s="177">
        <f t="shared" si="66"/>
        <v>3058</v>
      </c>
      <c r="G92" s="177">
        <f t="shared" si="66"/>
        <v>2938</v>
      </c>
      <c r="H92" s="177">
        <f t="shared" si="66"/>
        <v>3142</v>
      </c>
      <c r="I92" s="178">
        <f>IFERROR(H92/G92-1,"-")</f>
        <v>6.9434989788972112E-2</v>
      </c>
      <c r="J92" s="178">
        <f t="shared" ref="J92:J104" si="67">H92/H$8</f>
        <v>1.2473203652242953E-2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3637</v>
      </c>
      <c r="N92" s="177">
        <f t="shared" si="68"/>
        <v>18431</v>
      </c>
      <c r="O92" s="177">
        <f t="shared" si="68"/>
        <v>17304</v>
      </c>
      <c r="P92" s="177">
        <f t="shared" si="68"/>
        <v>16013</v>
      </c>
      <c r="Q92" s="178">
        <f>IFERROR(P92/O92-1,"-")</f>
        <v>-7.4607027276930138E-2</v>
      </c>
      <c r="R92" s="178">
        <f t="shared" ref="R92:R104" si="69">P92/P$8</f>
        <v>1.4174697638022499E-2</v>
      </c>
      <c r="S92" s="177">
        <f>S93+S96</f>
        <v>12754</v>
      </c>
      <c r="T92" s="177">
        <f>T93+T96</f>
        <v>16519</v>
      </c>
      <c r="U92" s="177">
        <f>U93+U96</f>
        <v>21489</v>
      </c>
      <c r="V92" s="177">
        <f>V93+V96</f>
        <v>20242</v>
      </c>
      <c r="W92" s="177">
        <f>W93+W96</f>
        <v>19155</v>
      </c>
      <c r="X92" s="178">
        <f>IFERROR(W92/V92-1,"-")</f>
        <v>-5.3700227250271682E-2</v>
      </c>
      <c r="Y92" s="178">
        <f>W92/W$8</f>
        <v>1.386447054804287E-2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333</v>
      </c>
      <c r="F93" s="161">
        <v>1958</v>
      </c>
      <c r="G93" s="161">
        <v>1973</v>
      </c>
      <c r="H93" s="161">
        <v>2088</v>
      </c>
      <c r="I93" s="162">
        <f>IFERROR(H93/G93-1,"-")</f>
        <v>5.8286872782564725E-2</v>
      </c>
      <c r="J93" s="162">
        <f t="shared" si="67"/>
        <v>8.2890035728463672E-3</v>
      </c>
      <c r="K93" s="161">
        <v>4723</v>
      </c>
      <c r="L93" s="161">
        <v>0</v>
      </c>
      <c r="M93" s="161">
        <v>2296</v>
      </c>
      <c r="N93" s="161">
        <v>11127</v>
      </c>
      <c r="O93" s="161">
        <v>8279</v>
      </c>
      <c r="P93" s="161">
        <v>7922</v>
      </c>
      <c r="Q93" s="162">
        <f>IFERROR(P93/O93-1,"-")</f>
        <v>-4.3121149897330624E-2</v>
      </c>
      <c r="R93" s="162">
        <f t="shared" si="69"/>
        <v>7.0125494715802313E-3</v>
      </c>
      <c r="S93" s="161">
        <v>7454</v>
      </c>
      <c r="T93" s="161">
        <v>9332</v>
      </c>
      <c r="U93" s="161">
        <v>13085</v>
      </c>
      <c r="V93" s="161">
        <v>10252</v>
      </c>
      <c r="W93" s="161">
        <v>10010</v>
      </c>
      <c r="X93" s="162">
        <f>IFERROR(W93/V93-1,"-")</f>
        <v>-2.3605150214592308E-2</v>
      </c>
      <c r="Y93" s="162">
        <f>W93/W$8</f>
        <v>7.2452806152915232E-3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237</v>
      </c>
      <c r="F94" s="165">
        <v>1384</v>
      </c>
      <c r="G94" s="165">
        <v>1372</v>
      </c>
      <c r="H94" s="165">
        <v>1467</v>
      </c>
      <c r="I94" s="166">
        <f>IFERROR(H94/G94-1,"-")</f>
        <v>6.9241982507288524E-2</v>
      </c>
      <c r="J94" s="166">
        <f t="shared" si="67"/>
        <v>5.8237395791980945E-3</v>
      </c>
      <c r="K94" s="165">
        <v>2176</v>
      </c>
      <c r="L94" s="165">
        <v>0</v>
      </c>
      <c r="M94" s="165">
        <v>1144</v>
      </c>
      <c r="N94" s="165">
        <v>2396</v>
      </c>
      <c r="O94" s="165">
        <v>1143</v>
      </c>
      <c r="P94" s="165">
        <v>1488</v>
      </c>
      <c r="Q94" s="166">
        <f>IFERROR(P94/O94-1,"-")</f>
        <v>0.30183727034120733</v>
      </c>
      <c r="R94" s="166">
        <f t="shared" si="69"/>
        <v>1.3171766742882333E-3</v>
      </c>
      <c r="S94" s="165">
        <v>4239</v>
      </c>
      <c r="T94" s="165">
        <v>4615</v>
      </c>
      <c r="U94" s="165">
        <v>3780</v>
      </c>
      <c r="V94" s="165">
        <v>2515</v>
      </c>
      <c r="W94" s="165">
        <v>2955</v>
      </c>
      <c r="X94" s="166">
        <f>IFERROR(W94/V94-1,"-")</f>
        <v>0.1749502982107356</v>
      </c>
      <c r="Y94" s="166">
        <f>W94/W$8</f>
        <v>2.1388415802384066E-3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96</v>
      </c>
      <c r="F95" s="165">
        <v>574</v>
      </c>
      <c r="G95" s="165">
        <v>601</v>
      </c>
      <c r="H95" s="165">
        <v>621</v>
      </c>
      <c r="I95" s="166">
        <f>IFERROR(H95/G95-1,"-")</f>
        <v>3.3277870216306127E-2</v>
      </c>
      <c r="J95" s="166">
        <f t="shared" si="67"/>
        <v>2.4652639936482731E-3</v>
      </c>
      <c r="K95" s="165">
        <v>2547</v>
      </c>
      <c r="L95" s="165">
        <v>0</v>
      </c>
      <c r="M95" s="165">
        <v>1152</v>
      </c>
      <c r="N95" s="165">
        <v>8731</v>
      </c>
      <c r="O95" s="165">
        <v>7136</v>
      </c>
      <c r="P95" s="165">
        <v>6434</v>
      </c>
      <c r="Q95" s="166">
        <f>IFERROR(P95/O95-1,"-")</f>
        <v>-9.8374439461883401E-2</v>
      </c>
      <c r="R95" s="166">
        <f t="shared" si="69"/>
        <v>5.6953727972919978E-3</v>
      </c>
      <c r="S95" s="165">
        <v>3215</v>
      </c>
      <c r="T95" s="165">
        <v>4717</v>
      </c>
      <c r="U95" s="165">
        <v>9305</v>
      </c>
      <c r="V95" s="165">
        <v>7737</v>
      </c>
      <c r="W95" s="165">
        <v>7055</v>
      </c>
      <c r="X95" s="166">
        <f>IFERROR(W95/V95-1,"-")</f>
        <v>-8.8147860928008304E-2</v>
      </c>
      <c r="Y95" s="166">
        <f>W95/W$8</f>
        <v>5.1064390350531166E-3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105</v>
      </c>
      <c r="F96" s="161">
        <v>1100</v>
      </c>
      <c r="G96" s="161">
        <v>965</v>
      </c>
      <c r="H96" s="161">
        <v>1054</v>
      </c>
      <c r="I96" s="162">
        <f>IFERROR(H96/G96-1,"-")</f>
        <v>9.222797927461146E-2</v>
      </c>
      <c r="J96" s="162">
        <f t="shared" si="67"/>
        <v>4.1842000793965856E-3</v>
      </c>
      <c r="K96" s="161">
        <v>3970</v>
      </c>
      <c r="L96" s="161">
        <v>0</v>
      </c>
      <c r="M96" s="161">
        <v>1341</v>
      </c>
      <c r="N96" s="161">
        <v>7304</v>
      </c>
      <c r="O96" s="161">
        <v>9025</v>
      </c>
      <c r="P96" s="161">
        <v>8091</v>
      </c>
      <c r="Q96" s="162">
        <f>IFERROR(P96/O96-1,"-")</f>
        <v>-0.10349030470914122</v>
      </c>
      <c r="R96" s="162">
        <f t="shared" si="69"/>
        <v>7.1621481664422689E-3</v>
      </c>
      <c r="S96" s="161">
        <v>5300</v>
      </c>
      <c r="T96" s="161">
        <v>7187</v>
      </c>
      <c r="U96" s="161">
        <v>8404</v>
      </c>
      <c r="V96" s="161">
        <v>9990</v>
      </c>
      <c r="W96" s="161">
        <v>9145</v>
      </c>
      <c r="X96" s="162">
        <f>IFERROR(W96/V96-1,"-")</f>
        <v>-8.4584584584584621E-2</v>
      </c>
      <c r="Y96" s="162">
        <f>W96/W$8</f>
        <v>6.6191899327513468E-3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3</v>
      </c>
      <c r="F97" s="165">
        <v>62</v>
      </c>
      <c r="G97" s="165">
        <v>80</v>
      </c>
      <c r="H97" s="165">
        <v>72</v>
      </c>
      <c r="I97" s="166">
        <f t="shared" ref="I97:I104" si="70">IFERROR(H97/G97-1,"-")</f>
        <v>-9.9999999999999978E-2</v>
      </c>
      <c r="J97" s="166">
        <f t="shared" si="67"/>
        <v>2.8582770940849543E-4</v>
      </c>
      <c r="K97" s="165">
        <v>915</v>
      </c>
      <c r="L97" s="165">
        <v>0</v>
      </c>
      <c r="M97" s="165">
        <v>126</v>
      </c>
      <c r="N97" s="165">
        <v>1226</v>
      </c>
      <c r="O97" s="165">
        <v>1532</v>
      </c>
      <c r="P97" s="165">
        <v>1243</v>
      </c>
      <c r="Q97" s="166">
        <f t="shared" ref="Q97:Q104" si="71">IFERROR(P97/O97-1,"-")</f>
        <v>-0.18864229765013052</v>
      </c>
      <c r="R97" s="166">
        <f t="shared" si="69"/>
        <v>1.1003028267071735E-3</v>
      </c>
      <c r="S97" s="165">
        <v>994</v>
      </c>
      <c r="T97" s="165">
        <v>1044</v>
      </c>
      <c r="U97" s="165">
        <v>1288</v>
      </c>
      <c r="V97" s="165">
        <v>1612</v>
      </c>
      <c r="W97" s="165">
        <v>1315</v>
      </c>
      <c r="X97" s="166">
        <f t="shared" ref="X97:X104" si="72">IFERROR(W97/V97-1,"-")</f>
        <v>-0.18424317617866004</v>
      </c>
      <c r="Y97" s="166">
        <f t="shared" ref="Y97:Y104" si="73">W97/W$8</f>
        <v>9.5180259831252275E-4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27</v>
      </c>
      <c r="F98" s="165">
        <v>147</v>
      </c>
      <c r="G98" s="165">
        <v>175</v>
      </c>
      <c r="H98" s="165">
        <v>156</v>
      </c>
      <c r="I98" s="166">
        <f t="shared" si="70"/>
        <v>-0.10857142857142854</v>
      </c>
      <c r="J98" s="166">
        <f t="shared" si="67"/>
        <v>6.1929337038507345E-4</v>
      </c>
      <c r="K98" s="165">
        <v>772</v>
      </c>
      <c r="L98" s="165">
        <v>0</v>
      </c>
      <c r="M98" s="165">
        <v>325</v>
      </c>
      <c r="N98" s="165">
        <v>1561</v>
      </c>
      <c r="O98" s="165">
        <v>1918</v>
      </c>
      <c r="P98" s="165">
        <v>1689</v>
      </c>
      <c r="Q98" s="166">
        <f t="shared" si="71"/>
        <v>-0.1193952033368092</v>
      </c>
      <c r="R98" s="166">
        <f t="shared" si="69"/>
        <v>1.4951017492424907E-3</v>
      </c>
      <c r="S98" s="165">
        <v>1071</v>
      </c>
      <c r="T98" s="165">
        <v>1482</v>
      </c>
      <c r="U98" s="165">
        <v>1708</v>
      </c>
      <c r="V98" s="165">
        <v>2093</v>
      </c>
      <c r="W98" s="165">
        <v>1845</v>
      </c>
      <c r="X98" s="166">
        <f t="shared" si="72"/>
        <v>-0.11849020544672717</v>
      </c>
      <c r="Y98" s="166">
        <f t="shared" si="73"/>
        <v>1.3354188546666195E-3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22</v>
      </c>
      <c r="F99" s="165">
        <v>423</v>
      </c>
      <c r="G99" s="165">
        <v>296</v>
      </c>
      <c r="H99" s="165">
        <v>350</v>
      </c>
      <c r="I99" s="166">
        <f t="shared" si="70"/>
        <v>0.18243243243243246</v>
      </c>
      <c r="J99" s="166">
        <f t="shared" si="67"/>
        <v>1.3894402540690751E-3</v>
      </c>
      <c r="K99" s="165">
        <v>622</v>
      </c>
      <c r="L99" s="165">
        <v>0</v>
      </c>
      <c r="M99" s="165">
        <v>260</v>
      </c>
      <c r="N99" s="165">
        <v>1235</v>
      </c>
      <c r="O99" s="165">
        <v>1374</v>
      </c>
      <c r="P99" s="165">
        <v>1254</v>
      </c>
      <c r="Q99" s="166">
        <f t="shared" si="71"/>
        <v>-8.7336244541484698E-2</v>
      </c>
      <c r="R99" s="166">
        <f t="shared" si="69"/>
        <v>1.1100400198638741E-3</v>
      </c>
      <c r="S99" s="165">
        <v>1161</v>
      </c>
      <c r="T99" s="165">
        <v>1378</v>
      </c>
      <c r="U99" s="165">
        <v>1658</v>
      </c>
      <c r="V99" s="165">
        <v>1670</v>
      </c>
      <c r="W99" s="165">
        <v>1604</v>
      </c>
      <c r="X99" s="166">
        <f t="shared" si="72"/>
        <v>-3.952095808383238E-2</v>
      </c>
      <c r="Y99" s="166">
        <f t="shared" si="73"/>
        <v>1.1609820286640961E-3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3</v>
      </c>
      <c r="F100" s="165">
        <v>15</v>
      </c>
      <c r="G100" s="165">
        <v>55</v>
      </c>
      <c r="H100" s="165">
        <v>39</v>
      </c>
      <c r="I100" s="166">
        <f t="shared" si="70"/>
        <v>-0.29090909090909089</v>
      </c>
      <c r="J100" s="166">
        <f t="shared" si="67"/>
        <v>1.5482334259626836E-4</v>
      </c>
      <c r="K100" s="165">
        <v>210</v>
      </c>
      <c r="L100" s="165">
        <v>0</v>
      </c>
      <c r="M100" s="165">
        <v>101</v>
      </c>
      <c r="N100" s="165">
        <v>445</v>
      </c>
      <c r="O100" s="165">
        <v>465</v>
      </c>
      <c r="P100" s="165">
        <v>434</v>
      </c>
      <c r="Q100" s="166">
        <f t="shared" si="71"/>
        <v>-6.6666666666666652E-2</v>
      </c>
      <c r="R100" s="166">
        <f t="shared" si="69"/>
        <v>3.8417653000073472E-4</v>
      </c>
      <c r="S100" s="165">
        <v>265</v>
      </c>
      <c r="T100" s="165">
        <v>506</v>
      </c>
      <c r="U100" s="165">
        <v>460</v>
      </c>
      <c r="V100" s="165">
        <v>520</v>
      </c>
      <c r="W100" s="165">
        <v>473</v>
      </c>
      <c r="X100" s="166">
        <f t="shared" si="72"/>
        <v>-9.0384615384615397E-2</v>
      </c>
      <c r="Y100" s="166">
        <f t="shared" si="73"/>
        <v>3.4235941368959943E-4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26</v>
      </c>
      <c r="H101" s="165">
        <v>37</v>
      </c>
      <c r="I101" s="166">
        <f t="shared" si="70"/>
        <v>0.42307692307692313</v>
      </c>
      <c r="J101" s="166">
        <f t="shared" si="67"/>
        <v>1.4688368400158792E-4</v>
      </c>
      <c r="K101" s="165">
        <v>102</v>
      </c>
      <c r="L101" s="165">
        <v>0</v>
      </c>
      <c r="M101" s="165">
        <v>60</v>
      </c>
      <c r="N101" s="165">
        <v>173</v>
      </c>
      <c r="O101" s="165">
        <v>420</v>
      </c>
      <c r="P101" s="165">
        <v>391</v>
      </c>
      <c r="Q101" s="166">
        <f t="shared" si="71"/>
        <v>-6.9047619047619024E-2</v>
      </c>
      <c r="R101" s="166">
        <f t="shared" si="69"/>
        <v>3.4611295675181399E-4</v>
      </c>
      <c r="S101" s="165">
        <v>132</v>
      </c>
      <c r="T101" s="165">
        <v>310</v>
      </c>
      <c r="U101" s="165">
        <v>229</v>
      </c>
      <c r="V101" s="165">
        <v>446</v>
      </c>
      <c r="W101" s="165">
        <v>428</v>
      </c>
      <c r="X101" s="166">
        <f t="shared" si="72"/>
        <v>-4.035874439461884E-2</v>
      </c>
      <c r="Y101" s="166">
        <f t="shared" si="73"/>
        <v>3.0978822211236482E-4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4.7637951568082575E-5</v>
      </c>
      <c r="K102" s="165">
        <v>90</v>
      </c>
      <c r="L102" s="165">
        <v>0</v>
      </c>
      <c r="M102" s="165">
        <v>10</v>
      </c>
      <c r="N102" s="165">
        <v>77</v>
      </c>
      <c r="O102" s="165">
        <v>90</v>
      </c>
      <c r="P102" s="165">
        <v>110</v>
      </c>
      <c r="Q102" s="166">
        <f t="shared" si="71"/>
        <v>0.22222222222222232</v>
      </c>
      <c r="R102" s="166">
        <f t="shared" si="69"/>
        <v>9.7371931567006491E-5</v>
      </c>
      <c r="S102" s="165">
        <v>112</v>
      </c>
      <c r="T102" s="165">
        <v>169</v>
      </c>
      <c r="U102" s="165">
        <v>83</v>
      </c>
      <c r="V102" s="165">
        <v>104</v>
      </c>
      <c r="W102" s="165">
        <v>122</v>
      </c>
      <c r="X102" s="166">
        <f t="shared" si="72"/>
        <v>0.17307692307692313</v>
      </c>
      <c r="Y102" s="166">
        <f t="shared" si="73"/>
        <v>8.8304119387169408E-5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3.1758634378721716E-5</v>
      </c>
      <c r="K103" s="165">
        <v>61</v>
      </c>
      <c r="L103" s="165">
        <v>0</v>
      </c>
      <c r="M103" s="165">
        <v>2</v>
      </c>
      <c r="N103" s="165">
        <v>140</v>
      </c>
      <c r="O103" s="165">
        <v>250</v>
      </c>
      <c r="P103" s="165">
        <v>121</v>
      </c>
      <c r="Q103" s="166">
        <f t="shared" si="71"/>
        <v>-0.51600000000000001</v>
      </c>
      <c r="R103" s="166">
        <f t="shared" si="69"/>
        <v>1.0710912472370715E-4</v>
      </c>
      <c r="S103" s="165">
        <v>61</v>
      </c>
      <c r="T103" s="165">
        <v>71</v>
      </c>
      <c r="U103" s="165">
        <v>140</v>
      </c>
      <c r="V103" s="165">
        <v>261</v>
      </c>
      <c r="W103" s="165">
        <v>129</v>
      </c>
      <c r="X103" s="166">
        <f t="shared" si="72"/>
        <v>-0.50574712643678166</v>
      </c>
      <c r="Y103" s="166">
        <f t="shared" si="73"/>
        <v>9.3370749188072578E-5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50</v>
      </c>
      <c r="F104" s="170">
        <f t="shared" si="75"/>
        <v>391</v>
      </c>
      <c r="G104" s="170">
        <f t="shared" si="75"/>
        <v>308</v>
      </c>
      <c r="H104" s="170">
        <f t="shared" si="75"/>
        <v>380</v>
      </c>
      <c r="I104" s="171">
        <f t="shared" si="70"/>
        <v>0.23376623376623384</v>
      </c>
      <c r="J104" s="171">
        <f t="shared" si="67"/>
        <v>1.5085351329892816E-3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457</v>
      </c>
      <c r="N104" s="170">
        <f t="shared" si="76"/>
        <v>2447</v>
      </c>
      <c r="O104" s="170">
        <f t="shared" si="76"/>
        <v>2976</v>
      </c>
      <c r="P104" s="170">
        <f t="shared" si="76"/>
        <v>2849</v>
      </c>
      <c r="Q104" s="171">
        <f t="shared" si="71"/>
        <v>-4.2674731182795744E-2</v>
      </c>
      <c r="R104" s="171">
        <f t="shared" si="69"/>
        <v>2.5219330275854683E-3</v>
      </c>
      <c r="S104" s="170">
        <f>S96-SUM(S97:S103)</f>
        <v>1504</v>
      </c>
      <c r="T104" s="170">
        <f>T96-SUM(T97:T103)</f>
        <v>2227</v>
      </c>
      <c r="U104" s="170">
        <f>U96-SUM(U97:U103)</f>
        <v>2838</v>
      </c>
      <c r="V104" s="170">
        <f>V96-SUM(V97:V103)</f>
        <v>3284</v>
      </c>
      <c r="W104" s="170">
        <f>W96-SUM(W97:W103)</f>
        <v>3229</v>
      </c>
      <c r="X104" s="171">
        <f t="shared" si="72"/>
        <v>-1.6747868453105941E-2</v>
      </c>
      <c r="Y104" s="171">
        <f t="shared" si="73"/>
        <v>2.3371639467309017E-3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54359</v>
      </c>
      <c r="U106" s="177">
        <f>U107+U110</f>
        <v>74624</v>
      </c>
      <c r="V106" s="177">
        <f>V107+V110</f>
        <v>67457</v>
      </c>
      <c r="W106" s="177">
        <f>W107+W110</f>
        <v>74992</v>
      </c>
      <c r="X106" s="178">
        <f>IFERROR(W106/V106-1,"-")</f>
        <v>0.11170078716812193</v>
      </c>
      <c r="Y106" s="178">
        <f>W106/W$8</f>
        <v>5.427952886133286E-2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9624</v>
      </c>
      <c r="U107" s="161">
        <v>14057</v>
      </c>
      <c r="V107" s="161">
        <v>10710</v>
      </c>
      <c r="W107" s="161">
        <v>12273</v>
      </c>
      <c r="X107" s="162">
        <f>IFERROR(W107/V107-1,"-")</f>
        <v>0.14593837535013998</v>
      </c>
      <c r="Y107" s="162">
        <f>W107/W$8</f>
        <v>8.8832496494977882E-3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4042</v>
      </c>
      <c r="U108" s="165">
        <v>6053</v>
      </c>
      <c r="V108" s="165">
        <v>2842</v>
      </c>
      <c r="W108" s="165">
        <v>3587</v>
      </c>
      <c r="X108" s="166">
        <f>IFERROR(W108/V108-1,"-")</f>
        <v>0.26213933849401827</v>
      </c>
      <c r="Y108" s="166">
        <f>W108/W$8</f>
        <v>2.5962858708342353E-3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5582</v>
      </c>
      <c r="U109" s="165">
        <v>8004</v>
      </c>
      <c r="V109" s="165">
        <v>7868</v>
      </c>
      <c r="W109" s="165">
        <v>8686</v>
      </c>
      <c r="X109" s="166">
        <f>IFERROR(W109/V109-1,"-")</f>
        <v>0.10396542958820532</v>
      </c>
      <c r="Y109" s="166">
        <f>W109/W$8</f>
        <v>6.2869637786635534E-3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44735</v>
      </c>
      <c r="U110" s="161">
        <v>60567</v>
      </c>
      <c r="V110" s="161">
        <v>56747</v>
      </c>
      <c r="W110" s="161">
        <v>62719</v>
      </c>
      <c r="X110" s="162">
        <f>IFERROR(W110/V110-1,"-")</f>
        <v>0.10523904347366386</v>
      </c>
      <c r="Y110" s="162">
        <f>W110/W$8</f>
        <v>4.5396279211835068E-2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23564</v>
      </c>
      <c r="U111" s="165">
        <v>38196</v>
      </c>
      <c r="V111" s="165">
        <v>33365</v>
      </c>
      <c r="W111" s="165">
        <v>34898</v>
      </c>
      <c r="X111" s="166">
        <f t="shared" ref="X111:X118" si="83">IFERROR(W111/V111-1,"-")</f>
        <v>4.5946350966581839E-2</v>
      </c>
      <c r="Y111" s="166">
        <f t="shared" ref="Y111:Y118" si="84">W111/W$8</f>
        <v>2.5259320970274082E-2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2851</v>
      </c>
      <c r="U112" s="165">
        <v>3327</v>
      </c>
      <c r="V112" s="165">
        <v>2899</v>
      </c>
      <c r="W112" s="165">
        <v>3410</v>
      </c>
      <c r="X112" s="166">
        <f t="shared" si="83"/>
        <v>0.17626767850983094</v>
      </c>
      <c r="Y112" s="166">
        <f t="shared" si="84"/>
        <v>2.4681725172971121E-3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3224</v>
      </c>
      <c r="U113" s="165">
        <v>5830</v>
      </c>
      <c r="V113" s="165">
        <v>3725</v>
      </c>
      <c r="W113" s="165">
        <v>5140</v>
      </c>
      <c r="X113" s="166">
        <f t="shared" si="83"/>
        <v>0.37986577181208059</v>
      </c>
      <c r="Y113" s="166">
        <f t="shared" si="84"/>
        <v>3.7203538823774654E-3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2244</v>
      </c>
      <c r="U114" s="165">
        <v>2331</v>
      </c>
      <c r="V114" s="165">
        <v>2642</v>
      </c>
      <c r="W114" s="165">
        <v>2683</v>
      </c>
      <c r="X114" s="166">
        <f t="shared" si="83"/>
        <v>1.5518546555639556E-2</v>
      </c>
      <c r="Y114" s="166">
        <f t="shared" si="84"/>
        <v>1.9419668222604551E-3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1871</v>
      </c>
      <c r="U115" s="165">
        <v>1556</v>
      </c>
      <c r="V115" s="165">
        <v>1925</v>
      </c>
      <c r="W115" s="165">
        <v>1777</v>
      </c>
      <c r="X115" s="166">
        <f t="shared" si="83"/>
        <v>-7.6883116883116887E-2</v>
      </c>
      <c r="Y115" s="166">
        <f t="shared" si="84"/>
        <v>1.2862001651721315E-3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397</v>
      </c>
      <c r="U116" s="165">
        <v>565</v>
      </c>
      <c r="V116" s="165">
        <v>797</v>
      </c>
      <c r="W116" s="165">
        <v>759</v>
      </c>
      <c r="X116" s="166">
        <f t="shared" si="83"/>
        <v>-4.7678795483061531E-2</v>
      </c>
      <c r="Y116" s="166">
        <f t="shared" si="84"/>
        <v>5.4936743126935729E-4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606</v>
      </c>
      <c r="U117" s="165">
        <v>361</v>
      </c>
      <c r="V117" s="165">
        <v>994</v>
      </c>
      <c r="W117" s="165">
        <v>613</v>
      </c>
      <c r="X117" s="166">
        <f t="shared" si="83"/>
        <v>-0.38329979879275655</v>
      </c>
      <c r="Y117" s="166">
        <f t="shared" si="84"/>
        <v>4.4369200970766271E-4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9978</v>
      </c>
      <c r="U118" s="170">
        <f>U110-SUM(U111:U117)</f>
        <v>8401</v>
      </c>
      <c r="V118" s="170">
        <f>V110-SUM(V111:V117)</f>
        <v>10400</v>
      </c>
      <c r="W118" s="170">
        <f>W110-SUM(W111:W117)</f>
        <v>13439</v>
      </c>
      <c r="X118" s="171">
        <f t="shared" si="83"/>
        <v>0.29221153846153847</v>
      </c>
      <c r="Y118" s="171">
        <f t="shared" si="84"/>
        <v>9.7272054134768006E-3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15431</v>
      </c>
      <c r="E120" s="177">
        <f t="shared" si="88"/>
        <v>25485</v>
      </c>
      <c r="F120" s="177">
        <f t="shared" si="88"/>
        <v>36004</v>
      </c>
      <c r="G120" s="177">
        <f t="shared" si="88"/>
        <v>37298</v>
      </c>
      <c r="H120" s="177">
        <f t="shared" si="88"/>
        <v>35347</v>
      </c>
      <c r="I120" s="178">
        <f>IFERROR(H120/G120-1,"-")</f>
        <v>-5.2308434768620349E-2</v>
      </c>
      <c r="J120" s="178">
        <f t="shared" ref="J120:J132" si="89">H120/H$8</f>
        <v>0.14032155617308456</v>
      </c>
      <c r="K120" s="177">
        <f t="shared" ref="K120:P120" si="90">K121+K124</f>
        <v>26292</v>
      </c>
      <c r="L120" s="177">
        <f t="shared" si="90"/>
        <v>17286</v>
      </c>
      <c r="M120" s="177">
        <f t="shared" si="90"/>
        <v>43114</v>
      </c>
      <c r="N120" s="177">
        <f t="shared" si="90"/>
        <v>54708</v>
      </c>
      <c r="O120" s="177">
        <f t="shared" si="90"/>
        <v>51194</v>
      </c>
      <c r="P120" s="177">
        <f t="shared" si="90"/>
        <v>61921</v>
      </c>
      <c r="Q120" s="178">
        <f>IFERROR(P120/O120-1,"-")</f>
        <v>0.20953627378208384</v>
      </c>
      <c r="R120" s="178">
        <f t="shared" ref="R120:R132" si="91">P120/P$8</f>
        <v>5.4812430677823723E-2</v>
      </c>
      <c r="S120" s="177">
        <f>S121+S124</f>
        <v>52853</v>
      </c>
      <c r="T120" s="177">
        <f>T121+T124</f>
        <v>68599</v>
      </c>
      <c r="U120" s="177">
        <f>U121+U124</f>
        <v>90712</v>
      </c>
      <c r="V120" s="177">
        <f>V121+V124</f>
        <v>88492</v>
      </c>
      <c r="W120" s="177">
        <f>W121+W124</f>
        <v>97268</v>
      </c>
      <c r="X120" s="178">
        <f>IFERROR(W120/V120-1,"-")</f>
        <v>9.9172806581385942E-2</v>
      </c>
      <c r="Y120" s="178">
        <f>W120/W$8</f>
        <v>7.0402992496321259E-2</v>
      </c>
    </row>
    <row r="121" spans="1:25" x14ac:dyDescent="0.25">
      <c r="A121" s="57"/>
      <c r="B121" s="160" t="s">
        <v>99</v>
      </c>
      <c r="C121" s="161">
        <v>12262</v>
      </c>
      <c r="D121" s="161">
        <v>7527</v>
      </c>
      <c r="E121" s="161">
        <v>13381</v>
      </c>
      <c r="F121" s="161">
        <v>20630</v>
      </c>
      <c r="G121" s="161">
        <v>22501</v>
      </c>
      <c r="H121" s="161">
        <v>19441</v>
      </c>
      <c r="I121" s="162">
        <f>IFERROR(H121/G121-1,"-")</f>
        <v>-0.13599395582418561</v>
      </c>
      <c r="J121" s="162">
        <f t="shared" si="89"/>
        <v>7.7177451369591102E-2</v>
      </c>
      <c r="K121" s="161">
        <v>14678</v>
      </c>
      <c r="L121" s="161">
        <v>12544</v>
      </c>
      <c r="M121" s="161">
        <v>24465</v>
      </c>
      <c r="N121" s="161">
        <v>29555</v>
      </c>
      <c r="O121" s="161">
        <v>25914</v>
      </c>
      <c r="P121" s="161">
        <v>34473</v>
      </c>
      <c r="Q121" s="162">
        <f>IFERROR(P121/O121-1,"-")</f>
        <v>0.33028478814540407</v>
      </c>
      <c r="R121" s="162">
        <f t="shared" si="91"/>
        <v>3.0515478153721954E-2</v>
      </c>
      <c r="S121" s="161">
        <v>26940</v>
      </c>
      <c r="T121" s="161">
        <v>37846</v>
      </c>
      <c r="U121" s="161">
        <v>50185</v>
      </c>
      <c r="V121" s="161">
        <v>48415</v>
      </c>
      <c r="W121" s="161">
        <v>53914</v>
      </c>
      <c r="X121" s="162">
        <f>IFERROR(W121/V121-1,"-")</f>
        <v>0.1135805019105649</v>
      </c>
      <c r="Y121" s="162">
        <f>W121/W$8</f>
        <v>3.9023182726556159E-2</v>
      </c>
    </row>
    <row r="122" spans="1:25" x14ac:dyDescent="0.25">
      <c r="A122" s="57"/>
      <c r="B122" s="164" t="s">
        <v>105</v>
      </c>
      <c r="C122" s="165">
        <v>6450</v>
      </c>
      <c r="D122" s="165">
        <v>3921</v>
      </c>
      <c r="E122" s="165">
        <v>6740</v>
      </c>
      <c r="F122" s="165">
        <v>8983</v>
      </c>
      <c r="G122" s="165">
        <v>12579</v>
      </c>
      <c r="H122" s="165">
        <v>10557</v>
      </c>
      <c r="I122" s="166">
        <f>IFERROR(H122/G122-1,"-")</f>
        <v>-0.16074409730503225</v>
      </c>
      <c r="J122" s="166">
        <f t="shared" si="89"/>
        <v>4.190948789202064E-2</v>
      </c>
      <c r="K122" s="165">
        <v>7265</v>
      </c>
      <c r="L122" s="165">
        <v>6685</v>
      </c>
      <c r="M122" s="165">
        <v>11403</v>
      </c>
      <c r="N122" s="165">
        <v>13914</v>
      </c>
      <c r="O122" s="165">
        <v>8531</v>
      </c>
      <c r="P122" s="165">
        <v>15161</v>
      </c>
      <c r="Q122" s="166">
        <f>IFERROR(P122/O122-1,"-")</f>
        <v>0.77716563122728877</v>
      </c>
      <c r="R122" s="166">
        <f t="shared" si="91"/>
        <v>1.3420507768067141E-2</v>
      </c>
      <c r="S122" s="165">
        <v>13715</v>
      </c>
      <c r="T122" s="165">
        <v>18143</v>
      </c>
      <c r="U122" s="165">
        <v>22897</v>
      </c>
      <c r="V122" s="165">
        <v>21110</v>
      </c>
      <c r="W122" s="165">
        <v>25718</v>
      </c>
      <c r="X122" s="166">
        <f>IFERROR(W122/V122-1,"-")</f>
        <v>0.21828517290383709</v>
      </c>
      <c r="Y122" s="166">
        <f>W122/W$8</f>
        <v>1.861479788851822E-2</v>
      </c>
    </row>
    <row r="123" spans="1:25" x14ac:dyDescent="0.25">
      <c r="A123" s="57"/>
      <c r="B123" s="164" t="s">
        <v>102</v>
      </c>
      <c r="C123" s="165">
        <v>5812</v>
      </c>
      <c r="D123" s="165">
        <v>3606</v>
      </c>
      <c r="E123" s="165">
        <v>6641</v>
      </c>
      <c r="F123" s="165">
        <v>11647</v>
      </c>
      <c r="G123" s="165">
        <v>9922</v>
      </c>
      <c r="H123" s="165">
        <v>8884</v>
      </c>
      <c r="I123" s="166">
        <f>IFERROR(H123/G123-1,"-")</f>
        <v>-0.10461600483773437</v>
      </c>
      <c r="J123" s="166">
        <f t="shared" si="89"/>
        <v>3.5267963477570462E-2</v>
      </c>
      <c r="K123" s="165">
        <v>7413</v>
      </c>
      <c r="L123" s="165">
        <v>5859</v>
      </c>
      <c r="M123" s="165">
        <v>13062</v>
      </c>
      <c r="N123" s="165">
        <v>15641</v>
      </c>
      <c r="O123" s="165">
        <v>17383</v>
      </c>
      <c r="P123" s="165">
        <v>19312</v>
      </c>
      <c r="Q123" s="166">
        <f>IFERROR(P123/O123-1,"-")</f>
        <v>0.110970488408215</v>
      </c>
      <c r="R123" s="166">
        <f t="shared" si="91"/>
        <v>1.7094970385654815E-2</v>
      </c>
      <c r="S123" s="165">
        <v>13225</v>
      </c>
      <c r="T123" s="165">
        <v>19703</v>
      </c>
      <c r="U123" s="165">
        <v>27288</v>
      </c>
      <c r="V123" s="165">
        <v>27305</v>
      </c>
      <c r="W123" s="165">
        <v>28196</v>
      </c>
      <c r="X123" s="166">
        <f>IFERROR(W123/V123-1,"-")</f>
        <v>3.2631386193004985E-2</v>
      </c>
      <c r="Y123" s="166">
        <f>W123/W$8</f>
        <v>2.0408384838037939E-2</v>
      </c>
    </row>
    <row r="124" spans="1:25" x14ac:dyDescent="0.25">
      <c r="A124" s="57"/>
      <c r="B124" s="160" t="s">
        <v>109</v>
      </c>
      <c r="C124" s="161">
        <v>14299</v>
      </c>
      <c r="D124" s="161">
        <v>7904</v>
      </c>
      <c r="E124" s="161">
        <v>12104</v>
      </c>
      <c r="F124" s="161">
        <v>15374</v>
      </c>
      <c r="G124" s="161">
        <v>14797</v>
      </c>
      <c r="H124" s="161">
        <v>15906</v>
      </c>
      <c r="I124" s="162">
        <f>IFERROR(H124/G124-1,"-")</f>
        <v>7.4947624518483469E-2</v>
      </c>
      <c r="J124" s="162">
        <f t="shared" si="89"/>
        <v>6.3144104803493445E-2</v>
      </c>
      <c r="K124" s="161">
        <v>11614</v>
      </c>
      <c r="L124" s="161">
        <v>4742</v>
      </c>
      <c r="M124" s="161">
        <v>18649</v>
      </c>
      <c r="N124" s="161">
        <v>25153</v>
      </c>
      <c r="O124" s="161">
        <v>25280</v>
      </c>
      <c r="P124" s="161">
        <v>27448</v>
      </c>
      <c r="Q124" s="162">
        <f>IFERROR(P124/O124-1,"-")</f>
        <v>8.5759493670886089E-2</v>
      </c>
      <c r="R124" s="162">
        <f t="shared" si="91"/>
        <v>2.4296952524101766E-2</v>
      </c>
      <c r="S124" s="161">
        <v>25913</v>
      </c>
      <c r="T124" s="161">
        <v>30753</v>
      </c>
      <c r="U124" s="161">
        <v>40527</v>
      </c>
      <c r="V124" s="161">
        <v>40077</v>
      </c>
      <c r="W124" s="161">
        <v>43354</v>
      </c>
      <c r="X124" s="162">
        <f>IFERROR(W124/V124-1,"-")</f>
        <v>8.1767597375053125E-2</v>
      </c>
      <c r="Y124" s="162">
        <f>W124/W$8</f>
        <v>3.13798097697651E-2</v>
      </c>
    </row>
    <row r="125" spans="1:25" s="57" customFormat="1" x14ac:dyDescent="0.25">
      <c r="B125" s="164" t="s">
        <v>112</v>
      </c>
      <c r="C125" s="165">
        <v>1009</v>
      </c>
      <c r="D125" s="165">
        <v>94</v>
      </c>
      <c r="E125" s="165">
        <v>650</v>
      </c>
      <c r="F125" s="165">
        <v>1178</v>
      </c>
      <c r="G125" s="165">
        <v>1157</v>
      </c>
      <c r="H125" s="165">
        <v>1257</v>
      </c>
      <c r="I125" s="166">
        <f t="shared" ref="I125:I132" si="92">IFERROR(H125/G125-1,"-")</f>
        <v>8.6430423509075149E-2</v>
      </c>
      <c r="J125" s="166">
        <f t="shared" si="89"/>
        <v>4.9900754267566492E-3</v>
      </c>
      <c r="K125" s="165">
        <v>1801</v>
      </c>
      <c r="L125" s="165">
        <v>256</v>
      </c>
      <c r="M125" s="165">
        <v>2437</v>
      </c>
      <c r="N125" s="165">
        <v>3525</v>
      </c>
      <c r="O125" s="165">
        <v>3813</v>
      </c>
      <c r="P125" s="165">
        <v>3397</v>
      </c>
      <c r="Q125" s="166">
        <f t="shared" ref="Q125:Q132" si="93">IFERROR(P125/O125-1,"-")</f>
        <v>-0.10910044584316814</v>
      </c>
      <c r="R125" s="166">
        <f t="shared" si="91"/>
        <v>3.0070222866647369E-3</v>
      </c>
      <c r="S125" s="165">
        <v>2810</v>
      </c>
      <c r="T125" s="165">
        <v>3087</v>
      </c>
      <c r="U125" s="165">
        <v>4703</v>
      </c>
      <c r="V125" s="165">
        <v>4970</v>
      </c>
      <c r="W125" s="165">
        <v>4654</v>
      </c>
      <c r="X125" s="166">
        <f t="shared" ref="X125:X132" si="94">IFERROR(W125/V125-1,"-")</f>
        <v>-6.3581488933601604E-2</v>
      </c>
      <c r="Y125" s="166">
        <f t="shared" ref="Y125:Y132" si="95">W125/W$8</f>
        <v>3.3685850133433315E-3</v>
      </c>
    </row>
    <row r="126" spans="1:25" s="57" customFormat="1" x14ac:dyDescent="0.25">
      <c r="B126" s="164" t="s">
        <v>115</v>
      </c>
      <c r="C126" s="165">
        <v>1174</v>
      </c>
      <c r="D126" s="165">
        <v>760</v>
      </c>
      <c r="E126" s="165">
        <v>1280</v>
      </c>
      <c r="F126" s="165">
        <v>2519</v>
      </c>
      <c r="G126" s="165">
        <v>2486</v>
      </c>
      <c r="H126" s="165">
        <v>2473</v>
      </c>
      <c r="I126" s="166">
        <f t="shared" si="92"/>
        <v>-5.2292839903459454E-3</v>
      </c>
      <c r="J126" s="166">
        <f t="shared" si="89"/>
        <v>9.8173878523223502E-3</v>
      </c>
      <c r="K126" s="165">
        <v>1720</v>
      </c>
      <c r="L126" s="165">
        <v>629</v>
      </c>
      <c r="M126" s="165">
        <v>2561</v>
      </c>
      <c r="N126" s="165">
        <v>4139</v>
      </c>
      <c r="O126" s="165">
        <v>3817</v>
      </c>
      <c r="P126" s="165">
        <v>4708</v>
      </c>
      <c r="Q126" s="166">
        <f t="shared" si="93"/>
        <v>0.23342939481268021</v>
      </c>
      <c r="R126" s="166">
        <f t="shared" si="91"/>
        <v>4.1675186710678777E-3</v>
      </c>
      <c r="S126" s="165">
        <v>2894</v>
      </c>
      <c r="T126" s="165">
        <v>3841</v>
      </c>
      <c r="U126" s="165">
        <v>6658</v>
      </c>
      <c r="V126" s="165">
        <v>6303</v>
      </c>
      <c r="W126" s="165">
        <v>7181</v>
      </c>
      <c r="X126" s="166">
        <f t="shared" si="94"/>
        <v>0.13929874662858954</v>
      </c>
      <c r="Y126" s="166">
        <f t="shared" si="95"/>
        <v>5.1976383714693736E-3</v>
      </c>
    </row>
    <row r="127" spans="1:25" x14ac:dyDescent="0.25">
      <c r="A127" s="57"/>
      <c r="B127" s="164" t="s">
        <v>118</v>
      </c>
      <c r="C127" s="165">
        <v>890</v>
      </c>
      <c r="D127" s="165">
        <v>626</v>
      </c>
      <c r="E127" s="165">
        <v>932</v>
      </c>
      <c r="F127" s="165">
        <v>1253</v>
      </c>
      <c r="G127" s="165">
        <v>1115</v>
      </c>
      <c r="H127" s="165">
        <v>1281</v>
      </c>
      <c r="I127" s="166">
        <f t="shared" si="92"/>
        <v>0.14887892376681622</v>
      </c>
      <c r="J127" s="166">
        <f t="shared" si="89"/>
        <v>5.0853513298928146E-3</v>
      </c>
      <c r="K127" s="165">
        <v>1060</v>
      </c>
      <c r="L127" s="165">
        <v>1073</v>
      </c>
      <c r="M127" s="165">
        <v>2120</v>
      </c>
      <c r="N127" s="165">
        <v>2193</v>
      </c>
      <c r="O127" s="165">
        <v>2026</v>
      </c>
      <c r="P127" s="165">
        <v>2022</v>
      </c>
      <c r="Q127" s="166">
        <f t="shared" si="93"/>
        <v>-1.9743336623889718E-3</v>
      </c>
      <c r="R127" s="166">
        <f t="shared" si="91"/>
        <v>1.7898731420771558E-3</v>
      </c>
      <c r="S127" s="165">
        <v>1950</v>
      </c>
      <c r="T127" s="165">
        <v>3052</v>
      </c>
      <c r="U127" s="165">
        <v>3446</v>
      </c>
      <c r="V127" s="165">
        <v>3141</v>
      </c>
      <c r="W127" s="165">
        <v>3303</v>
      </c>
      <c r="X127" s="166">
        <f t="shared" si="94"/>
        <v>5.1575931232091587E-2</v>
      </c>
      <c r="Y127" s="166">
        <f t="shared" si="95"/>
        <v>2.3907254617690208E-3</v>
      </c>
    </row>
    <row r="128" spans="1:25" x14ac:dyDescent="0.25">
      <c r="A128" s="57"/>
      <c r="B128" s="164" t="s">
        <v>125</v>
      </c>
      <c r="C128" s="165">
        <v>261</v>
      </c>
      <c r="D128" s="165">
        <v>75</v>
      </c>
      <c r="E128" s="165">
        <v>281</v>
      </c>
      <c r="F128" s="165">
        <v>287</v>
      </c>
      <c r="G128" s="165">
        <v>301</v>
      </c>
      <c r="H128" s="165">
        <v>430</v>
      </c>
      <c r="I128" s="166">
        <f t="shared" si="92"/>
        <v>0.4285714285714286</v>
      </c>
      <c r="J128" s="166">
        <f t="shared" si="89"/>
        <v>1.7070265978562922E-3</v>
      </c>
      <c r="K128" s="165">
        <v>266</v>
      </c>
      <c r="L128" s="165">
        <v>102</v>
      </c>
      <c r="M128" s="165">
        <v>628</v>
      </c>
      <c r="N128" s="165">
        <v>680</v>
      </c>
      <c r="O128" s="165">
        <v>699</v>
      </c>
      <c r="P128" s="165">
        <v>634</v>
      </c>
      <c r="Q128" s="166">
        <f t="shared" si="93"/>
        <v>-9.2989985693848309E-2</v>
      </c>
      <c r="R128" s="166">
        <f t="shared" si="91"/>
        <v>5.6121640557711021E-4</v>
      </c>
      <c r="S128" s="165">
        <v>527</v>
      </c>
      <c r="T128" s="165">
        <v>909</v>
      </c>
      <c r="U128" s="165">
        <v>967</v>
      </c>
      <c r="V128" s="165">
        <v>1000</v>
      </c>
      <c r="W128" s="165">
        <v>1064</v>
      </c>
      <c r="X128" s="166">
        <f t="shared" si="94"/>
        <v>6.4000000000000057E-2</v>
      </c>
      <c r="Y128" s="166">
        <f t="shared" si="95"/>
        <v>7.7012772973728081E-4</v>
      </c>
    </row>
    <row r="129" spans="1:25" x14ac:dyDescent="0.25">
      <c r="A129" s="57"/>
      <c r="B129" s="164" t="s">
        <v>121</v>
      </c>
      <c r="C129" s="165">
        <v>170</v>
      </c>
      <c r="D129" s="165">
        <v>61</v>
      </c>
      <c r="E129" s="165">
        <v>197</v>
      </c>
      <c r="F129" s="165">
        <v>238</v>
      </c>
      <c r="G129" s="165">
        <v>253</v>
      </c>
      <c r="H129" s="165">
        <v>237</v>
      </c>
      <c r="I129" s="166">
        <f t="shared" si="92"/>
        <v>-6.3241106719367557E-2</v>
      </c>
      <c r="J129" s="166">
        <f t="shared" si="89"/>
        <v>9.4084954346963085E-4</v>
      </c>
      <c r="K129" s="165">
        <v>285</v>
      </c>
      <c r="L129" s="165">
        <v>82</v>
      </c>
      <c r="M129" s="165">
        <v>467</v>
      </c>
      <c r="N129" s="165">
        <v>526</v>
      </c>
      <c r="O129" s="165">
        <v>510</v>
      </c>
      <c r="P129" s="165">
        <v>626</v>
      </c>
      <c r="Q129" s="166">
        <f t="shared" si="93"/>
        <v>0.22745098039215694</v>
      </c>
      <c r="R129" s="166">
        <f t="shared" si="91"/>
        <v>5.5413481055405515E-4</v>
      </c>
      <c r="S129" s="165">
        <v>455</v>
      </c>
      <c r="T129" s="165">
        <v>664</v>
      </c>
      <c r="U129" s="165">
        <v>764</v>
      </c>
      <c r="V129" s="165">
        <v>763</v>
      </c>
      <c r="W129" s="165">
        <v>863</v>
      </c>
      <c r="X129" s="166">
        <f t="shared" si="94"/>
        <v>0.13106159895150715</v>
      </c>
      <c r="Y129" s="166">
        <f t="shared" si="95"/>
        <v>6.2464307402563277E-4</v>
      </c>
    </row>
    <row r="130" spans="1:25" x14ac:dyDescent="0.25">
      <c r="A130" s="57"/>
      <c r="B130" s="164" t="s">
        <v>130</v>
      </c>
      <c r="C130" s="165">
        <v>169</v>
      </c>
      <c r="D130" s="165">
        <v>7</v>
      </c>
      <c r="E130" s="165">
        <v>135</v>
      </c>
      <c r="F130" s="165">
        <v>125</v>
      </c>
      <c r="G130" s="165">
        <v>156</v>
      </c>
      <c r="H130" s="165">
        <v>187</v>
      </c>
      <c r="I130" s="166">
        <f t="shared" si="92"/>
        <v>0.19871794871794868</v>
      </c>
      <c r="J130" s="166">
        <f t="shared" si="89"/>
        <v>7.4235807860262011E-4</v>
      </c>
      <c r="K130" s="165">
        <v>461</v>
      </c>
      <c r="L130" s="165">
        <v>10</v>
      </c>
      <c r="M130" s="165">
        <v>368</v>
      </c>
      <c r="N130" s="165">
        <v>603</v>
      </c>
      <c r="O130" s="165">
        <v>650</v>
      </c>
      <c r="P130" s="165">
        <v>443</v>
      </c>
      <c r="Q130" s="166">
        <f t="shared" si="93"/>
        <v>-0.31846153846153846</v>
      </c>
      <c r="R130" s="166">
        <f t="shared" si="91"/>
        <v>3.9214332440167161E-4</v>
      </c>
      <c r="S130" s="165">
        <v>630</v>
      </c>
      <c r="T130" s="165">
        <v>503</v>
      </c>
      <c r="U130" s="165">
        <v>728</v>
      </c>
      <c r="V130" s="165">
        <v>806</v>
      </c>
      <c r="W130" s="165">
        <v>630</v>
      </c>
      <c r="X130" s="166">
        <f t="shared" si="94"/>
        <v>-0.21836228287841186</v>
      </c>
      <c r="Y130" s="166">
        <f t="shared" si="95"/>
        <v>4.5599668208128464E-4</v>
      </c>
    </row>
    <row r="131" spans="1:25" x14ac:dyDescent="0.25">
      <c r="A131" s="57"/>
      <c r="B131" s="164" t="s">
        <v>133</v>
      </c>
      <c r="C131" s="165">
        <v>146</v>
      </c>
      <c r="D131" s="165">
        <v>40</v>
      </c>
      <c r="E131" s="165">
        <v>109</v>
      </c>
      <c r="F131" s="165">
        <v>245</v>
      </c>
      <c r="G131" s="165">
        <v>161</v>
      </c>
      <c r="H131" s="165">
        <v>156</v>
      </c>
      <c r="I131" s="166">
        <f t="shared" si="92"/>
        <v>-3.105590062111796E-2</v>
      </c>
      <c r="J131" s="166">
        <f t="shared" si="89"/>
        <v>6.1929337038507345E-4</v>
      </c>
      <c r="K131" s="165">
        <v>824</v>
      </c>
      <c r="L131" s="165">
        <v>49</v>
      </c>
      <c r="M131" s="165">
        <v>818</v>
      </c>
      <c r="N131" s="165">
        <v>1121</v>
      </c>
      <c r="O131" s="165">
        <v>1085</v>
      </c>
      <c r="P131" s="165">
        <v>1140</v>
      </c>
      <c r="Q131" s="166">
        <f t="shared" si="93"/>
        <v>5.0691244239631228E-2</v>
      </c>
      <c r="R131" s="166">
        <f t="shared" si="91"/>
        <v>1.0091272907853401E-3</v>
      </c>
      <c r="S131" s="165">
        <v>970</v>
      </c>
      <c r="T131" s="165">
        <v>927</v>
      </c>
      <c r="U131" s="165">
        <v>1366</v>
      </c>
      <c r="V131" s="165">
        <v>1246</v>
      </c>
      <c r="W131" s="165">
        <v>1296</v>
      </c>
      <c r="X131" s="166">
        <f t="shared" si="94"/>
        <v>4.0128410914927803E-2</v>
      </c>
      <c r="Y131" s="166">
        <f t="shared" si="95"/>
        <v>9.3805031742435704E-4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6241</v>
      </c>
      <c r="E132" s="170">
        <f t="shared" si="97"/>
        <v>8520</v>
      </c>
      <c r="F132" s="170">
        <f t="shared" si="97"/>
        <v>9529</v>
      </c>
      <c r="G132" s="170">
        <f t="shared" si="97"/>
        <v>9168</v>
      </c>
      <c r="H132" s="170">
        <f t="shared" si="97"/>
        <v>9885</v>
      </c>
      <c r="I132" s="171">
        <f t="shared" si="92"/>
        <v>7.8206806282722585E-2</v>
      </c>
      <c r="J132" s="171">
        <f t="shared" si="89"/>
        <v>3.9241762604208016E-2</v>
      </c>
      <c r="K132" s="170">
        <f t="shared" ref="K132:P132" si="98">K124-SUM(K125:K131)</f>
        <v>5197</v>
      </c>
      <c r="L132" s="170">
        <f t="shared" si="98"/>
        <v>2541</v>
      </c>
      <c r="M132" s="170">
        <f t="shared" si="98"/>
        <v>9250</v>
      </c>
      <c r="N132" s="170">
        <f t="shared" si="98"/>
        <v>12366</v>
      </c>
      <c r="O132" s="170">
        <f t="shared" si="98"/>
        <v>12680</v>
      </c>
      <c r="P132" s="170">
        <f t="shared" si="98"/>
        <v>14478</v>
      </c>
      <c r="Q132" s="171">
        <f t="shared" si="93"/>
        <v>0.14179810725552056</v>
      </c>
      <c r="R132" s="171">
        <f t="shared" si="91"/>
        <v>1.2815916592973818E-2</v>
      </c>
      <c r="S132" s="170">
        <f>S124-SUM(S125:S131)</f>
        <v>15677</v>
      </c>
      <c r="T132" s="170">
        <f>T124-SUM(T125:T131)</f>
        <v>17770</v>
      </c>
      <c r="U132" s="170">
        <f>U124-SUM(U125:U131)</f>
        <v>21895</v>
      </c>
      <c r="V132" s="170">
        <f>V124-SUM(V125:V131)</f>
        <v>21848</v>
      </c>
      <c r="W132" s="170">
        <f>W124-SUM(W125:W131)</f>
        <v>24363</v>
      </c>
      <c r="X132" s="171">
        <f t="shared" si="94"/>
        <v>0.11511351153423655</v>
      </c>
      <c r="Y132" s="171">
        <f t="shared" si="95"/>
        <v>1.7634043119914823E-2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14873</v>
      </c>
      <c r="F134" s="177">
        <f t="shared" si="99"/>
        <v>14555</v>
      </c>
      <c r="G134" s="177">
        <f t="shared" si="99"/>
        <v>16669</v>
      </c>
      <c r="H134" s="177">
        <f t="shared" si="99"/>
        <v>15469</v>
      </c>
      <c r="I134" s="178">
        <f>IFERROR(H134/G134-1,"-")</f>
        <v>-7.1989921411002467E-2</v>
      </c>
      <c r="J134" s="178">
        <f t="shared" ref="J134:J146" si="100">H134/H$8</f>
        <v>6.1409289400555775E-2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52720</v>
      </c>
      <c r="N134" s="177">
        <f t="shared" si="101"/>
        <v>59541</v>
      </c>
      <c r="O134" s="177">
        <f t="shared" si="101"/>
        <v>62407</v>
      </c>
      <c r="P134" s="177">
        <f t="shared" si="101"/>
        <v>60556</v>
      </c>
      <c r="Q134" s="178">
        <f>IFERROR(P134/O134-1,"-")</f>
        <v>-2.9660134279808403E-2</v>
      </c>
      <c r="R134" s="178">
        <f t="shared" ref="R134:R146" si="102">P134/P$8</f>
        <v>5.3604133527014958E-2</v>
      </c>
      <c r="S134" s="177">
        <f>S135+S138</f>
        <v>39287</v>
      </c>
      <c r="T134" s="177">
        <f>T135+T138</f>
        <v>67593</v>
      </c>
      <c r="U134" s="177">
        <f>U135+U138</f>
        <v>74096</v>
      </c>
      <c r="V134" s="177">
        <f>V135+V138</f>
        <v>79076</v>
      </c>
      <c r="W134" s="177">
        <f>W135+W138</f>
        <v>76025</v>
      </c>
      <c r="X134" s="178">
        <f>IFERROR(W134/V134-1,"-")</f>
        <v>-3.8583135211695097E-2</v>
      </c>
      <c r="Y134" s="178">
        <f>W134/W$8</f>
        <v>5.5027218659094712E-2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1237</v>
      </c>
      <c r="F135" s="161">
        <v>1856</v>
      </c>
      <c r="G135" s="161">
        <v>2121</v>
      </c>
      <c r="H135" s="161">
        <v>415</v>
      </c>
      <c r="I135" s="162">
        <f>IFERROR(H135/G135-1,"-")</f>
        <v>-0.80433757661480432</v>
      </c>
      <c r="J135" s="162">
        <f t="shared" si="100"/>
        <v>1.647479158396189E-3</v>
      </c>
      <c r="K135" s="161">
        <v>1373</v>
      </c>
      <c r="L135" s="161">
        <v>0</v>
      </c>
      <c r="M135" s="161">
        <v>4210</v>
      </c>
      <c r="N135" s="161">
        <v>4528</v>
      </c>
      <c r="O135" s="161">
        <v>2475</v>
      </c>
      <c r="P135" s="161">
        <v>3086</v>
      </c>
      <c r="Q135" s="162">
        <f>IFERROR(P135/O135-1,"-")</f>
        <v>0.2468686868686869</v>
      </c>
      <c r="R135" s="162">
        <f t="shared" si="102"/>
        <v>2.731725280143473E-3</v>
      </c>
      <c r="S135" s="161">
        <v>1887</v>
      </c>
      <c r="T135" s="161">
        <v>5447</v>
      </c>
      <c r="U135" s="161">
        <v>6384</v>
      </c>
      <c r="V135" s="161">
        <v>4596</v>
      </c>
      <c r="W135" s="161">
        <v>3501</v>
      </c>
      <c r="X135" s="162">
        <f>IFERROR(W135/V135-1,"-")</f>
        <v>-0.23825065274151436</v>
      </c>
      <c r="Y135" s="162">
        <f>W135/W$8</f>
        <v>2.5340387047088535E-3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1166</v>
      </c>
      <c r="F136" s="165">
        <v>1856</v>
      </c>
      <c r="G136" s="165">
        <v>2121</v>
      </c>
      <c r="H136" s="165">
        <v>415</v>
      </c>
      <c r="I136" s="166">
        <f>IFERROR(H136/G136-1,"-")</f>
        <v>-0.80433757661480432</v>
      </c>
      <c r="J136" s="166">
        <f t="shared" si="100"/>
        <v>1.647479158396189E-3</v>
      </c>
      <c r="K136" s="165">
        <v>632</v>
      </c>
      <c r="L136" s="165">
        <v>0</v>
      </c>
      <c r="M136" s="165">
        <v>2461</v>
      </c>
      <c r="N136" s="165">
        <v>2443</v>
      </c>
      <c r="O136" s="165">
        <v>608</v>
      </c>
      <c r="P136" s="165">
        <v>899</v>
      </c>
      <c r="Q136" s="166">
        <f>IFERROR(P136/O136-1,"-")</f>
        <v>0.47861842105263164</v>
      </c>
      <c r="R136" s="166">
        <f t="shared" si="102"/>
        <v>7.9579424071580759E-4</v>
      </c>
      <c r="S136" s="165">
        <v>1146</v>
      </c>
      <c r="T136" s="165">
        <v>3627</v>
      </c>
      <c r="U136" s="165">
        <v>4299</v>
      </c>
      <c r="V136" s="165">
        <v>2729</v>
      </c>
      <c r="W136" s="165">
        <v>1314</v>
      </c>
      <c r="X136" s="166">
        <f>IFERROR(W136/V136-1,"-")</f>
        <v>-0.51850494686698423</v>
      </c>
      <c r="Y136" s="166">
        <f>W136/W$8</f>
        <v>9.5107879405525086E-4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1749</v>
      </c>
      <c r="N137" s="165">
        <v>2085</v>
      </c>
      <c r="O137" s="165">
        <v>1867</v>
      </c>
      <c r="P137" s="165">
        <v>2187</v>
      </c>
      <c r="Q137" s="166">
        <f>IFERROR(P137/O137-1,"-")</f>
        <v>0.1713979646491699</v>
      </c>
      <c r="R137" s="166">
        <f t="shared" si="102"/>
        <v>1.9359310394276655E-3</v>
      </c>
      <c r="S137" s="165">
        <v>741</v>
      </c>
      <c r="T137" s="165">
        <v>1820</v>
      </c>
      <c r="U137" s="165">
        <v>2085</v>
      </c>
      <c r="V137" s="165">
        <v>1867</v>
      </c>
      <c r="W137" s="165">
        <v>2187</v>
      </c>
      <c r="X137" s="166">
        <f>IFERROR(W137/V137-1,"-")</f>
        <v>0.1713979646491699</v>
      </c>
      <c r="Y137" s="166">
        <f>W137/W$8</f>
        <v>1.5829599106536025E-3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13636</v>
      </c>
      <c r="F138" s="161">
        <v>12699</v>
      </c>
      <c r="G138" s="161">
        <v>14548</v>
      </c>
      <c r="H138" s="161">
        <v>15054</v>
      </c>
      <c r="I138" s="162">
        <f>IFERROR(H138/G138-1,"-")</f>
        <v>3.4781413252680693E-2</v>
      </c>
      <c r="J138" s="162">
        <f t="shared" si="100"/>
        <v>5.976181024215959E-2</v>
      </c>
      <c r="K138" s="161">
        <v>31161</v>
      </c>
      <c r="L138" s="161">
        <v>0</v>
      </c>
      <c r="M138" s="161">
        <v>48510</v>
      </c>
      <c r="N138" s="161">
        <v>55013</v>
      </c>
      <c r="O138" s="161">
        <v>59932</v>
      </c>
      <c r="P138" s="161">
        <v>57470</v>
      </c>
      <c r="Q138" s="162">
        <f>IFERROR(P138/O138-1,"-")</f>
        <v>-4.1079890542614961E-2</v>
      </c>
      <c r="R138" s="162">
        <f t="shared" si="102"/>
        <v>5.0872408246871482E-2</v>
      </c>
      <c r="S138" s="161">
        <v>37400</v>
      </c>
      <c r="T138" s="161">
        <v>62146</v>
      </c>
      <c r="U138" s="161">
        <v>67712</v>
      </c>
      <c r="V138" s="161">
        <v>74480</v>
      </c>
      <c r="W138" s="161">
        <v>72524</v>
      </c>
      <c r="X138" s="162">
        <f>IFERROR(W138/V138-1,"-")</f>
        <v>-2.6262083780880796E-2</v>
      </c>
      <c r="Y138" s="162">
        <f>W138/W$8</f>
        <v>5.2493179954385856E-2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6843</v>
      </c>
      <c r="F139" s="165">
        <v>6583</v>
      </c>
      <c r="G139" s="165">
        <v>8093</v>
      </c>
      <c r="H139" s="165">
        <v>8555</v>
      </c>
      <c r="I139" s="166">
        <f t="shared" ref="I139:I146" si="103">IFERROR(H139/G139-1,"-")</f>
        <v>5.7086370937847519E-2</v>
      </c>
      <c r="J139" s="166">
        <f t="shared" si="100"/>
        <v>3.3961889638745531E-2</v>
      </c>
      <c r="K139" s="165">
        <v>12322</v>
      </c>
      <c r="L139" s="165">
        <v>0</v>
      </c>
      <c r="M139" s="165">
        <v>18012</v>
      </c>
      <c r="N139" s="165">
        <v>18603</v>
      </c>
      <c r="O139" s="165">
        <v>21556</v>
      </c>
      <c r="P139" s="165">
        <v>21813</v>
      </c>
      <c r="Q139" s="166">
        <f t="shared" ref="Q139:Q146" si="104">IFERROR(P139/O139-1,"-")</f>
        <v>1.192243458897746E-2</v>
      </c>
      <c r="R139" s="166">
        <f t="shared" si="102"/>
        <v>1.9308854029737386E-2</v>
      </c>
      <c r="S139" s="165">
        <v>15636</v>
      </c>
      <c r="T139" s="165">
        <v>24855</v>
      </c>
      <c r="U139" s="165">
        <v>25186</v>
      </c>
      <c r="V139" s="165">
        <v>29649</v>
      </c>
      <c r="W139" s="165">
        <v>30368</v>
      </c>
      <c r="X139" s="166">
        <f t="shared" ref="X139:X146" si="105">IFERROR(W139/V139-1,"-")</f>
        <v>2.4250396303416633E-2</v>
      </c>
      <c r="Y139" s="166">
        <f t="shared" ref="Y139:Y146" si="106">W139/W$8</f>
        <v>2.1980487684832465E-2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398</v>
      </c>
      <c r="F140" s="165">
        <v>824</v>
      </c>
      <c r="G140" s="165">
        <v>716</v>
      </c>
      <c r="H140" s="165">
        <v>795</v>
      </c>
      <c r="I140" s="166">
        <f t="shared" si="103"/>
        <v>0.11033519553072635</v>
      </c>
      <c r="J140" s="166">
        <f t="shared" si="100"/>
        <v>3.1560142913854704E-3</v>
      </c>
      <c r="K140" s="165">
        <v>1709</v>
      </c>
      <c r="L140" s="165">
        <v>0</v>
      </c>
      <c r="M140" s="165">
        <v>3607</v>
      </c>
      <c r="N140" s="165">
        <v>5384</v>
      </c>
      <c r="O140" s="165">
        <v>6774</v>
      </c>
      <c r="P140" s="165">
        <v>6015</v>
      </c>
      <c r="Q140" s="166">
        <f t="shared" si="104"/>
        <v>-0.1120460584588131</v>
      </c>
      <c r="R140" s="166">
        <f t="shared" si="102"/>
        <v>5.3244742579594915E-3</v>
      </c>
      <c r="S140" s="165">
        <v>2675</v>
      </c>
      <c r="T140" s="165">
        <v>4005</v>
      </c>
      <c r="U140" s="165">
        <v>6208</v>
      </c>
      <c r="V140" s="165">
        <v>7490</v>
      </c>
      <c r="W140" s="165">
        <v>6810</v>
      </c>
      <c r="X140" s="166">
        <f t="shared" si="105"/>
        <v>-9.0787716955941233E-2</v>
      </c>
      <c r="Y140" s="166">
        <f t="shared" si="106"/>
        <v>4.9291069920215057E-3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1603</v>
      </c>
      <c r="F141" s="165">
        <v>1202</v>
      </c>
      <c r="G141" s="165">
        <v>1527</v>
      </c>
      <c r="H141" s="165">
        <v>1517</v>
      </c>
      <c r="I141" s="166">
        <f t="shared" si="103"/>
        <v>-6.5487884741323166E-3</v>
      </c>
      <c r="J141" s="166">
        <f t="shared" si="100"/>
        <v>6.0222310440651051E-3</v>
      </c>
      <c r="K141" s="165">
        <v>3010</v>
      </c>
      <c r="L141" s="165">
        <v>0</v>
      </c>
      <c r="M141" s="165">
        <v>6272</v>
      </c>
      <c r="N141" s="165">
        <v>6072</v>
      </c>
      <c r="O141" s="165">
        <v>6438</v>
      </c>
      <c r="P141" s="165">
        <v>5273</v>
      </c>
      <c r="Q141" s="166">
        <f t="shared" si="104"/>
        <v>-0.18095681888785342</v>
      </c>
      <c r="R141" s="166">
        <f t="shared" si="102"/>
        <v>4.6676563195711387E-3</v>
      </c>
      <c r="S141" s="165">
        <v>3097</v>
      </c>
      <c r="T141" s="165">
        <v>7875</v>
      </c>
      <c r="U141" s="165">
        <v>7274</v>
      </c>
      <c r="V141" s="165">
        <v>7965</v>
      </c>
      <c r="W141" s="165">
        <v>6790</v>
      </c>
      <c r="X141" s="166">
        <f t="shared" si="105"/>
        <v>-0.14752040175768988</v>
      </c>
      <c r="Y141" s="166">
        <f t="shared" si="106"/>
        <v>4.9146309068760679E-3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1339</v>
      </c>
      <c r="F142" s="165">
        <v>1020</v>
      </c>
      <c r="G142" s="165">
        <v>596</v>
      </c>
      <c r="H142" s="165">
        <v>629</v>
      </c>
      <c r="I142" s="166">
        <f t="shared" si="103"/>
        <v>5.5369127516778471E-2</v>
      </c>
      <c r="J142" s="166">
        <f t="shared" si="100"/>
        <v>2.4970226280269948E-3</v>
      </c>
      <c r="K142" s="165">
        <v>312</v>
      </c>
      <c r="L142" s="165">
        <v>0</v>
      </c>
      <c r="M142" s="165">
        <v>1277</v>
      </c>
      <c r="N142" s="165">
        <v>1589</v>
      </c>
      <c r="O142" s="165">
        <v>1191</v>
      </c>
      <c r="P142" s="165">
        <v>1158</v>
      </c>
      <c r="Q142" s="166">
        <f t="shared" si="104"/>
        <v>-2.7707808564231717E-2</v>
      </c>
      <c r="R142" s="166">
        <f t="shared" si="102"/>
        <v>1.0250608795872138E-3</v>
      </c>
      <c r="S142" s="165">
        <v>406</v>
      </c>
      <c r="T142" s="165">
        <v>2616</v>
      </c>
      <c r="U142" s="165">
        <v>2609</v>
      </c>
      <c r="V142" s="165">
        <v>1787</v>
      </c>
      <c r="W142" s="165">
        <v>1787</v>
      </c>
      <c r="X142" s="166">
        <f t="shared" si="105"/>
        <v>0</v>
      </c>
      <c r="Y142" s="166">
        <f t="shared" si="106"/>
        <v>1.2934382077448502E-3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131</v>
      </c>
      <c r="F143" s="165">
        <v>179</v>
      </c>
      <c r="G143" s="165">
        <v>242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1137</v>
      </c>
      <c r="N143" s="165">
        <v>1058</v>
      </c>
      <c r="O143" s="165">
        <v>1253</v>
      </c>
      <c r="P143" s="165">
        <v>1285</v>
      </c>
      <c r="Q143" s="166">
        <f t="shared" si="104"/>
        <v>2.5538707102952918E-2</v>
      </c>
      <c r="R143" s="166">
        <f t="shared" si="102"/>
        <v>1.1374812005782123E-3</v>
      </c>
      <c r="S143" s="165">
        <v>671</v>
      </c>
      <c r="T143" s="165">
        <v>1268</v>
      </c>
      <c r="U143" s="165">
        <v>1237</v>
      </c>
      <c r="V143" s="165">
        <v>1495</v>
      </c>
      <c r="W143" s="165">
        <v>1285</v>
      </c>
      <c r="X143" s="166">
        <f t="shared" si="105"/>
        <v>-0.14046822742474918</v>
      </c>
      <c r="Y143" s="166">
        <f t="shared" si="106"/>
        <v>9.3008847059436635E-4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0</v>
      </c>
      <c r="H144" s="165">
        <v>0</v>
      </c>
      <c r="I144" s="166" t="str">
        <f t="shared" si="103"/>
        <v>-</v>
      </c>
      <c r="J144" s="166">
        <f t="shared" si="100"/>
        <v>0</v>
      </c>
      <c r="K144" s="165">
        <v>1439</v>
      </c>
      <c r="L144" s="165">
        <v>0</v>
      </c>
      <c r="M144" s="165">
        <v>1458</v>
      </c>
      <c r="N144" s="165">
        <v>1796</v>
      </c>
      <c r="O144" s="165">
        <v>1774</v>
      </c>
      <c r="P144" s="165">
        <v>1971</v>
      </c>
      <c r="Q144" s="166">
        <f t="shared" si="104"/>
        <v>0.11104847801578344</v>
      </c>
      <c r="R144" s="166">
        <f t="shared" si="102"/>
        <v>1.7447279738051801E-3</v>
      </c>
      <c r="S144" s="165">
        <v>1581</v>
      </c>
      <c r="T144" s="165">
        <v>1526</v>
      </c>
      <c r="U144" s="165">
        <v>1935</v>
      </c>
      <c r="V144" s="165">
        <v>1774</v>
      </c>
      <c r="W144" s="165">
        <v>1971</v>
      </c>
      <c r="X144" s="166">
        <f t="shared" si="105"/>
        <v>0.11104847801578344</v>
      </c>
      <c r="Y144" s="166">
        <f t="shared" si="106"/>
        <v>1.4266181910828762E-3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51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662</v>
      </c>
      <c r="N145" s="165">
        <v>1202</v>
      </c>
      <c r="O145" s="165">
        <v>1084</v>
      </c>
      <c r="P145" s="165">
        <v>787</v>
      </c>
      <c r="Q145" s="166">
        <f t="shared" si="104"/>
        <v>-0.27398523985239853</v>
      </c>
      <c r="R145" s="166">
        <f t="shared" si="102"/>
        <v>6.9665191039303739E-4</v>
      </c>
      <c r="S145" s="165">
        <v>3277</v>
      </c>
      <c r="T145" s="165">
        <v>711</v>
      </c>
      <c r="U145" s="165">
        <v>1264</v>
      </c>
      <c r="V145" s="165">
        <v>1135</v>
      </c>
      <c r="W145" s="165">
        <v>787</v>
      </c>
      <c r="X145" s="166">
        <f t="shared" si="105"/>
        <v>-0.30660792951541849</v>
      </c>
      <c r="Y145" s="166">
        <f t="shared" si="106"/>
        <v>5.6963395047296991E-4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3205</v>
      </c>
      <c r="F146" s="170">
        <f t="shared" si="108"/>
        <v>2690</v>
      </c>
      <c r="G146" s="170">
        <f t="shared" si="108"/>
        <v>3323</v>
      </c>
      <c r="H146" s="170">
        <f t="shared" si="108"/>
        <v>3558</v>
      </c>
      <c r="I146" s="171">
        <f t="shared" si="103"/>
        <v>7.0719229611796663E-2</v>
      </c>
      <c r="J146" s="171">
        <f t="shared" si="100"/>
        <v>1.4124652639936482E-2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16085</v>
      </c>
      <c r="N146" s="170">
        <f t="shared" si="109"/>
        <v>19309</v>
      </c>
      <c r="O146" s="170">
        <f t="shared" si="109"/>
        <v>19862</v>
      </c>
      <c r="P146" s="170">
        <f t="shared" si="109"/>
        <v>19168</v>
      </c>
      <c r="Q146" s="171">
        <f t="shared" si="104"/>
        <v>-3.4941093545463708E-2</v>
      </c>
      <c r="R146" s="171">
        <f t="shared" si="102"/>
        <v>1.6967501675239822E-2</v>
      </c>
      <c r="S146" s="170">
        <f>S138-SUM(S139:S145)</f>
        <v>10057</v>
      </c>
      <c r="T146" s="170">
        <f>T138-SUM(T139:T145)</f>
        <v>19290</v>
      </c>
      <c r="U146" s="170">
        <f>U138-SUM(U139:U145)</f>
        <v>21999</v>
      </c>
      <c r="V146" s="170">
        <f>V138-SUM(V139:V145)</f>
        <v>23185</v>
      </c>
      <c r="W146" s="170">
        <f>W138-SUM(W139:W145)</f>
        <v>22726</v>
      </c>
      <c r="X146" s="171">
        <f t="shared" si="105"/>
        <v>-1.9797282725900311E-2</v>
      </c>
      <c r="Y146" s="171">
        <f t="shared" si="106"/>
        <v>1.6449175550760753E-2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2132</v>
      </c>
      <c r="E148" s="177">
        <f t="shared" si="110"/>
        <v>9984</v>
      </c>
      <c r="F148" s="177">
        <f t="shared" si="110"/>
        <v>9924</v>
      </c>
      <c r="G148" s="177">
        <f t="shared" si="110"/>
        <v>11605</v>
      </c>
      <c r="H148" s="177">
        <f t="shared" si="110"/>
        <v>11312</v>
      </c>
      <c r="I148" s="178">
        <f>IFERROR(H148/G148-1,"-")</f>
        <v>-2.5247738043946533E-2</v>
      </c>
      <c r="J148" s="178">
        <f t="shared" ref="J148:J160" si="111">H148/H$8</f>
        <v>4.4906709011512502E-2</v>
      </c>
      <c r="K148" s="177">
        <f t="shared" ref="K148:P148" si="112">K149+K152</f>
        <v>16907</v>
      </c>
      <c r="L148" s="177">
        <f t="shared" si="112"/>
        <v>9479</v>
      </c>
      <c r="M148" s="177">
        <f t="shared" si="112"/>
        <v>25699</v>
      </c>
      <c r="N148" s="177">
        <f t="shared" si="112"/>
        <v>26801</v>
      </c>
      <c r="O148" s="177">
        <f t="shared" si="112"/>
        <v>28442</v>
      </c>
      <c r="P148" s="177">
        <f t="shared" si="112"/>
        <v>25811</v>
      </c>
      <c r="Q148" s="178">
        <f>IFERROR(P148/O148-1,"-")</f>
        <v>-9.2504043316222528E-2</v>
      </c>
      <c r="R148" s="178">
        <f t="shared" ref="R148:R160" si="113">P148/P$8</f>
        <v>2.2847881142509133E-2</v>
      </c>
      <c r="S148" s="177">
        <f>S149+S152</f>
        <v>22394</v>
      </c>
      <c r="T148" s="177">
        <f>T149+T152</f>
        <v>35683</v>
      </c>
      <c r="U148" s="177">
        <f>U149+U152</f>
        <v>36725</v>
      </c>
      <c r="V148" s="177">
        <f>V149+V152</f>
        <v>40047</v>
      </c>
      <c r="W148" s="177">
        <f>W149+W152</f>
        <v>37123</v>
      </c>
      <c r="X148" s="178">
        <f>IFERROR(W148/V148-1,"-")</f>
        <v>-7.3014208305241302E-2</v>
      </c>
      <c r="Y148" s="178">
        <f>W148/W$8</f>
        <v>2.6869785442704016E-2</v>
      </c>
    </row>
    <row r="149" spans="1:25" x14ac:dyDescent="0.25">
      <c r="A149" s="57"/>
      <c r="B149" s="160" t="s">
        <v>99</v>
      </c>
      <c r="C149" s="161">
        <v>3443</v>
      </c>
      <c r="D149" s="161">
        <v>1036</v>
      </c>
      <c r="E149" s="161">
        <v>5629</v>
      </c>
      <c r="F149" s="161">
        <v>5883</v>
      </c>
      <c r="G149" s="161">
        <v>5320</v>
      </c>
      <c r="H149" s="161">
        <v>4739</v>
      </c>
      <c r="I149" s="162">
        <f>IFERROR(H149/G149-1,"-")</f>
        <v>-0.10921052631578942</v>
      </c>
      <c r="J149" s="162">
        <f t="shared" si="111"/>
        <v>1.8813021040095277E-2</v>
      </c>
      <c r="K149" s="161">
        <v>4415</v>
      </c>
      <c r="L149" s="161">
        <v>6824</v>
      </c>
      <c r="M149" s="161">
        <v>12096</v>
      </c>
      <c r="N149" s="161">
        <v>11058</v>
      </c>
      <c r="O149" s="161">
        <v>10823</v>
      </c>
      <c r="P149" s="161">
        <v>8756</v>
      </c>
      <c r="Q149" s="162">
        <f>IFERROR(P149/O149-1,"-")</f>
        <v>-0.19098216760602416</v>
      </c>
      <c r="R149" s="162">
        <f t="shared" si="113"/>
        <v>7.7508057527337169E-3</v>
      </c>
      <c r="S149" s="161">
        <v>7858</v>
      </c>
      <c r="T149" s="161">
        <v>17725</v>
      </c>
      <c r="U149" s="161">
        <v>16941</v>
      </c>
      <c r="V149" s="161">
        <v>16143</v>
      </c>
      <c r="W149" s="161">
        <v>13495</v>
      </c>
      <c r="X149" s="162">
        <f>IFERROR(W149/V149-1,"-")</f>
        <v>-0.16403394660224246</v>
      </c>
      <c r="Y149" s="162">
        <f>W149/W$8</f>
        <v>9.7677384518840265E-3</v>
      </c>
    </row>
    <row r="150" spans="1:25" x14ac:dyDescent="0.25">
      <c r="A150" s="57"/>
      <c r="B150" s="164" t="s">
        <v>105</v>
      </c>
      <c r="C150" s="165">
        <v>545</v>
      </c>
      <c r="D150" s="165">
        <v>733</v>
      </c>
      <c r="E150" s="165">
        <v>1372</v>
      </c>
      <c r="F150" s="165">
        <v>1435</v>
      </c>
      <c r="G150" s="165">
        <v>1330</v>
      </c>
      <c r="H150" s="165">
        <v>1419</v>
      </c>
      <c r="I150" s="166">
        <f>IFERROR(H150/G150-1,"-")</f>
        <v>6.6917293233082598E-2</v>
      </c>
      <c r="J150" s="166">
        <f t="shared" si="111"/>
        <v>5.6331877729257638E-3</v>
      </c>
      <c r="K150" s="165">
        <v>3315</v>
      </c>
      <c r="L150" s="165">
        <v>6181</v>
      </c>
      <c r="M150" s="165">
        <v>10823</v>
      </c>
      <c r="N150" s="165">
        <v>10444</v>
      </c>
      <c r="O150" s="165">
        <v>10495</v>
      </c>
      <c r="P150" s="165">
        <v>7698</v>
      </c>
      <c r="Q150" s="166">
        <f>IFERROR(P150/O150-1,"-")</f>
        <v>-0.26650786088613621</v>
      </c>
      <c r="R150" s="166">
        <f t="shared" si="113"/>
        <v>6.8142648109346905E-3</v>
      </c>
      <c r="S150" s="165">
        <v>3860</v>
      </c>
      <c r="T150" s="165">
        <v>12195</v>
      </c>
      <c r="U150" s="165">
        <v>11879</v>
      </c>
      <c r="V150" s="165">
        <v>11825</v>
      </c>
      <c r="W150" s="165">
        <v>9117</v>
      </c>
      <c r="X150" s="166">
        <f>IFERROR(W150/V150-1,"-")</f>
        <v>-0.22900634249471463</v>
      </c>
      <c r="Y150" s="166">
        <f>W150/W$8</f>
        <v>6.5989234135477338E-3</v>
      </c>
    </row>
    <row r="151" spans="1:25" x14ac:dyDescent="0.25">
      <c r="A151" s="57"/>
      <c r="B151" s="164" t="s">
        <v>102</v>
      </c>
      <c r="C151" s="165">
        <v>2898</v>
      </c>
      <c r="D151" s="165">
        <v>303</v>
      </c>
      <c r="E151" s="165">
        <v>4257</v>
      </c>
      <c r="F151" s="165">
        <v>4448</v>
      </c>
      <c r="G151" s="165">
        <v>3990</v>
      </c>
      <c r="H151" s="165">
        <v>3320</v>
      </c>
      <c r="I151" s="166">
        <f>IFERROR(H151/G151-1,"-")</f>
        <v>-0.16791979949874691</v>
      </c>
      <c r="J151" s="166">
        <f t="shared" si="111"/>
        <v>1.3179833267169512E-2</v>
      </c>
      <c r="K151" s="165">
        <v>1100</v>
      </c>
      <c r="L151" s="165">
        <v>643</v>
      </c>
      <c r="M151" s="165">
        <v>1273</v>
      </c>
      <c r="N151" s="165">
        <v>614</v>
      </c>
      <c r="O151" s="165">
        <v>328</v>
      </c>
      <c r="P151" s="165">
        <v>1058</v>
      </c>
      <c r="Q151" s="166">
        <f>IFERROR(P151/O151-1,"-")</f>
        <v>2.225609756097561</v>
      </c>
      <c r="R151" s="166">
        <f t="shared" si="113"/>
        <v>9.3654094179902606E-4</v>
      </c>
      <c r="S151" s="165">
        <v>3998</v>
      </c>
      <c r="T151" s="165">
        <v>5530</v>
      </c>
      <c r="U151" s="165">
        <v>5062</v>
      </c>
      <c r="V151" s="165">
        <v>4318</v>
      </c>
      <c r="W151" s="165">
        <v>4378</v>
      </c>
      <c r="X151" s="166">
        <f>IFERROR(W151/V151-1,"-")</f>
        <v>1.3895321908290903E-2</v>
      </c>
      <c r="Y151" s="166">
        <f>W151/W$8</f>
        <v>3.1688150383362926E-3</v>
      </c>
    </row>
    <row r="152" spans="1:25" x14ac:dyDescent="0.25">
      <c r="A152" s="57"/>
      <c r="B152" s="160" t="s">
        <v>109</v>
      </c>
      <c r="C152" s="161">
        <v>2044</v>
      </c>
      <c r="D152" s="161">
        <v>1096</v>
      </c>
      <c r="E152" s="161">
        <v>4355</v>
      </c>
      <c r="F152" s="161">
        <v>4041</v>
      </c>
      <c r="G152" s="161">
        <v>6285</v>
      </c>
      <c r="H152" s="161">
        <v>6573</v>
      </c>
      <c r="I152" s="162">
        <f>IFERROR(H152/G152-1,"-")</f>
        <v>4.5823389021479644E-2</v>
      </c>
      <c r="J152" s="162">
        <f t="shared" si="111"/>
        <v>2.6093687971417229E-2</v>
      </c>
      <c r="K152" s="161">
        <v>12492</v>
      </c>
      <c r="L152" s="161">
        <v>2655</v>
      </c>
      <c r="M152" s="161">
        <v>13603</v>
      </c>
      <c r="N152" s="161">
        <v>15743</v>
      </c>
      <c r="O152" s="161">
        <v>17619</v>
      </c>
      <c r="P152" s="161">
        <v>17055</v>
      </c>
      <c r="Q152" s="162">
        <f>IFERROR(P152/O152-1,"-")</f>
        <v>-3.2010897326749554E-2</v>
      </c>
      <c r="R152" s="162">
        <f t="shared" si="113"/>
        <v>1.5097075389775417E-2</v>
      </c>
      <c r="S152" s="161">
        <v>14536</v>
      </c>
      <c r="T152" s="161">
        <v>17958</v>
      </c>
      <c r="U152" s="161">
        <v>19784</v>
      </c>
      <c r="V152" s="161">
        <v>23904</v>
      </c>
      <c r="W152" s="161">
        <v>23628</v>
      </c>
      <c r="X152" s="162">
        <f>IFERROR(W152/V152-1,"-")</f>
        <v>-1.1546184738955856E-2</v>
      </c>
      <c r="Y152" s="162">
        <f>W152/W$8</f>
        <v>1.7102046990819991E-2</v>
      </c>
    </row>
    <row r="153" spans="1:25" s="57" customFormat="1" x14ac:dyDescent="0.25">
      <c r="B153" s="164" t="s">
        <v>112</v>
      </c>
      <c r="C153" s="165">
        <v>267</v>
      </c>
      <c r="D153" s="165">
        <v>55</v>
      </c>
      <c r="E153" s="165">
        <v>438</v>
      </c>
      <c r="F153" s="165">
        <v>334</v>
      </c>
      <c r="G153" s="165">
        <v>557</v>
      </c>
      <c r="H153" s="165">
        <v>542</v>
      </c>
      <c r="I153" s="166">
        <f t="shared" ref="I153:I160" si="114">IFERROR(H153/G153-1,"-")</f>
        <v>-2.6929982046678624E-2</v>
      </c>
      <c r="J153" s="166">
        <f t="shared" si="111"/>
        <v>2.1516474791583961E-3</v>
      </c>
      <c r="K153" s="165">
        <v>4639</v>
      </c>
      <c r="L153" s="165">
        <v>97</v>
      </c>
      <c r="M153" s="165">
        <v>5804</v>
      </c>
      <c r="N153" s="165">
        <v>6304</v>
      </c>
      <c r="O153" s="165">
        <v>7310</v>
      </c>
      <c r="P153" s="165">
        <v>5619</v>
      </c>
      <c r="Q153" s="166">
        <f t="shared" ref="Q153:Q160" si="115">IFERROR(P153/O153-1,"-")</f>
        <v>-0.2313269493844049</v>
      </c>
      <c r="R153" s="166">
        <f t="shared" si="113"/>
        <v>4.9739353043182681E-3</v>
      </c>
      <c r="S153" s="165">
        <v>4906</v>
      </c>
      <c r="T153" s="165">
        <v>6242</v>
      </c>
      <c r="U153" s="165">
        <v>6638</v>
      </c>
      <c r="V153" s="165">
        <v>7867</v>
      </c>
      <c r="W153" s="165">
        <v>6161</v>
      </c>
      <c r="X153" s="166">
        <f t="shared" ref="X153:X160" si="116">IFERROR(W153/V153-1,"-")</f>
        <v>-0.21685521799923735</v>
      </c>
      <c r="Y153" s="166">
        <f t="shared" ref="Y153:Y160" si="117">W153/W$8</f>
        <v>4.4593580290520551E-3</v>
      </c>
    </row>
    <row r="154" spans="1:25" s="57" customFormat="1" x14ac:dyDescent="0.25">
      <c r="B154" s="164" t="s">
        <v>115</v>
      </c>
      <c r="C154" s="165">
        <v>395</v>
      </c>
      <c r="D154" s="165">
        <v>169</v>
      </c>
      <c r="E154" s="165">
        <v>881</v>
      </c>
      <c r="F154" s="165">
        <v>930</v>
      </c>
      <c r="G154" s="165">
        <v>1371</v>
      </c>
      <c r="H154" s="165">
        <v>1298</v>
      </c>
      <c r="I154" s="166">
        <f t="shared" si="114"/>
        <v>-5.3245805981035788E-2</v>
      </c>
      <c r="J154" s="166">
        <f t="shared" si="111"/>
        <v>5.1528384279475982E-3</v>
      </c>
      <c r="K154" s="165">
        <v>3440</v>
      </c>
      <c r="L154" s="165">
        <v>574</v>
      </c>
      <c r="M154" s="165">
        <v>3128</v>
      </c>
      <c r="N154" s="165">
        <v>3167</v>
      </c>
      <c r="O154" s="165">
        <v>3011</v>
      </c>
      <c r="P154" s="165">
        <v>2977</v>
      </c>
      <c r="Q154" s="166">
        <f t="shared" si="115"/>
        <v>-1.1291929591497829E-2</v>
      </c>
      <c r="R154" s="166">
        <f t="shared" si="113"/>
        <v>2.6352385479543484E-3</v>
      </c>
      <c r="S154" s="165">
        <v>3835</v>
      </c>
      <c r="T154" s="165">
        <v>4009</v>
      </c>
      <c r="U154" s="165">
        <v>4097</v>
      </c>
      <c r="V154" s="165">
        <v>4382</v>
      </c>
      <c r="W154" s="165">
        <v>4275</v>
      </c>
      <c r="X154" s="166">
        <f t="shared" si="116"/>
        <v>-2.4418073938840656E-2</v>
      </c>
      <c r="Y154" s="166">
        <f t="shared" si="117"/>
        <v>3.094263199837289E-3</v>
      </c>
    </row>
    <row r="155" spans="1:25" x14ac:dyDescent="0.25">
      <c r="A155" s="57"/>
      <c r="B155" s="164" t="s">
        <v>118</v>
      </c>
      <c r="C155" s="165">
        <v>268</v>
      </c>
      <c r="D155" s="165">
        <v>254</v>
      </c>
      <c r="E155" s="165">
        <v>775</v>
      </c>
      <c r="F155" s="165">
        <v>733</v>
      </c>
      <c r="G155" s="165">
        <v>981</v>
      </c>
      <c r="H155" s="165">
        <v>1128</v>
      </c>
      <c r="I155" s="166">
        <f t="shared" si="114"/>
        <v>0.14984709480122316</v>
      </c>
      <c r="J155" s="166">
        <f t="shared" si="111"/>
        <v>4.4779674473997616E-3</v>
      </c>
      <c r="K155" s="165">
        <v>1433</v>
      </c>
      <c r="L155" s="165">
        <v>689</v>
      </c>
      <c r="M155" s="165">
        <v>1314</v>
      </c>
      <c r="N155" s="165">
        <v>2047</v>
      </c>
      <c r="O155" s="165">
        <v>2540</v>
      </c>
      <c r="P155" s="165">
        <v>4122</v>
      </c>
      <c r="Q155" s="166">
        <f t="shared" si="115"/>
        <v>0.62283464566929125</v>
      </c>
      <c r="R155" s="166">
        <f t="shared" si="113"/>
        <v>3.6487918356290978E-3</v>
      </c>
      <c r="S155" s="165">
        <v>1701</v>
      </c>
      <c r="T155" s="165">
        <v>2089</v>
      </c>
      <c r="U155" s="165">
        <v>2780</v>
      </c>
      <c r="V155" s="165">
        <v>3521</v>
      </c>
      <c r="W155" s="165">
        <v>5250</v>
      </c>
      <c r="X155" s="166">
        <f t="shared" si="116"/>
        <v>0.49105367793240551</v>
      </c>
      <c r="Y155" s="166">
        <f t="shared" si="117"/>
        <v>3.7999723506773721E-3</v>
      </c>
    </row>
    <row r="156" spans="1:25" x14ac:dyDescent="0.25">
      <c r="A156" s="57"/>
      <c r="B156" s="164" t="s">
        <v>125</v>
      </c>
      <c r="C156" s="165">
        <v>189</v>
      </c>
      <c r="D156" s="165">
        <v>45</v>
      </c>
      <c r="E156" s="165">
        <v>288</v>
      </c>
      <c r="F156" s="165">
        <v>292</v>
      </c>
      <c r="G156" s="165">
        <v>417</v>
      </c>
      <c r="H156" s="165">
        <v>468</v>
      </c>
      <c r="I156" s="166">
        <f t="shared" si="114"/>
        <v>0.1223021582733812</v>
      </c>
      <c r="J156" s="166">
        <f t="shared" si="111"/>
        <v>1.8578801111552203E-3</v>
      </c>
      <c r="K156" s="165">
        <v>306</v>
      </c>
      <c r="L156" s="165">
        <v>85</v>
      </c>
      <c r="M156" s="165">
        <v>301</v>
      </c>
      <c r="N156" s="165">
        <v>345</v>
      </c>
      <c r="O156" s="165">
        <v>463</v>
      </c>
      <c r="P156" s="165">
        <v>464</v>
      </c>
      <c r="Q156" s="166">
        <f t="shared" si="115"/>
        <v>2.1598272138227959E-3</v>
      </c>
      <c r="R156" s="166">
        <f t="shared" si="113"/>
        <v>4.1073251133719104E-4</v>
      </c>
      <c r="S156" s="165">
        <v>495</v>
      </c>
      <c r="T156" s="165">
        <v>589</v>
      </c>
      <c r="U156" s="165">
        <v>637</v>
      </c>
      <c r="V156" s="165">
        <v>880</v>
      </c>
      <c r="W156" s="165">
        <v>932</v>
      </c>
      <c r="X156" s="166">
        <f t="shared" si="116"/>
        <v>5.9090909090909083E-2</v>
      </c>
      <c r="Y156" s="166">
        <f t="shared" si="117"/>
        <v>6.745855677773926E-4</v>
      </c>
    </row>
    <row r="157" spans="1:25" x14ac:dyDescent="0.25">
      <c r="A157" s="57"/>
      <c r="B157" s="164" t="s">
        <v>121</v>
      </c>
      <c r="C157" s="165">
        <v>114</v>
      </c>
      <c r="D157" s="165">
        <v>68</v>
      </c>
      <c r="E157" s="165">
        <v>197</v>
      </c>
      <c r="F157" s="165">
        <v>216</v>
      </c>
      <c r="G157" s="165">
        <v>292</v>
      </c>
      <c r="H157" s="165">
        <v>322</v>
      </c>
      <c r="I157" s="166">
        <f t="shared" si="114"/>
        <v>0.10273972602739723</v>
      </c>
      <c r="J157" s="166">
        <f t="shared" si="111"/>
        <v>1.2782850337435491E-3</v>
      </c>
      <c r="K157" s="165">
        <v>393</v>
      </c>
      <c r="L157" s="165">
        <v>65</v>
      </c>
      <c r="M157" s="165">
        <v>584</v>
      </c>
      <c r="N157" s="165">
        <v>734</v>
      </c>
      <c r="O157" s="165">
        <v>699</v>
      </c>
      <c r="P157" s="165">
        <v>594</v>
      </c>
      <c r="Q157" s="166">
        <f t="shared" si="115"/>
        <v>-0.15021459227467815</v>
      </c>
      <c r="R157" s="166">
        <f t="shared" si="113"/>
        <v>5.2580843046183502E-4</v>
      </c>
      <c r="S157" s="165">
        <v>507</v>
      </c>
      <c r="T157" s="165">
        <v>781</v>
      </c>
      <c r="U157" s="165">
        <v>950</v>
      </c>
      <c r="V157" s="165">
        <v>991</v>
      </c>
      <c r="W157" s="165">
        <v>916</v>
      </c>
      <c r="X157" s="166">
        <f t="shared" si="116"/>
        <v>-7.5681130171543876E-2</v>
      </c>
      <c r="Y157" s="166">
        <f t="shared" si="117"/>
        <v>6.6300469966104245E-4</v>
      </c>
    </row>
    <row r="158" spans="1:25" x14ac:dyDescent="0.25">
      <c r="A158" s="57"/>
      <c r="B158" s="164" t="s">
        <v>130</v>
      </c>
      <c r="C158" s="165">
        <v>42</v>
      </c>
      <c r="D158" s="165">
        <v>14</v>
      </c>
      <c r="E158" s="165">
        <v>67</v>
      </c>
      <c r="F158" s="165">
        <v>63</v>
      </c>
      <c r="G158" s="165">
        <v>61</v>
      </c>
      <c r="H158" s="165">
        <v>47</v>
      </c>
      <c r="I158" s="166">
        <f t="shared" si="114"/>
        <v>-0.22950819672131151</v>
      </c>
      <c r="J158" s="166">
        <f t="shared" si="111"/>
        <v>1.8658197697499007E-4</v>
      </c>
      <c r="K158" s="165">
        <v>167</v>
      </c>
      <c r="L158" s="165">
        <v>7</v>
      </c>
      <c r="M158" s="165">
        <v>162</v>
      </c>
      <c r="N158" s="165">
        <v>164</v>
      </c>
      <c r="O158" s="165">
        <v>196</v>
      </c>
      <c r="P158" s="165">
        <v>134</v>
      </c>
      <c r="Q158" s="166">
        <f t="shared" si="115"/>
        <v>-0.31632653061224492</v>
      </c>
      <c r="R158" s="166">
        <f t="shared" si="113"/>
        <v>1.1861671663617155E-4</v>
      </c>
      <c r="S158" s="165">
        <v>209</v>
      </c>
      <c r="T158" s="165">
        <v>229</v>
      </c>
      <c r="U158" s="165">
        <v>227</v>
      </c>
      <c r="V158" s="165">
        <v>257</v>
      </c>
      <c r="W158" s="165">
        <v>181</v>
      </c>
      <c r="X158" s="166">
        <f t="shared" si="116"/>
        <v>-0.2957198443579766</v>
      </c>
      <c r="Y158" s="166">
        <f t="shared" si="117"/>
        <v>1.3100857056621036E-4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47</v>
      </c>
      <c r="F159" s="165">
        <v>41</v>
      </c>
      <c r="G159" s="165">
        <v>42</v>
      </c>
      <c r="H159" s="165">
        <v>49</v>
      </c>
      <c r="I159" s="166">
        <f t="shared" si="114"/>
        <v>0.16666666666666674</v>
      </c>
      <c r="J159" s="166">
        <f t="shared" si="111"/>
        <v>1.945216355696705E-4</v>
      </c>
      <c r="K159" s="165">
        <v>221</v>
      </c>
      <c r="L159" s="165">
        <v>14</v>
      </c>
      <c r="M159" s="165">
        <v>309</v>
      </c>
      <c r="N159" s="165">
        <v>442</v>
      </c>
      <c r="O159" s="165">
        <v>319</v>
      </c>
      <c r="P159" s="165">
        <v>194</v>
      </c>
      <c r="Q159" s="166">
        <f t="shared" si="115"/>
        <v>-0.39184952978056431</v>
      </c>
      <c r="R159" s="166">
        <f t="shared" si="113"/>
        <v>1.7172867930908417E-4</v>
      </c>
      <c r="S159" s="165">
        <v>277</v>
      </c>
      <c r="T159" s="165">
        <v>356</v>
      </c>
      <c r="U159" s="165">
        <v>483</v>
      </c>
      <c r="V159" s="165">
        <v>361</v>
      </c>
      <c r="W159" s="165">
        <v>243</v>
      </c>
      <c r="X159" s="166">
        <f t="shared" si="116"/>
        <v>-0.32686980609418281</v>
      </c>
      <c r="Y159" s="166">
        <f t="shared" si="117"/>
        <v>1.7588443451706695E-4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472</v>
      </c>
      <c r="E160" s="170">
        <f t="shared" si="119"/>
        <v>1662</v>
      </c>
      <c r="F160" s="170">
        <f t="shared" si="119"/>
        <v>1432</v>
      </c>
      <c r="G160" s="170">
        <f t="shared" si="119"/>
        <v>2564</v>
      </c>
      <c r="H160" s="170">
        <f t="shared" si="119"/>
        <v>2719</v>
      </c>
      <c r="I160" s="171">
        <f t="shared" si="114"/>
        <v>6.0452418096723859E-2</v>
      </c>
      <c r="J160" s="171">
        <f t="shared" si="111"/>
        <v>1.0793965859468043E-2</v>
      </c>
      <c r="K160" s="170">
        <f t="shared" ref="K160:P160" si="120">K152-SUM(K153:K159)</f>
        <v>1893</v>
      </c>
      <c r="L160" s="170">
        <f t="shared" si="120"/>
        <v>1124</v>
      </c>
      <c r="M160" s="170">
        <f t="shared" si="120"/>
        <v>2001</v>
      </c>
      <c r="N160" s="170">
        <f t="shared" si="120"/>
        <v>2540</v>
      </c>
      <c r="O160" s="170">
        <f t="shared" si="120"/>
        <v>3081</v>
      </c>
      <c r="P160" s="170">
        <f t="shared" si="120"/>
        <v>2951</v>
      </c>
      <c r="Q160" s="171">
        <f t="shared" si="115"/>
        <v>-4.2194092827004259E-2</v>
      </c>
      <c r="R160" s="171">
        <f t="shared" si="113"/>
        <v>2.6122233641294196E-3</v>
      </c>
      <c r="S160" s="170">
        <f>S152-SUM(S153:S159)</f>
        <v>2606</v>
      </c>
      <c r="T160" s="170">
        <f>T152-SUM(T153:T159)</f>
        <v>3663</v>
      </c>
      <c r="U160" s="170">
        <f>U152-SUM(U153:U159)</f>
        <v>3972</v>
      </c>
      <c r="V160" s="170">
        <f>V152-SUM(V153:V159)</f>
        <v>5645</v>
      </c>
      <c r="W160" s="170">
        <f>W152-SUM(W153:W159)</f>
        <v>5670</v>
      </c>
      <c r="X160" s="171">
        <f t="shared" si="116"/>
        <v>4.4286979627989886E-3</v>
      </c>
      <c r="Y160" s="171">
        <f t="shared" si="117"/>
        <v>4.103970138731562E-3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B26B-F39C-428F-ABD9-21DCD6730C76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2" t="s">
        <v>64</v>
      </c>
      <c r="D6" s="313"/>
      <c r="E6" s="313"/>
      <c r="F6" s="313"/>
      <c r="G6" s="313"/>
      <c r="H6" s="313"/>
      <c r="I6" s="313"/>
      <c r="J6" s="313"/>
      <c r="K6" s="312" t="s">
        <v>63</v>
      </c>
      <c r="L6" s="313"/>
      <c r="M6" s="313"/>
      <c r="N6" s="313"/>
      <c r="O6" s="313"/>
      <c r="P6" s="313"/>
      <c r="Q6" s="313"/>
      <c r="R6" s="313"/>
      <c r="S6" s="312" t="s">
        <v>139</v>
      </c>
      <c r="T6" s="313"/>
      <c r="U6" s="313"/>
      <c r="V6" s="313"/>
      <c r="W6" s="313"/>
      <c r="X6" s="313"/>
      <c r="Y6" s="313"/>
      <c r="Z6" s="313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ACE0-AE67-45B7-AD44-7E52FD89B28A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3D32-5F68-4B72-8DD3-69640FBB9000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2"/>
      <c r="D5" s="282"/>
      <c r="E5" s="282"/>
      <c r="F5" s="282"/>
      <c r="G5" s="282"/>
      <c r="H5" s="282"/>
      <c r="I5" s="282"/>
      <c r="K5" s="282" t="s">
        <v>271</v>
      </c>
      <c r="L5" s="282"/>
      <c r="M5" s="282"/>
      <c r="N5" s="282"/>
      <c r="O5" s="282"/>
      <c r="P5" s="282"/>
      <c r="Q5" s="282"/>
      <c r="R5" s="282"/>
    </row>
    <row r="6" spans="1:18" ht="6" customHeight="1" x14ac:dyDescent="0.25"/>
    <row r="7" spans="1:18" ht="15.75" x14ac:dyDescent="0.25">
      <c r="B7" s="146"/>
      <c r="C7" s="312" t="s">
        <v>45</v>
      </c>
      <c r="D7" s="313"/>
      <c r="E7" s="313"/>
      <c r="F7" s="313"/>
      <c r="G7" s="313"/>
      <c r="H7" s="313"/>
      <c r="I7" s="313"/>
    </row>
    <row r="8" spans="1:18" s="147" customFormat="1" ht="72" customHeight="1" x14ac:dyDescent="0.25">
      <c r="A8"/>
      <c r="B8" s="187"/>
      <c r="C8" s="173" t="s">
        <v>226</v>
      </c>
      <c r="D8" s="173" t="s">
        <v>227</v>
      </c>
      <c r="E8" s="173" t="s">
        <v>228</v>
      </c>
      <c r="F8" s="173" t="s">
        <v>229</v>
      </c>
      <c r="G8" s="173" t="s">
        <v>230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226</v>
      </c>
      <c r="M8" s="173" t="s">
        <v>227</v>
      </c>
      <c r="N8" s="173" t="s">
        <v>228</v>
      </c>
      <c r="O8" s="173" t="s">
        <v>229</v>
      </c>
      <c r="P8" s="173" t="s">
        <v>230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50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98256</v>
      </c>
      <c r="D10" s="177">
        <v>492922</v>
      </c>
      <c r="E10" s="177">
        <v>515139</v>
      </c>
      <c r="F10" s="177">
        <v>522346</v>
      </c>
      <c r="G10" s="177">
        <v>527853</v>
      </c>
      <c r="H10" s="178">
        <f t="shared" ref="H10:H22" si="0">IFERROR(G10/F10-1,"-")</f>
        <v>1.0542820276215448E-2</v>
      </c>
      <c r="I10" s="178">
        <f t="shared" ref="I10:I22" si="1">G10/G$10</f>
        <v>1</v>
      </c>
      <c r="K10" s="157" t="s">
        <v>70</v>
      </c>
      <c r="L10" s="177">
        <v>8935</v>
      </c>
      <c r="M10" s="177">
        <v>70166</v>
      </c>
      <c r="N10" s="177">
        <v>75267</v>
      </c>
      <c r="O10" s="177">
        <v>78106</v>
      </c>
      <c r="P10" s="177">
        <v>86582</v>
      </c>
      <c r="Q10" s="178">
        <f t="shared" ref="Q10:Q22" si="2">IFERROR(P10/O10-1,"-")</f>
        <v>0.10851919186746217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51096</v>
      </c>
      <c r="D11" s="161">
        <v>95389</v>
      </c>
      <c r="E11" s="161">
        <v>102734</v>
      </c>
      <c r="F11" s="161">
        <v>83187</v>
      </c>
      <c r="G11" s="161">
        <v>96564</v>
      </c>
      <c r="H11" s="162">
        <f t="shared" si="0"/>
        <v>0.16080637599624947</v>
      </c>
      <c r="I11" s="162">
        <f t="shared" si="1"/>
        <v>0.18293729504236975</v>
      </c>
      <c r="J11" s="81"/>
      <c r="K11" s="160" t="s">
        <v>99</v>
      </c>
      <c r="L11" s="161">
        <v>4371</v>
      </c>
      <c r="M11" s="161">
        <v>32583</v>
      </c>
      <c r="N11" s="161">
        <v>33591</v>
      </c>
      <c r="O11" s="161">
        <v>32130</v>
      </c>
      <c r="P11" s="161">
        <v>38025</v>
      </c>
      <c r="Q11" s="162">
        <f t="shared" si="2"/>
        <v>0.18347338935574231</v>
      </c>
      <c r="R11" s="162">
        <f t="shared" si="3"/>
        <v>0.43917904414312442</v>
      </c>
    </row>
    <row r="12" spans="1:18" x14ac:dyDescent="0.25">
      <c r="B12" s="164" t="s">
        <v>105</v>
      </c>
      <c r="C12" s="165">
        <v>35226</v>
      </c>
      <c r="D12" s="165">
        <v>42035</v>
      </c>
      <c r="E12" s="165">
        <v>43979</v>
      </c>
      <c r="F12" s="165">
        <v>28848</v>
      </c>
      <c r="G12" s="165">
        <v>34939</v>
      </c>
      <c r="H12" s="166">
        <f t="shared" si="0"/>
        <v>0.21114115363283426</v>
      </c>
      <c r="I12" s="166">
        <f t="shared" si="1"/>
        <v>6.6190776598787915E-2</v>
      </c>
      <c r="J12" s="81"/>
      <c r="K12" s="164" t="s">
        <v>105</v>
      </c>
      <c r="L12" s="165">
        <v>1730</v>
      </c>
      <c r="M12" s="165">
        <v>10147</v>
      </c>
      <c r="N12" s="165">
        <v>9618</v>
      </c>
      <c r="O12" s="165">
        <v>8235</v>
      </c>
      <c r="P12" s="165">
        <v>8097</v>
      </c>
      <c r="Q12" s="166">
        <f t="shared" si="2"/>
        <v>-1.6757741347905308E-2</v>
      </c>
      <c r="R12" s="166">
        <f t="shared" si="3"/>
        <v>9.3518283245940262E-2</v>
      </c>
    </row>
    <row r="13" spans="1:18" x14ac:dyDescent="0.25">
      <c r="B13" s="164" t="s">
        <v>102</v>
      </c>
      <c r="C13" s="165">
        <v>15870</v>
      </c>
      <c r="D13" s="165">
        <v>53354</v>
      </c>
      <c r="E13" s="165">
        <v>58755</v>
      </c>
      <c r="F13" s="165">
        <v>54339</v>
      </c>
      <c r="G13" s="165">
        <v>61625</v>
      </c>
      <c r="H13" s="166">
        <f t="shared" si="0"/>
        <v>0.13408417527006389</v>
      </c>
      <c r="I13" s="166">
        <f t="shared" si="1"/>
        <v>0.11674651844358183</v>
      </c>
      <c r="J13" s="81"/>
      <c r="K13" s="164" t="s">
        <v>102</v>
      </c>
      <c r="L13" s="165">
        <v>2641</v>
      </c>
      <c r="M13" s="165">
        <v>22436</v>
      </c>
      <c r="N13" s="165">
        <v>23973</v>
      </c>
      <c r="O13" s="165">
        <v>23895</v>
      </c>
      <c r="P13" s="165">
        <v>29928</v>
      </c>
      <c r="Q13" s="166">
        <f t="shared" si="2"/>
        <v>0.25247959824231003</v>
      </c>
      <c r="R13" s="166">
        <f>P13/P$10</f>
        <v>0.34566076089718417</v>
      </c>
    </row>
    <row r="14" spans="1:18" x14ac:dyDescent="0.25">
      <c r="B14" s="160" t="s">
        <v>109</v>
      </c>
      <c r="C14" s="161">
        <v>47160</v>
      </c>
      <c r="D14" s="161">
        <v>397533</v>
      </c>
      <c r="E14" s="161">
        <v>412405</v>
      </c>
      <c r="F14" s="161">
        <v>439159</v>
      </c>
      <c r="G14" s="161">
        <v>431289</v>
      </c>
      <c r="H14" s="162">
        <f t="shared" si="0"/>
        <v>-1.7920616450989302E-2</v>
      </c>
      <c r="I14" s="162">
        <f t="shared" si="1"/>
        <v>0.81706270495763023</v>
      </c>
      <c r="J14" s="81"/>
      <c r="K14" s="160" t="s">
        <v>109</v>
      </c>
      <c r="L14" s="161">
        <v>4564</v>
      </c>
      <c r="M14" s="161">
        <v>37583</v>
      </c>
      <c r="N14" s="161">
        <v>41676</v>
      </c>
      <c r="O14" s="161">
        <v>45976</v>
      </c>
      <c r="P14" s="161">
        <v>48557</v>
      </c>
      <c r="Q14" s="162">
        <f t="shared" si="2"/>
        <v>5.613798503567069E-2</v>
      </c>
      <c r="R14" s="162">
        <f t="shared" si="3"/>
        <v>0.56082095585687552</v>
      </c>
    </row>
    <row r="15" spans="1:18" x14ac:dyDescent="0.25">
      <c r="B15" s="164" t="s">
        <v>112</v>
      </c>
      <c r="C15" s="165">
        <v>2070</v>
      </c>
      <c r="D15" s="165">
        <v>178988</v>
      </c>
      <c r="E15" s="165">
        <v>184675</v>
      </c>
      <c r="F15" s="165">
        <v>205684</v>
      </c>
      <c r="G15" s="165">
        <v>199678</v>
      </c>
      <c r="H15" s="166">
        <f t="shared" si="0"/>
        <v>-2.9200132241691157E-2</v>
      </c>
      <c r="I15" s="166">
        <f t="shared" si="1"/>
        <v>0.37828334782600459</v>
      </c>
      <c r="J15" s="81"/>
      <c r="K15" s="164" t="s">
        <v>112</v>
      </c>
      <c r="L15" s="165">
        <v>238</v>
      </c>
      <c r="M15" s="165">
        <v>7095</v>
      </c>
      <c r="N15" s="165">
        <v>7610</v>
      </c>
      <c r="O15" s="165">
        <v>8078</v>
      </c>
      <c r="P15" s="165">
        <v>8697</v>
      </c>
      <c r="Q15" s="166">
        <f t="shared" si="2"/>
        <v>7.662787818767014E-2</v>
      </c>
      <c r="R15" s="166">
        <f t="shared" si="3"/>
        <v>0.10044813009632488</v>
      </c>
    </row>
    <row r="16" spans="1:18" x14ac:dyDescent="0.25">
      <c r="B16" s="164" t="s">
        <v>115</v>
      </c>
      <c r="C16" s="165">
        <v>6172</v>
      </c>
      <c r="D16" s="165">
        <v>44901</v>
      </c>
      <c r="E16" s="165">
        <v>45431</v>
      </c>
      <c r="F16" s="165">
        <v>45472</v>
      </c>
      <c r="G16" s="165">
        <v>47720</v>
      </c>
      <c r="H16" s="166">
        <f t="shared" si="0"/>
        <v>4.9437016185784666E-2</v>
      </c>
      <c r="I16" s="166">
        <f t="shared" si="1"/>
        <v>9.0403957162316029E-2</v>
      </c>
      <c r="J16" s="81"/>
      <c r="K16" s="164" t="s">
        <v>115</v>
      </c>
      <c r="L16" s="165">
        <v>899</v>
      </c>
      <c r="M16" s="165">
        <v>12758</v>
      </c>
      <c r="N16" s="165">
        <v>13354</v>
      </c>
      <c r="O16" s="165">
        <v>14352</v>
      </c>
      <c r="P16" s="165">
        <v>14674</v>
      </c>
      <c r="Q16" s="166">
        <f t="shared" si="2"/>
        <v>2.2435897435897356E-2</v>
      </c>
      <c r="R16" s="166">
        <f t="shared" si="3"/>
        <v>0.16948095447090619</v>
      </c>
    </row>
    <row r="17" spans="2:22" x14ac:dyDescent="0.25">
      <c r="B17" s="164" t="s">
        <v>118</v>
      </c>
      <c r="C17" s="165">
        <v>6524</v>
      </c>
      <c r="D17" s="165">
        <v>22093</v>
      </c>
      <c r="E17" s="165">
        <v>24699</v>
      </c>
      <c r="F17" s="165">
        <v>26464</v>
      </c>
      <c r="G17" s="165">
        <v>23262</v>
      </c>
      <c r="H17" s="166">
        <f t="shared" si="0"/>
        <v>-0.12099455864570741</v>
      </c>
      <c r="I17" s="166">
        <f t="shared" si="1"/>
        <v>4.406908741638297E-2</v>
      </c>
      <c r="J17" s="81"/>
      <c r="K17" s="164" t="s">
        <v>118</v>
      </c>
      <c r="L17" s="165">
        <v>677</v>
      </c>
      <c r="M17" s="165">
        <v>3771</v>
      </c>
      <c r="N17" s="165">
        <v>4422</v>
      </c>
      <c r="O17" s="165">
        <v>5826</v>
      </c>
      <c r="P17" s="165">
        <v>6588</v>
      </c>
      <c r="Q17" s="166">
        <f t="shared" si="2"/>
        <v>0.13079299691040158</v>
      </c>
      <c r="R17" s="166">
        <f t="shared" si="3"/>
        <v>7.6089718417222979E-2</v>
      </c>
    </row>
    <row r="18" spans="2:22" x14ac:dyDescent="0.25">
      <c r="B18" s="164" t="s">
        <v>125</v>
      </c>
      <c r="C18" s="165">
        <v>684</v>
      </c>
      <c r="D18" s="165">
        <v>20024</v>
      </c>
      <c r="E18" s="165">
        <v>18450</v>
      </c>
      <c r="F18" s="165">
        <v>18174</v>
      </c>
      <c r="G18" s="165">
        <v>16778</v>
      </c>
      <c r="H18" s="166">
        <f t="shared" si="0"/>
        <v>-7.6813029602729177E-2</v>
      </c>
      <c r="I18" s="166">
        <f t="shared" si="1"/>
        <v>3.1785364485945898E-2</v>
      </c>
      <c r="J18" s="81"/>
      <c r="K18" s="164" t="s">
        <v>125</v>
      </c>
      <c r="L18" s="165">
        <v>59</v>
      </c>
      <c r="M18" s="165">
        <v>1034</v>
      </c>
      <c r="N18" s="165">
        <v>863</v>
      </c>
      <c r="O18" s="165">
        <v>1395</v>
      </c>
      <c r="P18" s="165">
        <v>1250</v>
      </c>
      <c r="Q18" s="166">
        <f t="shared" si="2"/>
        <v>-0.10394265232974909</v>
      </c>
      <c r="R18" s="166">
        <f t="shared" si="3"/>
        <v>1.4437180938301264E-2</v>
      </c>
    </row>
    <row r="19" spans="2:22" x14ac:dyDescent="0.25">
      <c r="B19" s="164" t="s">
        <v>121</v>
      </c>
      <c r="C19" s="165">
        <v>1526</v>
      </c>
      <c r="D19" s="165">
        <v>17148</v>
      </c>
      <c r="E19" s="165">
        <v>14198</v>
      </c>
      <c r="F19" s="165">
        <v>17242</v>
      </c>
      <c r="G19" s="165">
        <v>14115</v>
      </c>
      <c r="H19" s="166">
        <f t="shared" si="0"/>
        <v>-0.18135947105904182</v>
      </c>
      <c r="I19" s="166">
        <f t="shared" si="1"/>
        <v>2.6740399315718581E-2</v>
      </c>
      <c r="J19" s="81"/>
      <c r="K19" s="164" t="s">
        <v>121</v>
      </c>
      <c r="L19" s="165">
        <v>51</v>
      </c>
      <c r="M19" s="165">
        <v>578</v>
      </c>
      <c r="N19" s="165">
        <v>394</v>
      </c>
      <c r="O19" s="165">
        <v>671</v>
      </c>
      <c r="P19" s="165">
        <v>588</v>
      </c>
      <c r="Q19" s="166">
        <f t="shared" si="2"/>
        <v>-0.1236959761549925</v>
      </c>
      <c r="R19" s="166">
        <f t="shared" si="3"/>
        <v>6.7912499133769141E-3</v>
      </c>
    </row>
    <row r="20" spans="2:22" x14ac:dyDescent="0.25">
      <c r="B20" s="164" t="s">
        <v>130</v>
      </c>
      <c r="C20" s="165">
        <v>98</v>
      </c>
      <c r="D20" s="165">
        <v>7278</v>
      </c>
      <c r="E20" s="165">
        <v>7016</v>
      </c>
      <c r="F20" s="165">
        <v>5537</v>
      </c>
      <c r="G20" s="165">
        <v>7036</v>
      </c>
      <c r="H20" s="166">
        <f t="shared" si="0"/>
        <v>0.27072421889109632</v>
      </c>
      <c r="I20" s="166">
        <f t="shared" si="1"/>
        <v>1.3329468620998649E-2</v>
      </c>
      <c r="J20" s="81"/>
      <c r="K20" s="164" t="s">
        <v>130</v>
      </c>
      <c r="L20" s="165">
        <v>19</v>
      </c>
      <c r="M20" s="165">
        <v>666</v>
      </c>
      <c r="N20" s="165">
        <v>736</v>
      </c>
      <c r="O20" s="165">
        <v>462</v>
      </c>
      <c r="P20" s="165">
        <v>580</v>
      </c>
      <c r="Q20" s="166">
        <f t="shared" si="2"/>
        <v>0.25541125541125531</v>
      </c>
      <c r="R20" s="166">
        <f t="shared" si="3"/>
        <v>6.6988519553717865E-3</v>
      </c>
    </row>
    <row r="21" spans="2:22" x14ac:dyDescent="0.25">
      <c r="B21" s="164" t="s">
        <v>133</v>
      </c>
      <c r="C21" s="165">
        <v>378</v>
      </c>
      <c r="D21" s="165">
        <v>6203</v>
      </c>
      <c r="E21" s="165">
        <v>7422</v>
      </c>
      <c r="F21" s="165">
        <v>6530</v>
      </c>
      <c r="G21" s="165">
        <v>5262</v>
      </c>
      <c r="H21" s="166">
        <f t="shared" si="0"/>
        <v>-0.1941807044410413</v>
      </c>
      <c r="I21" s="166">
        <f t="shared" si="1"/>
        <v>9.9686844632880748E-3</v>
      </c>
      <c r="J21" s="81"/>
      <c r="K21" s="164" t="s">
        <v>133</v>
      </c>
      <c r="L21" s="165">
        <v>34</v>
      </c>
      <c r="M21" s="165">
        <v>854</v>
      </c>
      <c r="N21" s="165">
        <v>1191</v>
      </c>
      <c r="O21" s="165">
        <v>1003</v>
      </c>
      <c r="P21" s="165">
        <v>523</v>
      </c>
      <c r="Q21" s="166">
        <f t="shared" si="2"/>
        <v>-0.47856430707876374</v>
      </c>
      <c r="R21" s="166">
        <f t="shared" si="3"/>
        <v>6.0405165045852487E-3</v>
      </c>
    </row>
    <row r="22" spans="2:22" x14ac:dyDescent="0.25">
      <c r="B22" s="169" t="s">
        <v>147</v>
      </c>
      <c r="C22" s="170">
        <f>C14-SUM(C15:C21)</f>
        <v>29708</v>
      </c>
      <c r="D22" s="170">
        <f>D14-SUM(D15:D21)</f>
        <v>100898</v>
      </c>
      <c r="E22" s="170">
        <f>E14-SUM(E15:E21)</f>
        <v>110514</v>
      </c>
      <c r="F22" s="170">
        <f>F14-SUM(F15:F21)</f>
        <v>114056</v>
      </c>
      <c r="G22" s="170">
        <f>G14-SUM(G15:G21)</f>
        <v>117438</v>
      </c>
      <c r="H22" s="171">
        <f t="shared" si="0"/>
        <v>2.9652100722452168E-2</v>
      </c>
      <c r="I22" s="171">
        <f t="shared" si="1"/>
        <v>0.22248239566697547</v>
      </c>
      <c r="J22" s="81"/>
      <c r="K22" s="169" t="s">
        <v>147</v>
      </c>
      <c r="L22" s="170">
        <f>L14-SUM(L15:L21)</f>
        <v>2587</v>
      </c>
      <c r="M22" s="170">
        <f>M14-SUM(M15:M21)</f>
        <v>10827</v>
      </c>
      <c r="N22" s="170">
        <f>N14-SUM(N15:N21)</f>
        <v>13106</v>
      </c>
      <c r="O22" s="170">
        <f>O14-SUM(O15:O21)</f>
        <v>14189</v>
      </c>
      <c r="P22" s="170">
        <f>P14-SUM(P15:P21)</f>
        <v>15657</v>
      </c>
      <c r="Q22" s="171">
        <f t="shared" si="2"/>
        <v>0.10346042709140879</v>
      </c>
      <c r="R22" s="171">
        <f t="shared" si="3"/>
        <v>0.18083435356078631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38183</v>
      </c>
      <c r="D24" s="177">
        <v>193762</v>
      </c>
      <c r="E24" s="177">
        <v>195829</v>
      </c>
      <c r="F24" s="177">
        <v>193488</v>
      </c>
      <c r="G24" s="177">
        <v>193477</v>
      </c>
      <c r="H24" s="178">
        <f t="shared" ref="H24:H36" si="4">IFERROR(G24/F24-1,"-")</f>
        <v>-5.685107086739194E-5</v>
      </c>
      <c r="I24" s="178">
        <f t="shared" ref="I24:I36" si="5">G24/G$10</f>
        <v>0.36653575900866342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19959</v>
      </c>
      <c r="D25" s="161">
        <v>18655</v>
      </c>
      <c r="E25" s="161">
        <v>19959</v>
      </c>
      <c r="F25" s="161">
        <v>10288</v>
      </c>
      <c r="G25" s="161">
        <v>13690</v>
      </c>
      <c r="H25" s="162">
        <f t="shared" si="4"/>
        <v>0.33067651632970452</v>
      </c>
      <c r="I25" s="162">
        <f t="shared" si="5"/>
        <v>2.5935250912659396E-2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12714</v>
      </c>
      <c r="D26" s="165">
        <v>8709</v>
      </c>
      <c r="E26" s="165">
        <v>8481</v>
      </c>
      <c r="F26" s="165">
        <v>4118</v>
      </c>
      <c r="G26" s="165">
        <v>5832</v>
      </c>
      <c r="H26" s="166">
        <f t="shared" si="4"/>
        <v>0.41622146673142302</v>
      </c>
      <c r="I26" s="166">
        <f t="shared" si="5"/>
        <v>1.1048530556802745E-2</v>
      </c>
    </row>
    <row r="27" spans="2:22" x14ac:dyDescent="0.25">
      <c r="B27" s="164" t="s">
        <v>102</v>
      </c>
      <c r="C27" s="165">
        <v>7245</v>
      </c>
      <c r="D27" s="165">
        <v>9946</v>
      </c>
      <c r="E27" s="165">
        <v>11478</v>
      </c>
      <c r="F27" s="165">
        <v>6170</v>
      </c>
      <c r="G27" s="165">
        <v>7858</v>
      </c>
      <c r="H27" s="166">
        <f t="shared" si="4"/>
        <v>0.273581847649919</v>
      </c>
      <c r="I27" s="166">
        <f t="shared" si="5"/>
        <v>1.4886720355856649E-2</v>
      </c>
    </row>
    <row r="28" spans="2:22" x14ac:dyDescent="0.25">
      <c r="B28" s="160" t="s">
        <v>109</v>
      </c>
      <c r="C28" s="161">
        <v>18224</v>
      </c>
      <c r="D28" s="161">
        <v>175107</v>
      </c>
      <c r="E28" s="161">
        <v>175870</v>
      </c>
      <c r="F28" s="161">
        <v>183200</v>
      </c>
      <c r="G28" s="161">
        <v>179787</v>
      </c>
      <c r="H28" s="162">
        <f t="shared" si="4"/>
        <v>-1.8629912663755466E-2</v>
      </c>
      <c r="I28" s="162">
        <f t="shared" si="5"/>
        <v>0.34060050809600401</v>
      </c>
    </row>
    <row r="29" spans="2:22" x14ac:dyDescent="0.25">
      <c r="B29" s="164" t="s">
        <v>112</v>
      </c>
      <c r="C29" s="165">
        <v>719</v>
      </c>
      <c r="D29" s="165">
        <v>83247</v>
      </c>
      <c r="E29" s="165">
        <v>86309</v>
      </c>
      <c r="F29" s="165">
        <v>94631</v>
      </c>
      <c r="G29" s="165">
        <v>93648</v>
      </c>
      <c r="H29" s="166">
        <f t="shared" si="4"/>
        <v>-1.0387716498821753E-2</v>
      </c>
      <c r="I29" s="166">
        <f t="shared" si="5"/>
        <v>0.17741302976396839</v>
      </c>
    </row>
    <row r="30" spans="2:22" x14ac:dyDescent="0.25">
      <c r="B30" s="164" t="s">
        <v>115</v>
      </c>
      <c r="C30" s="165">
        <v>2469</v>
      </c>
      <c r="D30" s="165">
        <v>20122</v>
      </c>
      <c r="E30" s="165">
        <v>19986</v>
      </c>
      <c r="F30" s="165">
        <v>19428</v>
      </c>
      <c r="G30" s="165">
        <v>19040</v>
      </c>
      <c r="H30" s="166">
        <f t="shared" si="4"/>
        <v>-1.9971175622812476E-2</v>
      </c>
      <c r="I30" s="166">
        <f t="shared" si="5"/>
        <v>3.6070648457051491E-2</v>
      </c>
    </row>
    <row r="31" spans="2:22" x14ac:dyDescent="0.25">
      <c r="B31" s="164" t="s">
        <v>118</v>
      </c>
      <c r="C31" s="165">
        <v>2182</v>
      </c>
      <c r="D31" s="165">
        <v>7971</v>
      </c>
      <c r="E31" s="165">
        <v>7941</v>
      </c>
      <c r="F31" s="165">
        <v>6954</v>
      </c>
      <c r="G31" s="165">
        <v>5625</v>
      </c>
      <c r="H31" s="166">
        <f t="shared" si="4"/>
        <v>-0.19111302847282141</v>
      </c>
      <c r="I31" s="166">
        <f t="shared" si="5"/>
        <v>1.0656375922842154E-2</v>
      </c>
    </row>
    <row r="32" spans="2:22" x14ac:dyDescent="0.25">
      <c r="B32" s="164" t="s">
        <v>125</v>
      </c>
      <c r="C32" s="165">
        <v>277</v>
      </c>
      <c r="D32" s="165">
        <v>9891</v>
      </c>
      <c r="E32" s="165">
        <v>8455</v>
      </c>
      <c r="F32" s="165">
        <v>7780</v>
      </c>
      <c r="G32" s="165">
        <v>7841</v>
      </c>
      <c r="H32" s="166">
        <f t="shared" si="4"/>
        <v>7.8406169665810044E-3</v>
      </c>
      <c r="I32" s="166">
        <f t="shared" si="5"/>
        <v>1.4854514419734281E-2</v>
      </c>
    </row>
    <row r="33" spans="2:9" x14ac:dyDescent="0.25">
      <c r="B33" s="164" t="s">
        <v>121</v>
      </c>
      <c r="C33" s="165">
        <v>931</v>
      </c>
      <c r="D33" s="165">
        <v>10009</v>
      </c>
      <c r="E33" s="165">
        <v>7786</v>
      </c>
      <c r="F33" s="165">
        <v>9419</v>
      </c>
      <c r="G33" s="165">
        <v>8292</v>
      </c>
      <c r="H33" s="166">
        <f t="shared" si="4"/>
        <v>-0.11965176770357788</v>
      </c>
      <c r="I33" s="166">
        <f t="shared" si="5"/>
        <v>1.5708918960392382E-2</v>
      </c>
    </row>
    <row r="34" spans="2:9" x14ac:dyDescent="0.25">
      <c r="B34" s="164" t="s">
        <v>130</v>
      </c>
      <c r="C34" s="165">
        <v>28</v>
      </c>
      <c r="D34" s="165">
        <v>3487</v>
      </c>
      <c r="E34" s="165">
        <v>2760</v>
      </c>
      <c r="F34" s="165">
        <v>2394</v>
      </c>
      <c r="G34" s="165">
        <v>2745</v>
      </c>
      <c r="H34" s="166">
        <f t="shared" si="4"/>
        <v>0.14661654135338353</v>
      </c>
      <c r="I34" s="166">
        <f t="shared" si="5"/>
        <v>5.2003114503469715E-3</v>
      </c>
    </row>
    <row r="35" spans="2:9" x14ac:dyDescent="0.25">
      <c r="B35" s="164" t="s">
        <v>133</v>
      </c>
      <c r="C35" s="165">
        <v>85</v>
      </c>
      <c r="D35" s="165">
        <v>2177</v>
      </c>
      <c r="E35" s="165">
        <v>2432</v>
      </c>
      <c r="F35" s="165">
        <v>2105</v>
      </c>
      <c r="G35" s="165">
        <v>2092</v>
      </c>
      <c r="H35" s="166">
        <f t="shared" si="4"/>
        <v>-6.1757719714964354E-3</v>
      </c>
      <c r="I35" s="166">
        <f t="shared" si="5"/>
        <v>3.963224609881918E-3</v>
      </c>
    </row>
    <row r="36" spans="2:9" x14ac:dyDescent="0.25">
      <c r="B36" s="169" t="s">
        <v>147</v>
      </c>
      <c r="C36" s="170">
        <f>C28-SUM(C29:C35)</f>
        <v>11533</v>
      </c>
      <c r="D36" s="170">
        <f>D28-SUM(D29:D35)</f>
        <v>38203</v>
      </c>
      <c r="E36" s="170">
        <f>E28-SUM(E29:E35)</f>
        <v>40201</v>
      </c>
      <c r="F36" s="170">
        <f>F28-SUM(F29:F35)</f>
        <v>40489</v>
      </c>
      <c r="G36" s="170">
        <f>G28-SUM(G29:G35)</f>
        <v>40504</v>
      </c>
      <c r="H36" s="171">
        <f t="shared" si="4"/>
        <v>3.7047099212128565E-4</v>
      </c>
      <c r="I36" s="171">
        <f t="shared" si="5"/>
        <v>7.6733484511786423E-2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16433</v>
      </c>
      <c r="D38" s="177">
        <v>130288</v>
      </c>
      <c r="E38" s="177">
        <v>133258</v>
      </c>
      <c r="F38" s="177">
        <v>137876</v>
      </c>
      <c r="G38" s="177">
        <v>134198</v>
      </c>
      <c r="H38" s="178">
        <f t="shared" ref="H38:H50" si="6">IFERROR(G38/F38-1,"-")</f>
        <v>-2.6676143781368733E-2</v>
      </c>
      <c r="I38" s="178">
        <f t="shared" ref="I38:I50" si="7">G38/G$10</f>
        <v>0.25423365974996825</v>
      </c>
    </row>
    <row r="39" spans="2:9" x14ac:dyDescent="0.25">
      <c r="B39" s="160" t="s">
        <v>99</v>
      </c>
      <c r="C39" s="161">
        <v>5953</v>
      </c>
      <c r="D39" s="161">
        <v>13874</v>
      </c>
      <c r="E39" s="161">
        <v>13590</v>
      </c>
      <c r="F39" s="161">
        <v>9506</v>
      </c>
      <c r="G39" s="161">
        <v>13237</v>
      </c>
      <c r="H39" s="162">
        <f t="shared" si="6"/>
        <v>0.39248895434462439</v>
      </c>
      <c r="I39" s="162">
        <f t="shared" si="7"/>
        <v>2.507705743833984E-2</v>
      </c>
    </row>
    <row r="40" spans="2:9" x14ac:dyDescent="0.25">
      <c r="B40" s="164" t="s">
        <v>105</v>
      </c>
      <c r="C40" s="165">
        <v>5069</v>
      </c>
      <c r="D40" s="165">
        <v>5224</v>
      </c>
      <c r="E40" s="165">
        <v>5923</v>
      </c>
      <c r="F40" s="165">
        <v>4437</v>
      </c>
      <c r="G40" s="165">
        <v>6312</v>
      </c>
      <c r="H40" s="166">
        <f t="shared" si="6"/>
        <v>0.42258282623394194</v>
      </c>
      <c r="I40" s="166">
        <f t="shared" si="7"/>
        <v>1.1957874635551943E-2</v>
      </c>
    </row>
    <row r="41" spans="2:9" x14ac:dyDescent="0.25">
      <c r="B41" s="164" t="s">
        <v>102</v>
      </c>
      <c r="C41" s="165">
        <v>884</v>
      </c>
      <c r="D41" s="165">
        <v>8650</v>
      </c>
      <c r="E41" s="165">
        <v>7667</v>
      </c>
      <c r="F41" s="165">
        <v>5069</v>
      </c>
      <c r="G41" s="165">
        <v>6925</v>
      </c>
      <c r="H41" s="166">
        <f t="shared" si="6"/>
        <v>0.36614716906687717</v>
      </c>
      <c r="I41" s="166">
        <f t="shared" si="7"/>
        <v>1.3119182802787897E-2</v>
      </c>
    </row>
    <row r="42" spans="2:9" x14ac:dyDescent="0.25">
      <c r="B42" s="160" t="s">
        <v>109</v>
      </c>
      <c r="C42" s="161">
        <v>10480</v>
      </c>
      <c r="D42" s="161">
        <v>116414</v>
      </c>
      <c r="E42" s="161">
        <v>119668</v>
      </c>
      <c r="F42" s="161">
        <v>128370</v>
      </c>
      <c r="G42" s="161">
        <v>120961</v>
      </c>
      <c r="H42" s="162">
        <f t="shared" si="6"/>
        <v>-5.7715977253252282E-2</v>
      </c>
      <c r="I42" s="162">
        <f t="shared" si="7"/>
        <v>0.22915660231162843</v>
      </c>
    </row>
    <row r="43" spans="2:9" x14ac:dyDescent="0.25">
      <c r="B43" s="164" t="s">
        <v>112</v>
      </c>
      <c r="C43" s="165">
        <v>209</v>
      </c>
      <c r="D43" s="165">
        <v>57926</v>
      </c>
      <c r="E43" s="165">
        <v>58617</v>
      </c>
      <c r="F43" s="165">
        <v>68147</v>
      </c>
      <c r="G43" s="165">
        <v>61352</v>
      </c>
      <c r="H43" s="166">
        <f t="shared" si="6"/>
        <v>-9.9710919042657831E-2</v>
      </c>
      <c r="I43" s="166">
        <f t="shared" si="7"/>
        <v>0.11622932899879322</v>
      </c>
    </row>
    <row r="44" spans="2:9" x14ac:dyDescent="0.25">
      <c r="B44" s="164" t="s">
        <v>115</v>
      </c>
      <c r="C44" s="165">
        <v>701</v>
      </c>
      <c r="D44" s="165">
        <v>4645</v>
      </c>
      <c r="E44" s="165">
        <v>4645</v>
      </c>
      <c r="F44" s="165">
        <v>4606</v>
      </c>
      <c r="G44" s="165">
        <v>5402</v>
      </c>
      <c r="H44" s="166">
        <f t="shared" si="6"/>
        <v>0.17281806339557093</v>
      </c>
      <c r="I44" s="166">
        <f t="shared" si="7"/>
        <v>1.0233909819589923E-2</v>
      </c>
    </row>
    <row r="45" spans="2:9" x14ac:dyDescent="0.25">
      <c r="B45" s="164" t="s">
        <v>118</v>
      </c>
      <c r="C45" s="165">
        <v>963</v>
      </c>
      <c r="D45" s="165">
        <v>3050</v>
      </c>
      <c r="E45" s="165">
        <v>3857</v>
      </c>
      <c r="F45" s="165">
        <v>3484</v>
      </c>
      <c r="G45" s="165">
        <v>3102</v>
      </c>
      <c r="H45" s="166">
        <f t="shared" si="6"/>
        <v>-0.10964408725602759</v>
      </c>
      <c r="I45" s="166">
        <f t="shared" si="7"/>
        <v>5.8766361089166866E-3</v>
      </c>
    </row>
    <row r="46" spans="2:9" x14ac:dyDescent="0.25">
      <c r="B46" s="164" t="s">
        <v>125</v>
      </c>
      <c r="C46" s="165">
        <v>112</v>
      </c>
      <c r="D46" s="165">
        <v>6822</v>
      </c>
      <c r="E46" s="165">
        <v>6171</v>
      </c>
      <c r="F46" s="165">
        <v>6429</v>
      </c>
      <c r="G46" s="165">
        <v>5278</v>
      </c>
      <c r="H46" s="166">
        <f t="shared" si="6"/>
        <v>-0.17903250894384815</v>
      </c>
      <c r="I46" s="166">
        <f t="shared" si="7"/>
        <v>9.9989959325797149E-3</v>
      </c>
    </row>
    <row r="47" spans="2:9" x14ac:dyDescent="0.25">
      <c r="B47" s="164" t="s">
        <v>121</v>
      </c>
      <c r="C47" s="165">
        <v>192</v>
      </c>
      <c r="D47" s="165">
        <v>4297</v>
      </c>
      <c r="E47" s="165">
        <v>4383</v>
      </c>
      <c r="F47" s="165">
        <v>5370</v>
      </c>
      <c r="G47" s="165">
        <v>3297</v>
      </c>
      <c r="H47" s="166">
        <f t="shared" si="6"/>
        <v>-0.38603351955307263</v>
      </c>
      <c r="I47" s="166">
        <f t="shared" si="7"/>
        <v>6.246057140908548E-3</v>
      </c>
    </row>
    <row r="48" spans="2:9" x14ac:dyDescent="0.25">
      <c r="B48" s="164" t="s">
        <v>130</v>
      </c>
      <c r="C48" s="165">
        <v>21</v>
      </c>
      <c r="D48" s="165">
        <v>2329</v>
      </c>
      <c r="E48" s="165">
        <v>2745</v>
      </c>
      <c r="F48" s="165">
        <v>2018</v>
      </c>
      <c r="G48" s="165">
        <v>2733</v>
      </c>
      <c r="H48" s="166">
        <f t="shared" si="6"/>
        <v>0.35431119920713572</v>
      </c>
      <c r="I48" s="166">
        <f t="shared" si="7"/>
        <v>5.1775778483782418E-3</v>
      </c>
    </row>
    <row r="49" spans="2:9" x14ac:dyDescent="0.25">
      <c r="B49" s="164" t="s">
        <v>133</v>
      </c>
      <c r="C49" s="165">
        <v>201</v>
      </c>
      <c r="D49" s="165">
        <v>2566</v>
      </c>
      <c r="E49" s="165">
        <v>2757</v>
      </c>
      <c r="F49" s="165">
        <v>2431</v>
      </c>
      <c r="G49" s="165">
        <v>1956</v>
      </c>
      <c r="H49" s="166">
        <f t="shared" si="6"/>
        <v>-0.19539284245166599</v>
      </c>
      <c r="I49" s="166">
        <f t="shared" si="7"/>
        <v>3.7055771209029789E-3</v>
      </c>
    </row>
    <row r="50" spans="2:9" x14ac:dyDescent="0.25">
      <c r="B50" s="169" t="s">
        <v>147</v>
      </c>
      <c r="C50" s="170">
        <f>C42-SUM(C43:C49)</f>
        <v>8081</v>
      </c>
      <c r="D50" s="170">
        <f>D42-SUM(D43:D49)</f>
        <v>34779</v>
      </c>
      <c r="E50" s="170">
        <f>E42-SUM(E43:E49)</f>
        <v>36493</v>
      </c>
      <c r="F50" s="170">
        <f>F42-SUM(F43:F49)</f>
        <v>35885</v>
      </c>
      <c r="G50" s="170">
        <f>G42-SUM(G43:G49)</f>
        <v>37841</v>
      </c>
      <c r="H50" s="171">
        <f t="shared" si="6"/>
        <v>5.4507454368120323E-2</v>
      </c>
      <c r="I50" s="171">
        <f t="shared" si="7"/>
        <v>7.1688519341559107E-2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736</v>
      </c>
      <c r="D52" s="177">
        <v>3250</v>
      </c>
      <c r="E52" s="177">
        <v>4811</v>
      </c>
      <c r="F52" s="177">
        <v>4200</v>
      </c>
      <c r="G52" s="177">
        <v>3595</v>
      </c>
      <c r="H52" s="178">
        <f t="shared" ref="H52:H64" si="8">IFERROR(G52/F52-1,"-")</f>
        <v>-0.14404761904761909</v>
      </c>
      <c r="I52" s="178">
        <f t="shared" ref="I52:I64" si="9">G52/G$10</f>
        <v>6.8106082564653413E-3</v>
      </c>
    </row>
    <row r="53" spans="2:9" x14ac:dyDescent="0.25">
      <c r="B53" s="160" t="s">
        <v>99</v>
      </c>
      <c r="C53" s="161">
        <v>180</v>
      </c>
      <c r="D53" s="161">
        <v>268</v>
      </c>
      <c r="E53" s="161">
        <v>1990</v>
      </c>
      <c r="F53" s="161">
        <v>1231</v>
      </c>
      <c r="G53" s="161">
        <v>710</v>
      </c>
      <c r="H53" s="162">
        <f t="shared" si="8"/>
        <v>-0.42323314378554022</v>
      </c>
      <c r="I53" s="162">
        <f t="shared" si="9"/>
        <v>1.3450714498165208E-3</v>
      </c>
    </row>
    <row r="54" spans="2:9" x14ac:dyDescent="0.25">
      <c r="B54" s="164" t="s">
        <v>105</v>
      </c>
      <c r="C54" s="165">
        <v>81</v>
      </c>
      <c r="D54" s="165">
        <v>30</v>
      </c>
      <c r="E54" s="165">
        <v>1497</v>
      </c>
      <c r="F54" s="165">
        <v>977</v>
      </c>
      <c r="G54" s="165">
        <v>547</v>
      </c>
      <c r="H54" s="166">
        <f t="shared" si="8"/>
        <v>-0.44012282497441146</v>
      </c>
      <c r="I54" s="166">
        <f t="shared" si="9"/>
        <v>1.0362733564079393E-3</v>
      </c>
    </row>
    <row r="55" spans="2:9" x14ac:dyDescent="0.25">
      <c r="B55" s="164" t="s">
        <v>102</v>
      </c>
      <c r="C55" s="165">
        <v>99</v>
      </c>
      <c r="D55" s="165">
        <v>238</v>
      </c>
      <c r="E55" s="165">
        <v>493</v>
      </c>
      <c r="F55" s="165">
        <v>254</v>
      </c>
      <c r="G55" s="165">
        <v>163</v>
      </c>
      <c r="H55" s="166">
        <f t="shared" si="8"/>
        <v>-0.3582677165354331</v>
      </c>
      <c r="I55" s="166">
        <f t="shared" si="9"/>
        <v>3.0879809340858154E-4</v>
      </c>
    </row>
    <row r="56" spans="2:9" x14ac:dyDescent="0.25">
      <c r="B56" s="160" t="s">
        <v>109</v>
      </c>
      <c r="C56" s="161">
        <v>556</v>
      </c>
      <c r="D56" s="161">
        <v>2982</v>
      </c>
      <c r="E56" s="161">
        <v>2821</v>
      </c>
      <c r="F56" s="161">
        <v>2969</v>
      </c>
      <c r="G56" s="161">
        <v>2885</v>
      </c>
      <c r="H56" s="162">
        <f t="shared" si="8"/>
        <v>-2.8292354328056546E-2</v>
      </c>
      <c r="I56" s="162">
        <f t="shared" si="9"/>
        <v>5.4655368066488207E-3</v>
      </c>
    </row>
    <row r="57" spans="2:9" x14ac:dyDescent="0.25">
      <c r="B57" s="164" t="s">
        <v>112</v>
      </c>
      <c r="C57" s="165">
        <v>6</v>
      </c>
      <c r="D57" s="165">
        <v>971</v>
      </c>
      <c r="E57" s="165">
        <v>720</v>
      </c>
      <c r="F57" s="165">
        <v>881</v>
      </c>
      <c r="G57" s="165">
        <v>1061</v>
      </c>
      <c r="H57" s="166">
        <f t="shared" si="8"/>
        <v>0.20431328036322371</v>
      </c>
      <c r="I57" s="166">
        <f t="shared" si="9"/>
        <v>2.0100293074018713E-3</v>
      </c>
    </row>
    <row r="58" spans="2:9" x14ac:dyDescent="0.25">
      <c r="B58" s="164" t="s">
        <v>115</v>
      </c>
      <c r="C58" s="165">
        <v>210</v>
      </c>
      <c r="D58" s="165">
        <v>855</v>
      </c>
      <c r="E58" s="165">
        <v>551</v>
      </c>
      <c r="F58" s="165">
        <v>623</v>
      </c>
      <c r="G58" s="165">
        <v>656</v>
      </c>
      <c r="H58" s="166">
        <f t="shared" si="8"/>
        <v>5.2969502407704594E-2</v>
      </c>
      <c r="I58" s="166">
        <f t="shared" si="9"/>
        <v>1.2427702409572362E-3</v>
      </c>
    </row>
    <row r="59" spans="2:9" x14ac:dyDescent="0.25">
      <c r="B59" s="164" t="s">
        <v>118</v>
      </c>
      <c r="C59" s="165">
        <v>48</v>
      </c>
      <c r="D59" s="165">
        <v>312</v>
      </c>
      <c r="E59" s="165">
        <v>331</v>
      </c>
      <c r="F59" s="165">
        <v>217</v>
      </c>
      <c r="G59" s="165">
        <v>169</v>
      </c>
      <c r="H59" s="166">
        <f t="shared" si="8"/>
        <v>-0.22119815668202769</v>
      </c>
      <c r="I59" s="166">
        <f t="shared" si="9"/>
        <v>3.2016489439294654E-4</v>
      </c>
    </row>
    <row r="60" spans="2:9" x14ac:dyDescent="0.25">
      <c r="B60" s="164" t="s">
        <v>125</v>
      </c>
      <c r="C60" s="165">
        <v>13</v>
      </c>
      <c r="D60" s="165">
        <v>50</v>
      </c>
      <c r="E60" s="165">
        <v>68</v>
      </c>
      <c r="F60" s="165">
        <v>116</v>
      </c>
      <c r="G60" s="165">
        <v>73</v>
      </c>
      <c r="H60" s="166">
        <f t="shared" si="8"/>
        <v>-0.37068965517241381</v>
      </c>
      <c r="I60" s="166">
        <f t="shared" si="9"/>
        <v>1.3829607864310707E-4</v>
      </c>
    </row>
    <row r="61" spans="2:9" x14ac:dyDescent="0.25">
      <c r="B61" s="164" t="s">
        <v>121</v>
      </c>
      <c r="C61" s="165">
        <v>9</v>
      </c>
      <c r="D61" s="165">
        <v>72</v>
      </c>
      <c r="E61" s="165">
        <v>67</v>
      </c>
      <c r="F61" s="165">
        <v>54</v>
      </c>
      <c r="G61" s="165">
        <v>71</v>
      </c>
      <c r="H61" s="166">
        <f t="shared" si="8"/>
        <v>0.31481481481481488</v>
      </c>
      <c r="I61" s="166">
        <f t="shared" si="9"/>
        <v>1.3450714498165208E-4</v>
      </c>
    </row>
    <row r="62" spans="2:9" x14ac:dyDescent="0.25">
      <c r="B62" s="164" t="s">
        <v>130</v>
      </c>
      <c r="C62" s="165">
        <v>6</v>
      </c>
      <c r="D62" s="165">
        <v>5</v>
      </c>
      <c r="E62" s="165">
        <v>14</v>
      </c>
      <c r="F62" s="165">
        <v>2</v>
      </c>
      <c r="G62" s="165">
        <v>19</v>
      </c>
      <c r="H62" s="166">
        <f t="shared" si="8"/>
        <v>8.5</v>
      </c>
      <c r="I62" s="166">
        <f t="shared" si="9"/>
        <v>3.5994869783822387E-5</v>
      </c>
    </row>
    <row r="63" spans="2:9" x14ac:dyDescent="0.25">
      <c r="B63" s="164" t="s">
        <v>133</v>
      </c>
      <c r="C63" s="165">
        <v>3</v>
      </c>
      <c r="D63" s="165">
        <v>7</v>
      </c>
      <c r="E63" s="165">
        <v>18</v>
      </c>
      <c r="F63" s="165">
        <v>19</v>
      </c>
      <c r="G63" s="165">
        <v>7</v>
      </c>
      <c r="H63" s="166">
        <f t="shared" si="8"/>
        <v>-0.63157894736842102</v>
      </c>
      <c r="I63" s="166">
        <f t="shared" si="9"/>
        <v>1.3261267815092459E-5</v>
      </c>
    </row>
    <row r="64" spans="2:9" x14ac:dyDescent="0.25">
      <c r="B64" s="169" t="s">
        <v>147</v>
      </c>
      <c r="C64" s="170">
        <f>C56-SUM(C57:C63)</f>
        <v>261</v>
      </c>
      <c r="D64" s="170">
        <f>D56-SUM(D57:D63)</f>
        <v>710</v>
      </c>
      <c r="E64" s="170">
        <f>E56-SUM(E57:E63)</f>
        <v>1052</v>
      </c>
      <c r="F64" s="170">
        <f>F56-SUM(F57:F63)</f>
        <v>1057</v>
      </c>
      <c r="G64" s="170">
        <f>G56-SUM(G57:G63)</f>
        <v>829</v>
      </c>
      <c r="H64" s="171">
        <f t="shared" si="8"/>
        <v>-0.21570482497634813</v>
      </c>
      <c r="I64" s="171">
        <f t="shared" si="9"/>
        <v>1.5705130026730926E-3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4383</v>
      </c>
      <c r="D66" s="177">
        <v>14831</v>
      </c>
      <c r="E66" s="177">
        <v>12889</v>
      </c>
      <c r="F66" s="177">
        <v>21017</v>
      </c>
      <c r="G66" s="177">
        <v>17549</v>
      </c>
      <c r="H66" s="178">
        <f t="shared" ref="H66:H78" si="10">IFERROR(G66/F66-1,"-")</f>
        <v>-0.1650092782033592</v>
      </c>
      <c r="I66" s="178">
        <f t="shared" ref="I66:I78" si="11">G66/G$10</f>
        <v>3.3245998412436799E-2</v>
      </c>
    </row>
    <row r="67" spans="2:9" x14ac:dyDescent="0.25">
      <c r="B67" s="160" t="s">
        <v>99</v>
      </c>
      <c r="C67" s="161">
        <v>1468</v>
      </c>
      <c r="D67" s="161">
        <v>3003</v>
      </c>
      <c r="E67" s="161">
        <v>267</v>
      </c>
      <c r="F67" s="161">
        <v>3780</v>
      </c>
      <c r="G67" s="161">
        <v>2049</v>
      </c>
      <c r="H67" s="162">
        <f t="shared" si="10"/>
        <v>-0.45793650793650797</v>
      </c>
      <c r="I67" s="162">
        <f t="shared" si="11"/>
        <v>3.8817625361606358E-3</v>
      </c>
    </row>
    <row r="68" spans="2:9" x14ac:dyDescent="0.25">
      <c r="B68" s="164" t="s">
        <v>105</v>
      </c>
      <c r="C68" s="165">
        <v>1445</v>
      </c>
      <c r="D68" s="165">
        <v>2270</v>
      </c>
      <c r="E68" s="165">
        <v>75</v>
      </c>
      <c r="F68" s="165">
        <v>188</v>
      </c>
      <c r="G68" s="165">
        <v>401</v>
      </c>
      <c r="H68" s="166">
        <f t="shared" si="10"/>
        <v>1.1329787234042552</v>
      </c>
      <c r="I68" s="166">
        <f t="shared" si="11"/>
        <v>7.5968119912172519E-4</v>
      </c>
    </row>
    <row r="69" spans="2:9" x14ac:dyDescent="0.25">
      <c r="B69" s="164" t="s">
        <v>102</v>
      </c>
      <c r="C69" s="165">
        <v>23</v>
      </c>
      <c r="D69" s="165">
        <v>733</v>
      </c>
      <c r="E69" s="165">
        <v>192</v>
      </c>
      <c r="F69" s="165">
        <v>3592</v>
      </c>
      <c r="G69" s="165">
        <v>1648</v>
      </c>
      <c r="H69" s="166">
        <f t="shared" si="10"/>
        <v>-0.54120267260579058</v>
      </c>
      <c r="I69" s="166">
        <f t="shared" si="11"/>
        <v>3.1220813370389103E-3</v>
      </c>
    </row>
    <row r="70" spans="2:9" x14ac:dyDescent="0.25">
      <c r="B70" s="160" t="s">
        <v>109</v>
      </c>
      <c r="C70" s="161">
        <v>2915</v>
      </c>
      <c r="D70" s="161">
        <v>11828</v>
      </c>
      <c r="E70" s="161">
        <v>12622</v>
      </c>
      <c r="F70" s="161">
        <v>17237</v>
      </c>
      <c r="G70" s="161">
        <v>15500</v>
      </c>
      <c r="H70" s="162">
        <f t="shared" si="10"/>
        <v>-0.10077159598538032</v>
      </c>
      <c r="I70" s="162">
        <f t="shared" si="11"/>
        <v>2.9364235876276162E-2</v>
      </c>
    </row>
    <row r="71" spans="2:9" x14ac:dyDescent="0.25">
      <c r="B71" s="164" t="s">
        <v>112</v>
      </c>
      <c r="C71" s="165">
        <v>524</v>
      </c>
      <c r="D71" s="165">
        <v>6616</v>
      </c>
      <c r="E71" s="165">
        <v>5447</v>
      </c>
      <c r="F71" s="165">
        <v>7122</v>
      </c>
      <c r="G71" s="165">
        <v>7940</v>
      </c>
      <c r="H71" s="166">
        <f t="shared" si="10"/>
        <v>0.11485537770289245</v>
      </c>
      <c r="I71" s="166">
        <f t="shared" si="11"/>
        <v>1.5042066635976304E-2</v>
      </c>
    </row>
    <row r="72" spans="2:9" x14ac:dyDescent="0.25">
      <c r="B72" s="164" t="s">
        <v>115</v>
      </c>
      <c r="C72" s="165">
        <v>390</v>
      </c>
      <c r="D72" s="165">
        <v>1348</v>
      </c>
      <c r="E72" s="165">
        <v>1036</v>
      </c>
      <c r="F72" s="165">
        <v>650</v>
      </c>
      <c r="G72" s="165">
        <v>1292</v>
      </c>
      <c r="H72" s="166">
        <f t="shared" si="10"/>
        <v>0.98769230769230765</v>
      </c>
      <c r="I72" s="166">
        <f t="shared" si="11"/>
        <v>2.4476511452999226E-3</v>
      </c>
    </row>
    <row r="73" spans="2:9" x14ac:dyDescent="0.25">
      <c r="B73" s="164" t="s">
        <v>118</v>
      </c>
      <c r="C73" s="165">
        <v>244</v>
      </c>
      <c r="D73" s="165">
        <v>1131</v>
      </c>
      <c r="E73" s="165">
        <v>1112</v>
      </c>
      <c r="F73" s="165">
        <v>3232</v>
      </c>
      <c r="G73" s="165">
        <v>1018</v>
      </c>
      <c r="H73" s="166">
        <f t="shared" si="10"/>
        <v>-0.68502475247524752</v>
      </c>
      <c r="I73" s="166">
        <f t="shared" si="11"/>
        <v>1.9285672336805892E-3</v>
      </c>
    </row>
    <row r="74" spans="2:9" x14ac:dyDescent="0.25">
      <c r="B74" s="164" t="s">
        <v>125</v>
      </c>
      <c r="C74" s="165">
        <v>34</v>
      </c>
      <c r="D74" s="165">
        <v>87</v>
      </c>
      <c r="E74" s="165">
        <v>455</v>
      </c>
      <c r="F74" s="165">
        <v>495</v>
      </c>
      <c r="G74" s="165">
        <v>517</v>
      </c>
      <c r="H74" s="166">
        <f t="shared" si="10"/>
        <v>4.4444444444444509E-2</v>
      </c>
      <c r="I74" s="166">
        <f t="shared" si="11"/>
        <v>9.7943935148611444E-4</v>
      </c>
    </row>
    <row r="75" spans="2:9" x14ac:dyDescent="0.25">
      <c r="B75" s="164" t="s">
        <v>121</v>
      </c>
      <c r="C75" s="165">
        <v>87</v>
      </c>
      <c r="D75" s="165">
        <v>481</v>
      </c>
      <c r="E75" s="165">
        <v>306</v>
      </c>
      <c r="F75" s="165">
        <v>206</v>
      </c>
      <c r="G75" s="165">
        <v>339</v>
      </c>
      <c r="H75" s="166">
        <f t="shared" si="10"/>
        <v>0.64563106796116498</v>
      </c>
      <c r="I75" s="166">
        <f t="shared" si="11"/>
        <v>6.4222425561662059E-4</v>
      </c>
    </row>
    <row r="76" spans="2:9" x14ac:dyDescent="0.25">
      <c r="B76" s="164" t="s">
        <v>130</v>
      </c>
      <c r="C76" s="165">
        <v>1</v>
      </c>
      <c r="D76" s="165">
        <v>139</v>
      </c>
      <c r="E76" s="165">
        <v>194</v>
      </c>
      <c r="F76" s="165">
        <v>171</v>
      </c>
      <c r="G76" s="165">
        <v>270</v>
      </c>
      <c r="H76" s="166">
        <f t="shared" si="10"/>
        <v>0.57894736842105265</v>
      </c>
      <c r="I76" s="166">
        <f t="shared" si="11"/>
        <v>5.1150604429642341E-4</v>
      </c>
    </row>
    <row r="77" spans="2:9" x14ac:dyDescent="0.25">
      <c r="B77" s="164" t="s">
        <v>133</v>
      </c>
      <c r="C77" s="165">
        <v>0</v>
      </c>
      <c r="D77" s="165">
        <v>1</v>
      </c>
      <c r="E77" s="165">
        <v>192</v>
      </c>
      <c r="F77" s="165">
        <v>430</v>
      </c>
      <c r="G77" s="165">
        <v>230</v>
      </c>
      <c r="H77" s="166">
        <f t="shared" si="10"/>
        <v>-0.46511627906976749</v>
      </c>
      <c r="I77" s="166">
        <f t="shared" si="11"/>
        <v>4.3572737106732369E-4</v>
      </c>
    </row>
    <row r="78" spans="2:9" x14ac:dyDescent="0.25">
      <c r="B78" s="169" t="s">
        <v>147</v>
      </c>
      <c r="C78" s="170">
        <f>C70-SUM(C71:C77)</f>
        <v>1635</v>
      </c>
      <c r="D78" s="170">
        <f>D70-SUM(D71:D77)</f>
        <v>2025</v>
      </c>
      <c r="E78" s="170">
        <f>E70-SUM(E71:E77)</f>
        <v>3880</v>
      </c>
      <c r="F78" s="170">
        <f>F70-SUM(F71:F77)</f>
        <v>4931</v>
      </c>
      <c r="G78" s="170">
        <f>G70-SUM(G71:G77)</f>
        <v>3894</v>
      </c>
      <c r="H78" s="171">
        <f t="shared" si="10"/>
        <v>-0.21030216994524442</v>
      </c>
      <c r="I78" s="171">
        <f t="shared" si="11"/>
        <v>7.3770538388528628E-3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8935</v>
      </c>
      <c r="D80" s="177">
        <v>70166</v>
      </c>
      <c r="E80" s="177">
        <v>75267</v>
      </c>
      <c r="F80" s="177">
        <v>78106</v>
      </c>
      <c r="G80" s="177">
        <v>86582</v>
      </c>
      <c r="H80" s="178">
        <f t="shared" ref="H80:H92" si="12">IFERROR(G80/F80-1,"-")</f>
        <v>0.10851919186746217</v>
      </c>
      <c r="I80" s="178">
        <f t="shared" ref="I80:I92" si="13">G80/G$10</f>
        <v>0.16402672713804789</v>
      </c>
    </row>
    <row r="81" spans="2:9" x14ac:dyDescent="0.25">
      <c r="B81" s="160" t="s">
        <v>99</v>
      </c>
      <c r="C81" s="161">
        <v>4371</v>
      </c>
      <c r="D81" s="161">
        <v>32583</v>
      </c>
      <c r="E81" s="161">
        <v>33591</v>
      </c>
      <c r="F81" s="161">
        <v>32130</v>
      </c>
      <c r="G81" s="161">
        <v>38025</v>
      </c>
      <c r="H81" s="162">
        <f t="shared" si="12"/>
        <v>0.18347338935574231</v>
      </c>
      <c r="I81" s="162">
        <f t="shared" si="13"/>
        <v>7.2037101238412962E-2</v>
      </c>
    </row>
    <row r="82" spans="2:9" x14ac:dyDescent="0.25">
      <c r="B82" s="164" t="s">
        <v>105</v>
      </c>
      <c r="C82" s="165">
        <v>1730</v>
      </c>
      <c r="D82" s="165">
        <v>10147</v>
      </c>
      <c r="E82" s="165">
        <v>9618</v>
      </c>
      <c r="F82" s="165">
        <v>8235</v>
      </c>
      <c r="G82" s="165">
        <v>8097</v>
      </c>
      <c r="H82" s="166">
        <f t="shared" si="12"/>
        <v>-1.6757741347905308E-2</v>
      </c>
      <c r="I82" s="166">
        <f t="shared" si="13"/>
        <v>1.533949792840052E-2</v>
      </c>
    </row>
    <row r="83" spans="2:9" x14ac:dyDescent="0.25">
      <c r="B83" s="164" t="s">
        <v>102</v>
      </c>
      <c r="C83" s="165">
        <v>2641</v>
      </c>
      <c r="D83" s="165">
        <v>22436</v>
      </c>
      <c r="E83" s="165">
        <v>23973</v>
      </c>
      <c r="F83" s="165">
        <v>23895</v>
      </c>
      <c r="G83" s="165">
        <v>29928</v>
      </c>
      <c r="H83" s="166">
        <f t="shared" si="12"/>
        <v>0.25247959824231003</v>
      </c>
      <c r="I83" s="166">
        <f t="shared" si="13"/>
        <v>5.6697603310012445E-2</v>
      </c>
    </row>
    <row r="84" spans="2:9" x14ac:dyDescent="0.25">
      <c r="B84" s="160" t="s">
        <v>109</v>
      </c>
      <c r="C84" s="161">
        <v>4564</v>
      </c>
      <c r="D84" s="161">
        <v>37583</v>
      </c>
      <c r="E84" s="161">
        <v>41676</v>
      </c>
      <c r="F84" s="161">
        <v>45976</v>
      </c>
      <c r="G84" s="161">
        <v>48557</v>
      </c>
      <c r="H84" s="162">
        <f t="shared" si="12"/>
        <v>5.613798503567069E-2</v>
      </c>
      <c r="I84" s="162">
        <f t="shared" si="13"/>
        <v>9.1989625899634941E-2</v>
      </c>
    </row>
    <row r="85" spans="2:9" x14ac:dyDescent="0.25">
      <c r="B85" s="164" t="s">
        <v>112</v>
      </c>
      <c r="C85" s="165">
        <v>238</v>
      </c>
      <c r="D85" s="165">
        <v>7095</v>
      </c>
      <c r="E85" s="165">
        <v>7610</v>
      </c>
      <c r="F85" s="165">
        <v>8078</v>
      </c>
      <c r="G85" s="165">
        <v>8697</v>
      </c>
      <c r="H85" s="166">
        <f t="shared" si="12"/>
        <v>7.662787818767014E-2</v>
      </c>
      <c r="I85" s="166">
        <f t="shared" si="13"/>
        <v>1.6476178026837016E-2</v>
      </c>
    </row>
    <row r="86" spans="2:9" x14ac:dyDescent="0.25">
      <c r="B86" s="164" t="s">
        <v>115</v>
      </c>
      <c r="C86" s="165">
        <v>899</v>
      </c>
      <c r="D86" s="165">
        <v>12758</v>
      </c>
      <c r="E86" s="165">
        <v>13354</v>
      </c>
      <c r="F86" s="165">
        <v>14352</v>
      </c>
      <c r="G86" s="165">
        <v>14674</v>
      </c>
      <c r="H86" s="166">
        <f t="shared" si="12"/>
        <v>2.2435897435897356E-2</v>
      </c>
      <c r="I86" s="166">
        <f t="shared" si="13"/>
        <v>2.7799406274095249E-2</v>
      </c>
    </row>
    <row r="87" spans="2:9" x14ac:dyDescent="0.25">
      <c r="B87" s="164" t="s">
        <v>118</v>
      </c>
      <c r="C87" s="165">
        <v>677</v>
      </c>
      <c r="D87" s="165">
        <v>3771</v>
      </c>
      <c r="E87" s="165">
        <v>4422</v>
      </c>
      <c r="F87" s="165">
        <v>5826</v>
      </c>
      <c r="G87" s="165">
        <v>6588</v>
      </c>
      <c r="H87" s="166">
        <f t="shared" si="12"/>
        <v>0.13079299691040158</v>
      </c>
      <c r="I87" s="166">
        <f t="shared" si="13"/>
        <v>1.2480747480832732E-2</v>
      </c>
    </row>
    <row r="88" spans="2:9" x14ac:dyDescent="0.25">
      <c r="B88" s="164" t="s">
        <v>125</v>
      </c>
      <c r="C88" s="165">
        <v>59</v>
      </c>
      <c r="D88" s="165">
        <v>1034</v>
      </c>
      <c r="E88" s="165">
        <v>863</v>
      </c>
      <c r="F88" s="165">
        <v>1395</v>
      </c>
      <c r="G88" s="165">
        <v>1250</v>
      </c>
      <c r="H88" s="166">
        <f t="shared" si="12"/>
        <v>-0.10394265232974909</v>
      </c>
      <c r="I88" s="166">
        <f t="shared" si="13"/>
        <v>2.3680835384093679E-3</v>
      </c>
    </row>
    <row r="89" spans="2:9" x14ac:dyDescent="0.25">
      <c r="B89" s="164" t="s">
        <v>121</v>
      </c>
      <c r="C89" s="165">
        <v>51</v>
      </c>
      <c r="D89" s="165">
        <v>578</v>
      </c>
      <c r="E89" s="165">
        <v>394</v>
      </c>
      <c r="F89" s="165">
        <v>671</v>
      </c>
      <c r="G89" s="165">
        <v>588</v>
      </c>
      <c r="H89" s="166">
        <f t="shared" si="12"/>
        <v>-0.1236959761549925</v>
      </c>
      <c r="I89" s="166">
        <f t="shared" si="13"/>
        <v>1.1139464964677666E-3</v>
      </c>
    </row>
    <row r="90" spans="2:9" x14ac:dyDescent="0.25">
      <c r="B90" s="164" t="s">
        <v>130</v>
      </c>
      <c r="C90" s="165">
        <v>19</v>
      </c>
      <c r="D90" s="165">
        <v>666</v>
      </c>
      <c r="E90" s="165">
        <v>736</v>
      </c>
      <c r="F90" s="165">
        <v>462</v>
      </c>
      <c r="G90" s="165">
        <v>580</v>
      </c>
      <c r="H90" s="166">
        <f t="shared" si="12"/>
        <v>0.25541125541125531</v>
      </c>
      <c r="I90" s="166">
        <f t="shared" si="13"/>
        <v>1.0987907618219466E-3</v>
      </c>
    </row>
    <row r="91" spans="2:9" x14ac:dyDescent="0.25">
      <c r="B91" s="164" t="s">
        <v>133</v>
      </c>
      <c r="C91" s="165">
        <v>34</v>
      </c>
      <c r="D91" s="165">
        <v>854</v>
      </c>
      <c r="E91" s="165">
        <v>1191</v>
      </c>
      <c r="F91" s="165">
        <v>1003</v>
      </c>
      <c r="G91" s="165">
        <v>523</v>
      </c>
      <c r="H91" s="166">
        <f t="shared" si="12"/>
        <v>-0.47856430707876374</v>
      </c>
      <c r="I91" s="166">
        <f t="shared" si="13"/>
        <v>9.9080615247047949E-4</v>
      </c>
    </row>
    <row r="92" spans="2:9" x14ac:dyDescent="0.25">
      <c r="B92" s="169" t="s">
        <v>147</v>
      </c>
      <c r="C92" s="170">
        <f>C84-SUM(C85:C91)</f>
        <v>2587</v>
      </c>
      <c r="D92" s="170">
        <f>D84-SUM(D85:D91)</f>
        <v>10827</v>
      </c>
      <c r="E92" s="170">
        <f>E84-SUM(E85:E91)</f>
        <v>13106</v>
      </c>
      <c r="F92" s="170">
        <f>F84-SUM(F85:F91)</f>
        <v>14189</v>
      </c>
      <c r="G92" s="170">
        <f>G84-SUM(G85:G91)</f>
        <v>15657</v>
      </c>
      <c r="H92" s="171">
        <f t="shared" si="12"/>
        <v>0.10346042709140879</v>
      </c>
      <c r="I92" s="171">
        <f t="shared" si="13"/>
        <v>2.9661667168700376E-2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1945</v>
      </c>
      <c r="D94" s="177">
        <v>4275</v>
      </c>
      <c r="E94" s="177">
        <v>5428</v>
      </c>
      <c r="F94" s="177">
        <v>5301</v>
      </c>
      <c r="G94" s="177">
        <v>4577</v>
      </c>
      <c r="H94" s="178">
        <f t="shared" ref="H94:H106" si="14">IFERROR(G94/F94-1,"-")</f>
        <v>-0.1365780041501603</v>
      </c>
      <c r="I94" s="178">
        <f t="shared" ref="I94:I106" si="15">G94/G$10</f>
        <v>8.670974684239741E-3</v>
      </c>
    </row>
    <row r="95" spans="2:9" x14ac:dyDescent="0.25">
      <c r="B95" s="160" t="s">
        <v>99</v>
      </c>
      <c r="C95" s="161">
        <v>1044</v>
      </c>
      <c r="D95" s="161">
        <v>2688</v>
      </c>
      <c r="E95" s="161">
        <v>3616</v>
      </c>
      <c r="F95" s="161">
        <v>3331</v>
      </c>
      <c r="G95" s="161">
        <v>2913</v>
      </c>
      <c r="H95" s="162">
        <f t="shared" si="14"/>
        <v>-0.12548784148904235</v>
      </c>
      <c r="I95" s="162">
        <f t="shared" si="15"/>
        <v>5.5185818779091905E-3</v>
      </c>
    </row>
    <row r="96" spans="2:9" x14ac:dyDescent="0.25">
      <c r="B96" s="164" t="s">
        <v>105</v>
      </c>
      <c r="C96" s="165">
        <v>517</v>
      </c>
      <c r="D96" s="165">
        <v>1394</v>
      </c>
      <c r="E96" s="165">
        <v>1198</v>
      </c>
      <c r="F96" s="165">
        <v>723</v>
      </c>
      <c r="G96" s="165">
        <v>839</v>
      </c>
      <c r="H96" s="166">
        <f t="shared" si="14"/>
        <v>0.16044260027662527</v>
      </c>
      <c r="I96" s="166">
        <f t="shared" si="15"/>
        <v>1.5894576709803677E-3</v>
      </c>
    </row>
    <row r="97" spans="2:9" x14ac:dyDescent="0.25">
      <c r="B97" s="164" t="s">
        <v>102</v>
      </c>
      <c r="C97" s="165">
        <v>527</v>
      </c>
      <c r="D97" s="165">
        <v>1294</v>
      </c>
      <c r="E97" s="165">
        <v>2418</v>
      </c>
      <c r="F97" s="165">
        <v>2608</v>
      </c>
      <c r="G97" s="165">
        <v>2074</v>
      </c>
      <c r="H97" s="166">
        <f t="shared" si="14"/>
        <v>-0.20475460122699385</v>
      </c>
      <c r="I97" s="166">
        <f t="shared" si="15"/>
        <v>3.929124206928823E-3</v>
      </c>
    </row>
    <row r="98" spans="2:9" x14ac:dyDescent="0.25">
      <c r="B98" s="160" t="s">
        <v>109</v>
      </c>
      <c r="C98" s="161">
        <v>901</v>
      </c>
      <c r="D98" s="161">
        <v>1587</v>
      </c>
      <c r="E98" s="161">
        <v>1812</v>
      </c>
      <c r="F98" s="161">
        <v>1970</v>
      </c>
      <c r="G98" s="161">
        <v>1664</v>
      </c>
      <c r="H98" s="162">
        <f t="shared" si="14"/>
        <v>-0.15532994923857868</v>
      </c>
      <c r="I98" s="162">
        <f t="shared" si="15"/>
        <v>3.1523928063305505E-3</v>
      </c>
    </row>
    <row r="99" spans="2:9" x14ac:dyDescent="0.25">
      <c r="B99" s="164" t="s">
        <v>112</v>
      </c>
      <c r="C99" s="165">
        <v>18</v>
      </c>
      <c r="D99" s="165">
        <v>141</v>
      </c>
      <c r="E99" s="165">
        <v>175</v>
      </c>
      <c r="F99" s="165">
        <v>277</v>
      </c>
      <c r="G99" s="165">
        <v>154</v>
      </c>
      <c r="H99" s="166">
        <f t="shared" si="14"/>
        <v>-0.44404332129963897</v>
      </c>
      <c r="I99" s="166">
        <f t="shared" si="15"/>
        <v>2.9174789193203411E-4</v>
      </c>
    </row>
    <row r="100" spans="2:9" x14ac:dyDescent="0.25">
      <c r="B100" s="164" t="s">
        <v>115</v>
      </c>
      <c r="C100" s="165">
        <v>123</v>
      </c>
      <c r="D100" s="165">
        <v>422</v>
      </c>
      <c r="E100" s="165">
        <v>431</v>
      </c>
      <c r="F100" s="165">
        <v>397</v>
      </c>
      <c r="G100" s="165">
        <v>368</v>
      </c>
      <c r="H100" s="166">
        <f t="shared" si="14"/>
        <v>-7.3047858942065447E-2</v>
      </c>
      <c r="I100" s="166">
        <f t="shared" si="15"/>
        <v>6.9716379370771782E-4</v>
      </c>
    </row>
    <row r="101" spans="2:9" x14ac:dyDescent="0.25">
      <c r="B101" s="164" t="s">
        <v>118</v>
      </c>
      <c r="C101" s="165">
        <v>391</v>
      </c>
      <c r="D101" s="165">
        <v>301</v>
      </c>
      <c r="E101" s="165">
        <v>309</v>
      </c>
      <c r="F101" s="165">
        <v>366</v>
      </c>
      <c r="G101" s="165">
        <v>301</v>
      </c>
      <c r="H101" s="166">
        <f t="shared" si="14"/>
        <v>-0.17759562841530052</v>
      </c>
      <c r="I101" s="166">
        <f t="shared" si="15"/>
        <v>5.7023451604897577E-4</v>
      </c>
    </row>
    <row r="102" spans="2:9" x14ac:dyDescent="0.25">
      <c r="B102" s="164" t="s">
        <v>125</v>
      </c>
      <c r="C102" s="165">
        <v>16</v>
      </c>
      <c r="D102" s="165">
        <v>121</v>
      </c>
      <c r="E102" s="165">
        <v>83</v>
      </c>
      <c r="F102" s="165">
        <v>83</v>
      </c>
      <c r="G102" s="165">
        <v>49</v>
      </c>
      <c r="H102" s="166">
        <f t="shared" si="14"/>
        <v>-0.40963855421686746</v>
      </c>
      <c r="I102" s="166">
        <f t="shared" si="15"/>
        <v>9.2828874705647214E-5</v>
      </c>
    </row>
    <row r="103" spans="2:9" x14ac:dyDescent="0.25">
      <c r="B103" s="164" t="s">
        <v>121</v>
      </c>
      <c r="C103" s="165">
        <v>35</v>
      </c>
      <c r="D103" s="165">
        <v>61</v>
      </c>
      <c r="E103" s="165">
        <v>46</v>
      </c>
      <c r="F103" s="165">
        <v>98</v>
      </c>
      <c r="G103" s="165">
        <v>101</v>
      </c>
      <c r="H103" s="166">
        <f t="shared" si="14"/>
        <v>3.0612244897959107E-2</v>
      </c>
      <c r="I103" s="166">
        <f t="shared" si="15"/>
        <v>1.913411499034769E-4</v>
      </c>
    </row>
    <row r="104" spans="2:9" x14ac:dyDescent="0.25">
      <c r="B104" s="164" t="s">
        <v>130</v>
      </c>
      <c r="C104" s="165">
        <v>5</v>
      </c>
      <c r="D104" s="165">
        <v>10</v>
      </c>
      <c r="E104" s="165">
        <v>16</v>
      </c>
      <c r="F104" s="165">
        <v>1</v>
      </c>
      <c r="G104" s="165">
        <v>12</v>
      </c>
      <c r="H104" s="166">
        <f t="shared" si="14"/>
        <v>11</v>
      </c>
      <c r="I104" s="166">
        <f t="shared" si="15"/>
        <v>2.273360196872993E-5</v>
      </c>
    </row>
    <row r="105" spans="2:9" x14ac:dyDescent="0.25">
      <c r="B105" s="164" t="s">
        <v>133</v>
      </c>
      <c r="C105" s="165">
        <v>8</v>
      </c>
      <c r="D105" s="165">
        <v>2</v>
      </c>
      <c r="E105" s="165">
        <v>24</v>
      </c>
      <c r="F105" s="165">
        <v>20</v>
      </c>
      <c r="G105" s="165">
        <v>7</v>
      </c>
      <c r="H105" s="166">
        <f t="shared" si="14"/>
        <v>-0.65</v>
      </c>
      <c r="I105" s="166">
        <f t="shared" si="15"/>
        <v>1.3261267815092459E-5</v>
      </c>
    </row>
    <row r="106" spans="2:9" x14ac:dyDescent="0.25">
      <c r="B106" s="169" t="s">
        <v>147</v>
      </c>
      <c r="C106" s="170">
        <f>C98-SUM(C99:C105)</f>
        <v>305</v>
      </c>
      <c r="D106" s="170">
        <f>D98-SUM(D99:D105)</f>
        <v>529</v>
      </c>
      <c r="E106" s="170">
        <f>E98-SUM(E99:E105)</f>
        <v>728</v>
      </c>
      <c r="F106" s="170">
        <f>F98-SUM(F99:F105)</f>
        <v>728</v>
      </c>
      <c r="G106" s="170">
        <f>G98-SUM(G99:G105)</f>
        <v>672</v>
      </c>
      <c r="H106" s="171">
        <f t="shared" si="14"/>
        <v>-7.6923076923076872E-2</v>
      </c>
      <c r="I106" s="171">
        <f t="shared" si="15"/>
        <v>1.2730817102488761E-3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6832</v>
      </c>
      <c r="D108" s="177">
        <v>19305</v>
      </c>
      <c r="E108" s="177">
        <v>29080</v>
      </c>
      <c r="F108" s="177">
        <v>23788</v>
      </c>
      <c r="G108" s="177">
        <v>27533</v>
      </c>
      <c r="H108" s="178">
        <f t="shared" ref="H108:H120" si="16">IFERROR(G108/F108-1,"-")</f>
        <v>0.15743231881620989</v>
      </c>
      <c r="I108" s="178">
        <f t="shared" ref="I108:I120" si="17">G108/G$10</f>
        <v>5.21603552504201E-2</v>
      </c>
    </row>
    <row r="109" spans="2:9" x14ac:dyDescent="0.25">
      <c r="B109" s="160" t="s">
        <v>99</v>
      </c>
      <c r="C109" s="161">
        <v>4516</v>
      </c>
      <c r="D109" s="161">
        <v>4326</v>
      </c>
      <c r="E109" s="161">
        <v>7017</v>
      </c>
      <c r="F109" s="161">
        <v>4217</v>
      </c>
      <c r="G109" s="161">
        <v>5593</v>
      </c>
      <c r="H109" s="162">
        <f t="shared" si="16"/>
        <v>0.32629831633862927</v>
      </c>
      <c r="I109" s="162">
        <f t="shared" si="17"/>
        <v>1.0595752984258876E-2</v>
      </c>
    </row>
    <row r="110" spans="2:9" x14ac:dyDescent="0.25">
      <c r="B110" s="164" t="s">
        <v>105</v>
      </c>
      <c r="C110" s="165">
        <v>4232</v>
      </c>
      <c r="D110" s="165">
        <v>1903</v>
      </c>
      <c r="E110" s="165">
        <v>4017</v>
      </c>
      <c r="F110" s="165">
        <v>1145</v>
      </c>
      <c r="G110" s="165">
        <v>1965</v>
      </c>
      <c r="H110" s="166">
        <f t="shared" si="16"/>
        <v>0.71615720524017457</v>
      </c>
      <c r="I110" s="166">
        <f t="shared" si="17"/>
        <v>3.7226273223795259E-3</v>
      </c>
    </row>
    <row r="111" spans="2:9" x14ac:dyDescent="0.25">
      <c r="B111" s="164" t="s">
        <v>102</v>
      </c>
      <c r="C111" s="165">
        <v>284</v>
      </c>
      <c r="D111" s="165">
        <v>2423</v>
      </c>
      <c r="E111" s="165">
        <v>3000</v>
      </c>
      <c r="F111" s="165">
        <v>3072</v>
      </c>
      <c r="G111" s="165">
        <v>3628</v>
      </c>
      <c r="H111" s="166">
        <f t="shared" si="16"/>
        <v>0.18098958333333326</v>
      </c>
      <c r="I111" s="166">
        <f t="shared" si="17"/>
        <v>6.873125661879349E-3</v>
      </c>
    </row>
    <row r="112" spans="2:9" x14ac:dyDescent="0.25">
      <c r="B112" s="160" t="s">
        <v>109</v>
      </c>
      <c r="C112" s="161">
        <v>2316</v>
      </c>
      <c r="D112" s="161">
        <v>14979</v>
      </c>
      <c r="E112" s="161">
        <v>22063</v>
      </c>
      <c r="F112" s="161">
        <v>19571</v>
      </c>
      <c r="G112" s="161">
        <v>21940</v>
      </c>
      <c r="H112" s="162">
        <f t="shared" si="16"/>
        <v>0.12104644627254602</v>
      </c>
      <c r="I112" s="162">
        <f t="shared" si="17"/>
        <v>4.1564602266161224E-2</v>
      </c>
    </row>
    <row r="113" spans="2:9" x14ac:dyDescent="0.25">
      <c r="B113" s="164" t="s">
        <v>112</v>
      </c>
      <c r="C113" s="165">
        <v>151</v>
      </c>
      <c r="D113" s="165">
        <v>9610</v>
      </c>
      <c r="E113" s="165">
        <v>14488</v>
      </c>
      <c r="F113" s="165">
        <v>12210</v>
      </c>
      <c r="G113" s="165">
        <v>12894</v>
      </c>
      <c r="H113" s="166">
        <f t="shared" si="16"/>
        <v>5.6019656019655972E-2</v>
      </c>
      <c r="I113" s="166">
        <f t="shared" si="17"/>
        <v>2.4427255315400312E-2</v>
      </c>
    </row>
    <row r="114" spans="2:9" x14ac:dyDescent="0.25">
      <c r="B114" s="164" t="s">
        <v>115</v>
      </c>
      <c r="C114" s="165">
        <v>482</v>
      </c>
      <c r="D114" s="165">
        <v>552</v>
      </c>
      <c r="E114" s="165">
        <v>1175</v>
      </c>
      <c r="F114" s="165">
        <v>758</v>
      </c>
      <c r="G114" s="165">
        <v>1218</v>
      </c>
      <c r="H114" s="166">
        <f t="shared" si="16"/>
        <v>0.60686015831134554</v>
      </c>
      <c r="I114" s="166">
        <f t="shared" si="17"/>
        <v>2.307460599826088E-3</v>
      </c>
    </row>
    <row r="115" spans="2:9" x14ac:dyDescent="0.25">
      <c r="B115" s="164" t="s">
        <v>118</v>
      </c>
      <c r="C115" s="165">
        <v>594</v>
      </c>
      <c r="D115" s="165">
        <v>934</v>
      </c>
      <c r="E115" s="165">
        <v>2078</v>
      </c>
      <c r="F115" s="165">
        <v>1421</v>
      </c>
      <c r="G115" s="165">
        <v>1746</v>
      </c>
      <c r="H115" s="166">
        <f t="shared" si="16"/>
        <v>0.22871217452498249</v>
      </c>
      <c r="I115" s="166">
        <f t="shared" si="17"/>
        <v>3.3077390864502047E-3</v>
      </c>
    </row>
    <row r="116" spans="2:9" x14ac:dyDescent="0.25">
      <c r="B116" s="164" t="s">
        <v>125</v>
      </c>
      <c r="C116" s="165">
        <v>53</v>
      </c>
      <c r="D116" s="165">
        <v>512</v>
      </c>
      <c r="E116" s="165">
        <v>832</v>
      </c>
      <c r="F116" s="165">
        <v>746</v>
      </c>
      <c r="G116" s="165">
        <v>788</v>
      </c>
      <c r="H116" s="166">
        <f t="shared" si="16"/>
        <v>5.6300268096514783E-2</v>
      </c>
      <c r="I116" s="166">
        <f t="shared" si="17"/>
        <v>1.4928398626132655E-3</v>
      </c>
    </row>
    <row r="117" spans="2:9" x14ac:dyDescent="0.25">
      <c r="B117" s="164" t="s">
        <v>121</v>
      </c>
      <c r="C117" s="165">
        <v>116</v>
      </c>
      <c r="D117" s="165">
        <v>678</v>
      </c>
      <c r="E117" s="165">
        <v>341</v>
      </c>
      <c r="F117" s="165">
        <v>532</v>
      </c>
      <c r="G117" s="165">
        <v>523</v>
      </c>
      <c r="H117" s="166">
        <f t="shared" si="16"/>
        <v>-1.6917293233082664E-2</v>
      </c>
      <c r="I117" s="166">
        <f t="shared" si="17"/>
        <v>9.9080615247047949E-4</v>
      </c>
    </row>
    <row r="118" spans="2:9" x14ac:dyDescent="0.25">
      <c r="B118" s="164" t="s">
        <v>130</v>
      </c>
      <c r="C118" s="165">
        <v>4</v>
      </c>
      <c r="D118" s="165">
        <v>75</v>
      </c>
      <c r="E118" s="165">
        <v>83</v>
      </c>
      <c r="F118" s="165">
        <v>85</v>
      </c>
      <c r="G118" s="165">
        <v>124</v>
      </c>
      <c r="H118" s="166">
        <f t="shared" si="16"/>
        <v>0.45882352941176463</v>
      </c>
      <c r="I118" s="166">
        <f t="shared" si="17"/>
        <v>2.3491388701020929E-4</v>
      </c>
    </row>
    <row r="119" spans="2:9" x14ac:dyDescent="0.25">
      <c r="B119" s="164" t="s">
        <v>133</v>
      </c>
      <c r="C119" s="165">
        <v>4</v>
      </c>
      <c r="D119" s="165">
        <v>95</v>
      </c>
      <c r="E119" s="165">
        <v>42</v>
      </c>
      <c r="F119" s="165">
        <v>83</v>
      </c>
      <c r="G119" s="165">
        <v>101</v>
      </c>
      <c r="H119" s="166">
        <f t="shared" si="16"/>
        <v>0.2168674698795181</v>
      </c>
      <c r="I119" s="166">
        <f t="shared" si="17"/>
        <v>1.913411499034769E-4</v>
      </c>
    </row>
    <row r="120" spans="2:9" x14ac:dyDescent="0.25">
      <c r="B120" s="169" t="s">
        <v>147</v>
      </c>
      <c r="C120" s="170">
        <f>C112-SUM(C113:C119)</f>
        <v>912</v>
      </c>
      <c r="D120" s="170">
        <f>D112-SUM(D113:D119)</f>
        <v>2523</v>
      </c>
      <c r="E120" s="170">
        <f>E112-SUM(E113:E119)</f>
        <v>3024</v>
      </c>
      <c r="F120" s="170">
        <f>F112-SUM(F113:F119)</f>
        <v>3736</v>
      </c>
      <c r="G120" s="170">
        <f>G112-SUM(G113:G119)</f>
        <v>4546</v>
      </c>
      <c r="H120" s="171">
        <f t="shared" si="16"/>
        <v>0.21680942184154173</v>
      </c>
      <c r="I120" s="171">
        <f t="shared" si="17"/>
        <v>8.6122462124871881E-3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9970</v>
      </c>
      <c r="D122" s="177">
        <v>18071</v>
      </c>
      <c r="E122" s="177">
        <v>19869</v>
      </c>
      <c r="F122" s="177">
        <v>19777</v>
      </c>
      <c r="G122" s="177">
        <v>21868</v>
      </c>
      <c r="H122" s="178">
        <f t="shared" ref="H122:H134" si="18">IFERROR(G122/F122-1,"-")</f>
        <v>0.10572887697830824</v>
      </c>
      <c r="I122" s="178">
        <f t="shared" ref="I122:I134" si="19">G122/G$10</f>
        <v>4.1428200654348844E-2</v>
      </c>
    </row>
    <row r="123" spans="2:9" x14ac:dyDescent="0.25">
      <c r="B123" s="160" t="s">
        <v>99</v>
      </c>
      <c r="C123" s="161">
        <v>6385</v>
      </c>
      <c r="D123" s="161">
        <v>10904</v>
      </c>
      <c r="E123" s="161">
        <v>12634</v>
      </c>
      <c r="F123" s="161">
        <v>12024</v>
      </c>
      <c r="G123" s="161">
        <v>13389</v>
      </c>
      <c r="H123" s="162">
        <f t="shared" si="18"/>
        <v>0.11352295409181634</v>
      </c>
      <c r="I123" s="162">
        <f t="shared" si="19"/>
        <v>2.5365016396610419E-2</v>
      </c>
    </row>
    <row r="124" spans="2:9" x14ac:dyDescent="0.25">
      <c r="B124" s="164" t="s">
        <v>105</v>
      </c>
      <c r="C124" s="165">
        <v>3167</v>
      </c>
      <c r="D124" s="165">
        <v>6334</v>
      </c>
      <c r="E124" s="165">
        <v>5848</v>
      </c>
      <c r="F124" s="165">
        <v>4860</v>
      </c>
      <c r="G124" s="165">
        <v>6920</v>
      </c>
      <c r="H124" s="166">
        <f t="shared" si="18"/>
        <v>0.4238683127572016</v>
      </c>
      <c r="I124" s="166">
        <f t="shared" si="19"/>
        <v>1.310971046863426E-2</v>
      </c>
    </row>
    <row r="125" spans="2:9" x14ac:dyDescent="0.25">
      <c r="B125" s="164" t="s">
        <v>102</v>
      </c>
      <c r="C125" s="165">
        <v>3218</v>
      </c>
      <c r="D125" s="165">
        <v>4570</v>
      </c>
      <c r="E125" s="165">
        <v>6786</v>
      </c>
      <c r="F125" s="165">
        <v>7164</v>
      </c>
      <c r="G125" s="165">
        <v>6469</v>
      </c>
      <c r="H125" s="166">
        <f t="shared" si="18"/>
        <v>-9.7012841987716314E-2</v>
      </c>
      <c r="I125" s="166">
        <f t="shared" si="19"/>
        <v>1.2255305927976161E-2</v>
      </c>
    </row>
    <row r="126" spans="2:9" x14ac:dyDescent="0.25">
      <c r="B126" s="160" t="s">
        <v>109</v>
      </c>
      <c r="C126" s="161">
        <v>3585</v>
      </c>
      <c r="D126" s="161">
        <v>7167</v>
      </c>
      <c r="E126" s="161">
        <v>7235</v>
      </c>
      <c r="F126" s="161">
        <v>7753</v>
      </c>
      <c r="G126" s="161">
        <v>8479</v>
      </c>
      <c r="H126" s="162">
        <f t="shared" si="18"/>
        <v>9.3641171159551062E-2</v>
      </c>
      <c r="I126" s="162">
        <f t="shared" si="19"/>
        <v>1.6063184257738422E-2</v>
      </c>
    </row>
    <row r="127" spans="2:9" x14ac:dyDescent="0.25">
      <c r="B127" s="164" t="s">
        <v>112</v>
      </c>
      <c r="C127" s="165">
        <v>101</v>
      </c>
      <c r="D127" s="165">
        <v>678</v>
      </c>
      <c r="E127" s="165">
        <v>666</v>
      </c>
      <c r="F127" s="165">
        <v>810</v>
      </c>
      <c r="G127" s="165">
        <v>790</v>
      </c>
      <c r="H127" s="166">
        <f t="shared" si="18"/>
        <v>-2.4691358024691357E-2</v>
      </c>
      <c r="I127" s="166">
        <f t="shared" si="19"/>
        <v>1.4966287962747205E-3</v>
      </c>
    </row>
    <row r="128" spans="2:9" x14ac:dyDescent="0.25">
      <c r="B128" s="164" t="s">
        <v>115</v>
      </c>
      <c r="C128" s="165">
        <v>355</v>
      </c>
      <c r="D128" s="165">
        <v>942</v>
      </c>
      <c r="E128" s="165">
        <v>1193</v>
      </c>
      <c r="F128" s="165">
        <v>1085</v>
      </c>
      <c r="G128" s="165">
        <v>1131</v>
      </c>
      <c r="H128" s="166">
        <f t="shared" si="18"/>
        <v>4.2396313364055249E-2</v>
      </c>
      <c r="I128" s="166">
        <f t="shared" si="19"/>
        <v>2.1426419855527959E-3</v>
      </c>
    </row>
    <row r="129" spans="2:9" x14ac:dyDescent="0.25">
      <c r="B129" s="164" t="s">
        <v>118</v>
      </c>
      <c r="C129" s="165">
        <v>585</v>
      </c>
      <c r="D129" s="165">
        <v>668</v>
      </c>
      <c r="E129" s="165">
        <v>641</v>
      </c>
      <c r="F129" s="165">
        <v>631</v>
      </c>
      <c r="G129" s="165">
        <v>667</v>
      </c>
      <c r="H129" s="166">
        <f t="shared" si="18"/>
        <v>5.7052297939778063E-2</v>
      </c>
      <c r="I129" s="166">
        <f t="shared" si="19"/>
        <v>1.2636093760952387E-3</v>
      </c>
    </row>
    <row r="130" spans="2:9" x14ac:dyDescent="0.25">
      <c r="B130" s="164" t="s">
        <v>125</v>
      </c>
      <c r="C130" s="165">
        <v>51</v>
      </c>
      <c r="D130" s="165">
        <v>168</v>
      </c>
      <c r="E130" s="165">
        <v>171</v>
      </c>
      <c r="F130" s="165">
        <v>200</v>
      </c>
      <c r="G130" s="165">
        <v>146</v>
      </c>
      <c r="H130" s="166">
        <f t="shared" si="18"/>
        <v>-0.27</v>
      </c>
      <c r="I130" s="166">
        <f t="shared" si="19"/>
        <v>2.7659215728621415E-4</v>
      </c>
    </row>
    <row r="131" spans="2:9" x14ac:dyDescent="0.25">
      <c r="B131" s="164" t="s">
        <v>121</v>
      </c>
      <c r="C131" s="165">
        <v>33</v>
      </c>
      <c r="D131" s="165">
        <v>127</v>
      </c>
      <c r="E131" s="165">
        <v>144</v>
      </c>
      <c r="F131" s="165">
        <v>112</v>
      </c>
      <c r="G131" s="165">
        <v>137</v>
      </c>
      <c r="H131" s="166">
        <f t="shared" si="18"/>
        <v>0.22321428571428581</v>
      </c>
      <c r="I131" s="166">
        <f t="shared" si="19"/>
        <v>2.5954195580966673E-4</v>
      </c>
    </row>
    <row r="132" spans="2:9" x14ac:dyDescent="0.25">
      <c r="B132" s="164" t="s">
        <v>130</v>
      </c>
      <c r="C132" s="165">
        <v>9</v>
      </c>
      <c r="D132" s="165">
        <v>104</v>
      </c>
      <c r="E132" s="165">
        <v>127</v>
      </c>
      <c r="F132" s="165">
        <v>114</v>
      </c>
      <c r="G132" s="165">
        <v>102</v>
      </c>
      <c r="H132" s="166">
        <f t="shared" si="18"/>
        <v>-0.10526315789473684</v>
      </c>
      <c r="I132" s="166">
        <f t="shared" si="19"/>
        <v>1.9323561673420441E-4</v>
      </c>
    </row>
    <row r="133" spans="2:9" x14ac:dyDescent="0.25">
      <c r="B133" s="164" t="s">
        <v>133</v>
      </c>
      <c r="C133" s="165">
        <v>36</v>
      </c>
      <c r="D133" s="165">
        <v>207</v>
      </c>
      <c r="E133" s="165">
        <v>279</v>
      </c>
      <c r="F133" s="165">
        <v>239</v>
      </c>
      <c r="G133" s="165">
        <v>160</v>
      </c>
      <c r="H133" s="166">
        <f t="shared" si="18"/>
        <v>-0.33054393305439334</v>
      </c>
      <c r="I133" s="166">
        <f t="shared" si="19"/>
        <v>3.0311469291639906E-4</v>
      </c>
    </row>
    <row r="134" spans="2:9" x14ac:dyDescent="0.25">
      <c r="B134" s="169" t="s">
        <v>147</v>
      </c>
      <c r="C134" s="170">
        <f>C126-SUM(C127:C133)</f>
        <v>2415</v>
      </c>
      <c r="D134" s="170">
        <f>D126-SUM(D127:D133)</f>
        <v>4273</v>
      </c>
      <c r="E134" s="170">
        <f>E126-SUM(E127:E133)</f>
        <v>4014</v>
      </c>
      <c r="F134" s="170">
        <f>F126-SUM(F127:F133)</f>
        <v>4562</v>
      </c>
      <c r="G134" s="170">
        <f>G126-SUM(G127:G133)</f>
        <v>5346</v>
      </c>
      <c r="H134" s="171">
        <f t="shared" si="18"/>
        <v>0.17185444980271813</v>
      </c>
      <c r="I134" s="171">
        <f t="shared" si="19"/>
        <v>1.0127819677069183E-2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7010</v>
      </c>
      <c r="D136" s="177">
        <v>27665</v>
      </c>
      <c r="E136" s="177">
        <v>27025</v>
      </c>
      <c r="F136" s="177">
        <v>27263</v>
      </c>
      <c r="G136" s="177">
        <v>27881</v>
      </c>
      <c r="H136" s="178">
        <f t="shared" ref="H136:H148" si="20">IFERROR(G136/F136-1,"-")</f>
        <v>2.2668084950298928E-2</v>
      </c>
      <c r="I136" s="178">
        <f t="shared" ref="I136:I148" si="21">G136/G$10</f>
        <v>5.2819629707513263E-2</v>
      </c>
    </row>
    <row r="137" spans="2:9" x14ac:dyDescent="0.25">
      <c r="B137" s="160" t="s">
        <v>99</v>
      </c>
      <c r="C137" s="161">
        <v>4609</v>
      </c>
      <c r="D137" s="161">
        <v>3119</v>
      </c>
      <c r="E137" s="161">
        <v>4230</v>
      </c>
      <c r="F137" s="161">
        <v>1546</v>
      </c>
      <c r="G137" s="161">
        <v>2295</v>
      </c>
      <c r="H137" s="162">
        <f t="shared" si="20"/>
        <v>0.48447606727037518</v>
      </c>
      <c r="I137" s="162">
        <f t="shared" si="21"/>
        <v>4.3478013765195994E-3</v>
      </c>
    </row>
    <row r="138" spans="2:9" x14ac:dyDescent="0.25">
      <c r="B138" s="164" t="s">
        <v>105</v>
      </c>
      <c r="C138" s="165">
        <v>4118</v>
      </c>
      <c r="D138" s="165">
        <v>2392</v>
      </c>
      <c r="E138" s="165">
        <v>3302</v>
      </c>
      <c r="F138" s="165">
        <v>835</v>
      </c>
      <c r="G138" s="165">
        <v>1138</v>
      </c>
      <c r="H138" s="166">
        <f t="shared" si="20"/>
        <v>0.36287425149700603</v>
      </c>
      <c r="I138" s="166">
        <f t="shared" si="21"/>
        <v>2.1559032533678885E-3</v>
      </c>
    </row>
    <row r="139" spans="2:9" x14ac:dyDescent="0.25">
      <c r="B139" s="164" t="s">
        <v>102</v>
      </c>
      <c r="C139" s="165">
        <v>491</v>
      </c>
      <c r="D139" s="165">
        <v>727</v>
      </c>
      <c r="E139" s="165">
        <v>928</v>
      </c>
      <c r="F139" s="165">
        <v>711</v>
      </c>
      <c r="G139" s="165">
        <v>1157</v>
      </c>
      <c r="H139" s="166">
        <f t="shared" si="20"/>
        <v>0.62728551336146277</v>
      </c>
      <c r="I139" s="166">
        <f t="shared" si="21"/>
        <v>2.1918981231517109E-3</v>
      </c>
    </row>
    <row r="140" spans="2:9" x14ac:dyDescent="0.25">
      <c r="B140" s="160" t="s">
        <v>109</v>
      </c>
      <c r="C140" s="161">
        <v>2401</v>
      </c>
      <c r="D140" s="161">
        <v>24546</v>
      </c>
      <c r="E140" s="161">
        <v>22795</v>
      </c>
      <c r="F140" s="161">
        <v>25717</v>
      </c>
      <c r="G140" s="161">
        <v>25586</v>
      </c>
      <c r="H140" s="162">
        <f t="shared" si="20"/>
        <v>-5.0939067542870031E-3</v>
      </c>
      <c r="I140" s="162">
        <f t="shared" si="21"/>
        <v>4.8471828330993665E-2</v>
      </c>
    </row>
    <row r="141" spans="2:9" x14ac:dyDescent="0.25">
      <c r="B141" s="164" t="s">
        <v>112</v>
      </c>
      <c r="C141" s="165">
        <v>43</v>
      </c>
      <c r="D141" s="165">
        <v>10919</v>
      </c>
      <c r="E141" s="165">
        <v>8569</v>
      </c>
      <c r="F141" s="165">
        <v>11275</v>
      </c>
      <c r="G141" s="165">
        <v>11474</v>
      </c>
      <c r="H141" s="166">
        <f t="shared" si="20"/>
        <v>1.7649667405764902E-2</v>
      </c>
      <c r="I141" s="166">
        <f t="shared" si="21"/>
        <v>2.1737112415767267E-2</v>
      </c>
    </row>
    <row r="142" spans="2:9" x14ac:dyDescent="0.25">
      <c r="B142" s="164" t="s">
        <v>115</v>
      </c>
      <c r="C142" s="165">
        <v>333</v>
      </c>
      <c r="D142" s="165">
        <v>1856</v>
      </c>
      <c r="E142" s="165">
        <v>1897</v>
      </c>
      <c r="F142" s="165">
        <v>2300</v>
      </c>
      <c r="G142" s="165">
        <v>2595</v>
      </c>
      <c r="H142" s="166">
        <f t="shared" si="20"/>
        <v>0.12826086956521743</v>
      </c>
      <c r="I142" s="166">
        <f t="shared" si="21"/>
        <v>4.9161414257378475E-3</v>
      </c>
    </row>
    <row r="143" spans="2:9" x14ac:dyDescent="0.25">
      <c r="B143" s="164" t="s">
        <v>118</v>
      </c>
      <c r="C143" s="165">
        <v>524</v>
      </c>
      <c r="D143" s="165">
        <v>3295</v>
      </c>
      <c r="E143" s="165">
        <v>3144</v>
      </c>
      <c r="F143" s="165">
        <v>3350</v>
      </c>
      <c r="G143" s="165">
        <v>2501</v>
      </c>
      <c r="H143" s="166">
        <f t="shared" si="20"/>
        <v>-0.25343283582089549</v>
      </c>
      <c r="I143" s="166">
        <f t="shared" si="21"/>
        <v>4.7380615436494631E-3</v>
      </c>
    </row>
    <row r="144" spans="2:9" x14ac:dyDescent="0.25">
      <c r="B144" s="164" t="s">
        <v>125</v>
      </c>
      <c r="C144" s="165">
        <v>27</v>
      </c>
      <c r="D144" s="165">
        <v>1169</v>
      </c>
      <c r="E144" s="165">
        <v>1166</v>
      </c>
      <c r="F144" s="165">
        <v>681</v>
      </c>
      <c r="G144" s="165">
        <v>676</v>
      </c>
      <c r="H144" s="166">
        <f t="shared" si="20"/>
        <v>-7.342143906020504E-3</v>
      </c>
      <c r="I144" s="166">
        <f t="shared" si="21"/>
        <v>1.2806595775717862E-3</v>
      </c>
    </row>
    <row r="145" spans="2:9" x14ac:dyDescent="0.25">
      <c r="B145" s="164" t="s">
        <v>121</v>
      </c>
      <c r="C145" s="165">
        <v>36</v>
      </c>
      <c r="D145" s="165">
        <v>601</v>
      </c>
      <c r="E145" s="165">
        <v>429</v>
      </c>
      <c r="F145" s="165">
        <v>535</v>
      </c>
      <c r="G145" s="165">
        <v>621</v>
      </c>
      <c r="H145" s="166">
        <f t="shared" si="20"/>
        <v>0.1607476635514018</v>
      </c>
      <c r="I145" s="166">
        <f t="shared" si="21"/>
        <v>1.1764639018817739E-3</v>
      </c>
    </row>
    <row r="146" spans="2:9" x14ac:dyDescent="0.25">
      <c r="B146" s="164" t="s">
        <v>130</v>
      </c>
      <c r="C146" s="165">
        <v>0</v>
      </c>
      <c r="D146" s="165">
        <v>435</v>
      </c>
      <c r="E146" s="165">
        <v>288</v>
      </c>
      <c r="F146" s="165">
        <v>256</v>
      </c>
      <c r="G146" s="165">
        <v>430</v>
      </c>
      <c r="H146" s="166">
        <f t="shared" si="20"/>
        <v>0.6796875</v>
      </c>
      <c r="I146" s="166">
        <f t="shared" si="21"/>
        <v>8.1462073721282253E-4</v>
      </c>
    </row>
    <row r="147" spans="2:9" x14ac:dyDescent="0.25">
      <c r="B147" s="164" t="s">
        <v>133</v>
      </c>
      <c r="C147" s="165">
        <v>0</v>
      </c>
      <c r="D147" s="165">
        <v>239</v>
      </c>
      <c r="E147" s="165">
        <v>384</v>
      </c>
      <c r="F147" s="165">
        <v>175</v>
      </c>
      <c r="G147" s="165">
        <v>136</v>
      </c>
      <c r="H147" s="166">
        <f t="shared" si="20"/>
        <v>-0.22285714285714286</v>
      </c>
      <c r="I147" s="166">
        <f t="shared" si="21"/>
        <v>2.5764748897893922E-4</v>
      </c>
    </row>
    <row r="148" spans="2:9" x14ac:dyDescent="0.25">
      <c r="B148" s="169" t="s">
        <v>147</v>
      </c>
      <c r="C148" s="170">
        <f>C140-SUM(C141:C147)</f>
        <v>1438</v>
      </c>
      <c r="D148" s="170">
        <f>D140-SUM(D141:D147)</f>
        <v>6032</v>
      </c>
      <c r="E148" s="170">
        <f>E140-SUM(E141:E147)</f>
        <v>6918</v>
      </c>
      <c r="F148" s="170">
        <f>F140-SUM(F141:F147)</f>
        <v>7145</v>
      </c>
      <c r="G148" s="170">
        <f>G140-SUM(G141:G147)</f>
        <v>7153</v>
      </c>
      <c r="H148" s="171">
        <f t="shared" si="20"/>
        <v>1.1196641007698016E-3</v>
      </c>
      <c r="I148" s="171">
        <f t="shared" si="21"/>
        <v>1.3551121240193765E-2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3829</v>
      </c>
      <c r="D150" s="177">
        <v>11309</v>
      </c>
      <c r="E150" s="177">
        <v>11683</v>
      </c>
      <c r="F150" s="177">
        <v>11530</v>
      </c>
      <c r="G150" s="177">
        <v>10593</v>
      </c>
      <c r="H150" s="178">
        <f t="shared" ref="H150:H162" si="22">IFERROR(G150/F150-1,"-")</f>
        <v>-8.1266261925411976E-2</v>
      </c>
      <c r="I150" s="178">
        <f t="shared" ref="I150:I162" si="23">G150/G$10</f>
        <v>2.0068087137896345E-2</v>
      </c>
    </row>
    <row r="151" spans="2:9" x14ac:dyDescent="0.25">
      <c r="B151" s="160" t="s">
        <v>99</v>
      </c>
      <c r="C151" s="161">
        <v>2611</v>
      </c>
      <c r="D151" s="161">
        <v>5969</v>
      </c>
      <c r="E151" s="161">
        <v>5840</v>
      </c>
      <c r="F151" s="161">
        <v>5134</v>
      </c>
      <c r="G151" s="161">
        <v>4663</v>
      </c>
      <c r="H151" s="162">
        <f t="shared" si="22"/>
        <v>-9.1741332294507205E-2</v>
      </c>
      <c r="I151" s="162">
        <f t="shared" si="23"/>
        <v>8.8338988316823061E-3</v>
      </c>
    </row>
    <row r="152" spans="2:9" x14ac:dyDescent="0.25">
      <c r="B152" s="164" t="s">
        <v>105</v>
      </c>
      <c r="C152" s="165">
        <v>2153</v>
      </c>
      <c r="D152" s="165">
        <v>3632</v>
      </c>
      <c r="E152" s="165">
        <v>4020</v>
      </c>
      <c r="F152" s="165">
        <v>3330</v>
      </c>
      <c r="G152" s="165">
        <v>2888</v>
      </c>
      <c r="H152" s="166">
        <f t="shared" si="22"/>
        <v>-0.13273273273273278</v>
      </c>
      <c r="I152" s="166">
        <f t="shared" si="23"/>
        <v>5.4712202071410029E-3</v>
      </c>
    </row>
    <row r="153" spans="2:9" x14ac:dyDescent="0.25">
      <c r="B153" s="164" t="s">
        <v>102</v>
      </c>
      <c r="C153" s="165">
        <v>458</v>
      </c>
      <c r="D153" s="165">
        <v>2337</v>
      </c>
      <c r="E153" s="165">
        <v>1820</v>
      </c>
      <c r="F153" s="165">
        <v>1804</v>
      </c>
      <c r="G153" s="165">
        <v>1775</v>
      </c>
      <c r="H153" s="166">
        <f t="shared" si="22"/>
        <v>-1.6075388026607573E-2</v>
      </c>
      <c r="I153" s="166">
        <f t="shared" si="23"/>
        <v>3.3626786245413024E-3</v>
      </c>
    </row>
    <row r="154" spans="2:9" x14ac:dyDescent="0.25">
      <c r="B154" s="160" t="s">
        <v>109</v>
      </c>
      <c r="C154" s="161">
        <v>1218</v>
      </c>
      <c r="D154" s="161">
        <v>5340</v>
      </c>
      <c r="E154" s="161">
        <v>5843</v>
      </c>
      <c r="F154" s="161">
        <v>6396</v>
      </c>
      <c r="G154" s="161">
        <v>5930</v>
      </c>
      <c r="H154" s="162">
        <f t="shared" si="22"/>
        <v>-7.2858036272670401E-2</v>
      </c>
      <c r="I154" s="162">
        <f t="shared" si="23"/>
        <v>1.1234188306214041E-2</v>
      </c>
    </row>
    <row r="155" spans="2:9" x14ac:dyDescent="0.25">
      <c r="B155" s="164" t="s">
        <v>112</v>
      </c>
      <c r="C155" s="165">
        <v>61</v>
      </c>
      <c r="D155" s="165">
        <v>1785</v>
      </c>
      <c r="E155" s="165">
        <v>2074</v>
      </c>
      <c r="F155" s="165">
        <v>2253</v>
      </c>
      <c r="G155" s="165">
        <v>1668</v>
      </c>
      <c r="H155" s="166">
        <f t="shared" si="22"/>
        <v>-0.2596537949400799</v>
      </c>
      <c r="I155" s="166">
        <f t="shared" si="23"/>
        <v>3.1599706736534605E-3</v>
      </c>
    </row>
    <row r="156" spans="2:9" x14ac:dyDescent="0.25">
      <c r="B156" s="164" t="s">
        <v>115</v>
      </c>
      <c r="C156" s="165">
        <v>210</v>
      </c>
      <c r="D156" s="165">
        <v>1401</v>
      </c>
      <c r="E156" s="165">
        <v>1163</v>
      </c>
      <c r="F156" s="165">
        <v>1273</v>
      </c>
      <c r="G156" s="165">
        <v>1344</v>
      </c>
      <c r="H156" s="166">
        <f t="shared" si="22"/>
        <v>5.5773762765121804E-2</v>
      </c>
      <c r="I156" s="166">
        <f t="shared" si="23"/>
        <v>2.5461634204977522E-3</v>
      </c>
    </row>
    <row r="157" spans="2:9" x14ac:dyDescent="0.25">
      <c r="B157" s="164" t="s">
        <v>118</v>
      </c>
      <c r="C157" s="165">
        <v>316</v>
      </c>
      <c r="D157" s="165">
        <v>660</v>
      </c>
      <c r="E157" s="165">
        <v>864</v>
      </c>
      <c r="F157" s="165">
        <v>983</v>
      </c>
      <c r="G157" s="165">
        <v>1545</v>
      </c>
      <c r="H157" s="166">
        <f t="shared" si="22"/>
        <v>0.57171922685656162</v>
      </c>
      <c r="I157" s="166">
        <f t="shared" si="23"/>
        <v>2.9269512534739785E-3</v>
      </c>
    </row>
    <row r="158" spans="2:9" x14ac:dyDescent="0.25">
      <c r="B158" s="164" t="s">
        <v>125</v>
      </c>
      <c r="C158" s="165">
        <v>42</v>
      </c>
      <c r="D158" s="165">
        <v>170</v>
      </c>
      <c r="E158" s="165">
        <v>186</v>
      </c>
      <c r="F158" s="165">
        <v>249</v>
      </c>
      <c r="G158" s="165">
        <v>160</v>
      </c>
      <c r="H158" s="166">
        <f t="shared" si="22"/>
        <v>-0.35742971887550201</v>
      </c>
      <c r="I158" s="166">
        <f t="shared" si="23"/>
        <v>3.0311469291639906E-4</v>
      </c>
    </row>
    <row r="159" spans="2:9" x14ac:dyDescent="0.25">
      <c r="B159" s="164" t="s">
        <v>121</v>
      </c>
      <c r="C159" s="165">
        <v>36</v>
      </c>
      <c r="D159" s="165">
        <v>244</v>
      </c>
      <c r="E159" s="165">
        <v>302</v>
      </c>
      <c r="F159" s="165">
        <v>245</v>
      </c>
      <c r="G159" s="165">
        <v>146</v>
      </c>
      <c r="H159" s="166">
        <f t="shared" si="22"/>
        <v>-0.40408163265306118</v>
      </c>
      <c r="I159" s="166">
        <f t="shared" si="23"/>
        <v>2.7659215728621415E-4</v>
      </c>
    </row>
    <row r="160" spans="2:9" x14ac:dyDescent="0.25">
      <c r="B160" s="164" t="s">
        <v>130</v>
      </c>
      <c r="C160" s="165">
        <v>5</v>
      </c>
      <c r="D160" s="165">
        <v>28</v>
      </c>
      <c r="E160" s="165">
        <v>53</v>
      </c>
      <c r="F160" s="165">
        <v>34</v>
      </c>
      <c r="G160" s="165">
        <v>21</v>
      </c>
      <c r="H160" s="166">
        <f t="shared" si="22"/>
        <v>-0.38235294117647056</v>
      </c>
      <c r="I160" s="166">
        <f t="shared" si="23"/>
        <v>3.9783803445277379E-5</v>
      </c>
    </row>
    <row r="161" spans="2:9" x14ac:dyDescent="0.25">
      <c r="B161" s="164" t="s">
        <v>133</v>
      </c>
      <c r="C161" s="165">
        <v>7</v>
      </c>
      <c r="D161" s="165">
        <v>55</v>
      </c>
      <c r="E161" s="165">
        <v>103</v>
      </c>
      <c r="F161" s="165">
        <v>25</v>
      </c>
      <c r="G161" s="165">
        <v>50</v>
      </c>
      <c r="H161" s="166">
        <f t="shared" si="22"/>
        <v>1</v>
      </c>
      <c r="I161" s="166">
        <f t="shared" si="23"/>
        <v>9.472334153637471E-5</v>
      </c>
    </row>
    <row r="162" spans="2:9" x14ac:dyDescent="0.25">
      <c r="B162" s="169" t="s">
        <v>147</v>
      </c>
      <c r="C162" s="170">
        <f>C154-SUM(C155:C161)</f>
        <v>541</v>
      </c>
      <c r="D162" s="170">
        <f>D154-SUM(D155:D161)</f>
        <v>997</v>
      </c>
      <c r="E162" s="170">
        <f>E154-SUM(E155:E161)</f>
        <v>1098</v>
      </c>
      <c r="F162" s="170">
        <f>F154-SUM(F155:F161)</f>
        <v>1334</v>
      </c>
      <c r="G162" s="170">
        <f>G154-SUM(G155:G161)</f>
        <v>996</v>
      </c>
      <c r="H162" s="171">
        <f t="shared" si="22"/>
        <v>-0.25337331334332835</v>
      </c>
      <c r="I162" s="171">
        <f t="shared" si="23"/>
        <v>1.8868889634045842E-3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1CE5-87D2-4AE5-AF63-C075A5499E3C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O4" s="282" t="s">
        <v>271</v>
      </c>
      <c r="P4" s="282"/>
      <c r="Q4" s="282"/>
      <c r="R4" s="282"/>
      <c r="S4" s="282"/>
      <c r="T4" s="282"/>
      <c r="U4" s="282"/>
      <c r="V4" s="282"/>
      <c r="W4" s="282"/>
      <c r="X4" s="282"/>
    </row>
    <row r="5" spans="1:24" ht="6" customHeight="1" x14ac:dyDescent="0.25"/>
    <row r="6" spans="1:24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</row>
    <row r="7" spans="1:24" s="147" customFormat="1" ht="72" customHeight="1" x14ac:dyDescent="0.25">
      <c r="B7" s="148"/>
      <c r="C7" s="173" t="s">
        <v>272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3" t="s">
        <v>268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263</v>
      </c>
      <c r="Q7" s="173" t="s">
        <v>264</v>
      </c>
      <c r="R7" s="173" t="s">
        <v>265</v>
      </c>
      <c r="S7" s="173" t="s">
        <v>266</v>
      </c>
      <c r="T7" s="173" t="s">
        <v>267</v>
      </c>
      <c r="U7" s="173" t="s">
        <v>268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50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1895139</v>
      </c>
      <c r="D9" s="177">
        <v>1198031</v>
      </c>
      <c r="E9" s="177">
        <v>300978</v>
      </c>
      <c r="F9" s="177">
        <v>1711410</v>
      </c>
      <c r="G9" s="177">
        <v>2026391</v>
      </c>
      <c r="H9" s="177">
        <v>2139392</v>
      </c>
      <c r="I9" s="177">
        <v>2114687</v>
      </c>
      <c r="J9" s="178">
        <f>IFERROR(I9/H9-1,"-")</f>
        <v>-1.1547673357664268E-2</v>
      </c>
      <c r="K9" s="177">
        <f t="shared" ref="K9:K21" si="0">I9-H9</f>
        <v>-24705</v>
      </c>
      <c r="L9" s="178">
        <f t="shared" ref="L9:L21" si="1">I9/I$9</f>
        <v>1</v>
      </c>
      <c r="O9" s="157" t="s">
        <v>70</v>
      </c>
      <c r="P9" s="177">
        <v>183101</v>
      </c>
      <c r="Q9" s="177">
        <v>30364</v>
      </c>
      <c r="R9" s="177">
        <v>240241</v>
      </c>
      <c r="S9" s="177">
        <v>297116</v>
      </c>
      <c r="T9" s="177">
        <v>327775</v>
      </c>
      <c r="U9" s="177">
        <v>343207</v>
      </c>
      <c r="V9" s="178">
        <f>IFERROR(U9/T9-1,"-")</f>
        <v>4.7081076958279233E-2</v>
      </c>
      <c r="W9" s="177">
        <f>U9-T9</f>
        <v>15432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283084</v>
      </c>
      <c r="D10" s="161">
        <v>163202</v>
      </c>
      <c r="E10" s="161">
        <v>139561</v>
      </c>
      <c r="F10" s="161">
        <v>274119</v>
      </c>
      <c r="G10" s="161">
        <v>311661</v>
      </c>
      <c r="H10" s="161">
        <v>287774</v>
      </c>
      <c r="I10" s="161">
        <v>293227</v>
      </c>
      <c r="J10" s="179">
        <f>IFERROR(I10/H10-1,"-")</f>
        <v>1.8948897398653131E-2</v>
      </c>
      <c r="K10" s="160">
        <f t="shared" si="0"/>
        <v>5453</v>
      </c>
      <c r="L10" s="162">
        <f t="shared" si="1"/>
        <v>0.13866212824876684</v>
      </c>
      <c r="O10" s="160" t="s">
        <v>99</v>
      </c>
      <c r="P10" s="161">
        <v>56011</v>
      </c>
      <c r="Q10" s="161">
        <v>13482</v>
      </c>
      <c r="R10" s="161">
        <v>93029</v>
      </c>
      <c r="S10" s="161">
        <v>104273</v>
      </c>
      <c r="T10" s="161">
        <v>99829</v>
      </c>
      <c r="U10" s="161">
        <v>108214</v>
      </c>
      <c r="V10" s="179">
        <f>IFERROR(U10/T10-1,"-")</f>
        <v>8.3993629105770795E-2</v>
      </c>
      <c r="W10" s="160">
        <f t="shared" ref="W10:W20" si="3">U10-T10</f>
        <v>8385</v>
      </c>
      <c r="X10" s="162">
        <f t="shared" si="2"/>
        <v>0.3153024268153039</v>
      </c>
    </row>
    <row r="11" spans="1:24" x14ac:dyDescent="0.25">
      <c r="A11" s="163" t="s">
        <v>105</v>
      </c>
      <c r="B11" s="164" t="s">
        <v>105</v>
      </c>
      <c r="C11" s="165">
        <v>95478</v>
      </c>
      <c r="D11" s="165">
        <v>56449</v>
      </c>
      <c r="E11" s="165">
        <v>98818</v>
      </c>
      <c r="F11" s="165">
        <v>113075</v>
      </c>
      <c r="G11" s="165">
        <v>118947</v>
      </c>
      <c r="H11" s="165">
        <v>101768</v>
      </c>
      <c r="I11" s="165">
        <v>99107</v>
      </c>
      <c r="J11" s="180">
        <f>IFERROR(I11/H11-1,"-")</f>
        <v>-2.6147708513481693E-2</v>
      </c>
      <c r="K11" s="164">
        <f t="shared" si="0"/>
        <v>-2661</v>
      </c>
      <c r="L11" s="166">
        <f t="shared" si="1"/>
        <v>4.6866037385201689E-2</v>
      </c>
      <c r="O11" s="164" t="s">
        <v>105</v>
      </c>
      <c r="P11" s="165">
        <v>9469</v>
      </c>
      <c r="Q11" s="165">
        <v>6596</v>
      </c>
      <c r="R11" s="165">
        <v>25228</v>
      </c>
      <c r="S11" s="165">
        <v>22192</v>
      </c>
      <c r="T11" s="165">
        <v>21609</v>
      </c>
      <c r="U11" s="165">
        <v>21116</v>
      </c>
      <c r="V11" s="180">
        <f>IFERROR(U11/T11-1,"-")</f>
        <v>-2.2814568004072333E-2</v>
      </c>
      <c r="W11" s="164">
        <f t="shared" si="3"/>
        <v>-493</v>
      </c>
      <c r="X11" s="166">
        <f t="shared" si="2"/>
        <v>6.1525551635019098E-2</v>
      </c>
    </row>
    <row r="12" spans="1:24" x14ac:dyDescent="0.25">
      <c r="A12" s="163" t="s">
        <v>102</v>
      </c>
      <c r="B12" s="164" t="s">
        <v>102</v>
      </c>
      <c r="C12" s="165">
        <v>187606</v>
      </c>
      <c r="D12" s="165">
        <v>106753</v>
      </c>
      <c r="E12" s="165">
        <v>40743</v>
      </c>
      <c r="F12" s="165">
        <v>161044</v>
      </c>
      <c r="G12" s="165">
        <v>192714</v>
      </c>
      <c r="H12" s="165">
        <v>186006</v>
      </c>
      <c r="I12" s="165">
        <v>194120</v>
      </c>
      <c r="J12" s="180">
        <f>IFERROR(I12/H12-1,"-")</f>
        <v>4.3622248744664249E-2</v>
      </c>
      <c r="K12" s="164">
        <f t="shared" si="0"/>
        <v>8114</v>
      </c>
      <c r="L12" s="166">
        <f t="shared" si="1"/>
        <v>9.1796090863565147E-2</v>
      </c>
      <c r="O12" s="164" t="s">
        <v>102</v>
      </c>
      <c r="P12" s="165">
        <v>46542</v>
      </c>
      <c r="Q12" s="165">
        <v>6886</v>
      </c>
      <c r="R12" s="165">
        <v>67801</v>
      </c>
      <c r="S12" s="165">
        <v>82081</v>
      </c>
      <c r="T12" s="165">
        <v>78220</v>
      </c>
      <c r="U12" s="165">
        <v>87098</v>
      </c>
      <c r="V12" s="180">
        <f>IFERROR(U12/T12-1,"-")</f>
        <v>0.11350038353362302</v>
      </c>
      <c r="W12" s="164">
        <f t="shared" si="3"/>
        <v>8878</v>
      </c>
      <c r="X12" s="166">
        <f t="shared" si="2"/>
        <v>0.2537768751802848</v>
      </c>
    </row>
    <row r="13" spans="1:24" x14ac:dyDescent="0.25">
      <c r="A13" s="1"/>
      <c r="B13" s="160" t="s">
        <v>109</v>
      </c>
      <c r="C13" s="161">
        <v>1612055</v>
      </c>
      <c r="D13" s="161">
        <v>1034829</v>
      </c>
      <c r="E13" s="161">
        <v>161417</v>
      </c>
      <c r="F13" s="161">
        <v>1437291</v>
      </c>
      <c r="G13" s="161">
        <v>1714730</v>
      </c>
      <c r="H13" s="161">
        <v>1851618</v>
      </c>
      <c r="I13" s="161">
        <v>1821460</v>
      </c>
      <c r="J13" s="179">
        <f>IFERROR(I13/H13-1,"-")</f>
        <v>-1.6287376769938522E-2</v>
      </c>
      <c r="K13" s="160">
        <f t="shared" si="0"/>
        <v>-30158</v>
      </c>
      <c r="L13" s="162">
        <f t="shared" si="1"/>
        <v>0.86133787175123311</v>
      </c>
      <c r="O13" s="160" t="s">
        <v>109</v>
      </c>
      <c r="P13" s="161">
        <v>127090</v>
      </c>
      <c r="Q13" s="161">
        <v>16882</v>
      </c>
      <c r="R13" s="161">
        <v>147212</v>
      </c>
      <c r="S13" s="161">
        <v>192843</v>
      </c>
      <c r="T13" s="161">
        <v>227946</v>
      </c>
      <c r="U13" s="161">
        <v>234993</v>
      </c>
      <c r="V13" s="179">
        <f>IFERROR(U13/T13-1,"-")</f>
        <v>3.0915216761864706E-2</v>
      </c>
      <c r="W13" s="160">
        <f t="shared" si="3"/>
        <v>7047</v>
      </c>
      <c r="X13" s="162">
        <f t="shared" si="2"/>
        <v>0.68469757318469615</v>
      </c>
    </row>
    <row r="14" spans="1:24" s="57" customFormat="1" x14ac:dyDescent="0.25">
      <c r="B14" s="164" t="s">
        <v>112</v>
      </c>
      <c r="C14" s="165">
        <v>669945</v>
      </c>
      <c r="D14" s="165">
        <v>424155</v>
      </c>
      <c r="E14" s="165">
        <v>10010</v>
      </c>
      <c r="F14" s="165">
        <v>576618</v>
      </c>
      <c r="G14" s="165">
        <v>714301</v>
      </c>
      <c r="H14" s="165">
        <v>773583</v>
      </c>
      <c r="I14" s="165">
        <v>772740</v>
      </c>
      <c r="J14" s="180">
        <f t="shared" ref="J14:J21" si="4">IFERROR(I14/H14-1,"-")</f>
        <v>-1.0897343917847246E-3</v>
      </c>
      <c r="K14" s="164">
        <f t="shared" si="0"/>
        <v>-843</v>
      </c>
      <c r="L14" s="166">
        <f t="shared" si="1"/>
        <v>0.36541578020766191</v>
      </c>
      <c r="O14" s="164" t="s">
        <v>112</v>
      </c>
      <c r="P14" s="165">
        <v>21229</v>
      </c>
      <c r="Q14" s="165">
        <v>1209</v>
      </c>
      <c r="R14" s="165">
        <v>23380</v>
      </c>
      <c r="S14" s="165">
        <v>34508</v>
      </c>
      <c r="T14" s="165">
        <v>41935</v>
      </c>
      <c r="U14" s="165">
        <v>42405</v>
      </c>
      <c r="V14" s="180">
        <f t="shared" ref="V14:V21" si="5">IFERROR(U14/T14-1,"-")</f>
        <v>1.1207821628711034E-2</v>
      </c>
      <c r="W14" s="164">
        <f t="shared" si="3"/>
        <v>470</v>
      </c>
      <c r="X14" s="166">
        <f t="shared" si="2"/>
        <v>0.12355517224299038</v>
      </c>
    </row>
    <row r="15" spans="1:24" s="57" customFormat="1" x14ac:dyDescent="0.25">
      <c r="B15" s="164" t="s">
        <v>115</v>
      </c>
      <c r="C15" s="165">
        <v>226252</v>
      </c>
      <c r="D15" s="165">
        <v>134689</v>
      </c>
      <c r="E15" s="165">
        <v>24400</v>
      </c>
      <c r="F15" s="165">
        <v>162919</v>
      </c>
      <c r="G15" s="165">
        <v>196251</v>
      </c>
      <c r="H15" s="165">
        <v>215414</v>
      </c>
      <c r="I15" s="165">
        <v>207490</v>
      </c>
      <c r="J15" s="180">
        <f t="shared" si="4"/>
        <v>-3.6784981477526957E-2</v>
      </c>
      <c r="K15" s="164">
        <f t="shared" si="0"/>
        <v>-7924</v>
      </c>
      <c r="L15" s="166">
        <f t="shared" si="1"/>
        <v>9.8118539528544893E-2</v>
      </c>
      <c r="O15" s="164" t="s">
        <v>115</v>
      </c>
      <c r="P15" s="165">
        <v>46896</v>
      </c>
      <c r="Q15" s="165">
        <v>3880</v>
      </c>
      <c r="R15" s="165">
        <v>48943</v>
      </c>
      <c r="S15" s="165">
        <v>63366</v>
      </c>
      <c r="T15" s="165">
        <v>73427</v>
      </c>
      <c r="U15" s="165">
        <v>72352</v>
      </c>
      <c r="V15" s="180">
        <f t="shared" si="5"/>
        <v>-1.4640391136775288E-2</v>
      </c>
      <c r="W15" s="164">
        <f t="shared" si="3"/>
        <v>-1075</v>
      </c>
      <c r="X15" s="166">
        <f t="shared" si="2"/>
        <v>0.21081155104645302</v>
      </c>
    </row>
    <row r="16" spans="1:24" x14ac:dyDescent="0.25">
      <c r="A16" s="1"/>
      <c r="B16" s="164" t="s">
        <v>118</v>
      </c>
      <c r="C16" s="165">
        <v>70164</v>
      </c>
      <c r="D16" s="165">
        <v>44764</v>
      </c>
      <c r="E16" s="165">
        <v>30328</v>
      </c>
      <c r="F16" s="165">
        <v>76993</v>
      </c>
      <c r="G16" s="165">
        <v>93751</v>
      </c>
      <c r="H16" s="165">
        <v>101533</v>
      </c>
      <c r="I16" s="165">
        <v>90603</v>
      </c>
      <c r="J16" s="180">
        <f t="shared" si="4"/>
        <v>-0.10764972964454911</v>
      </c>
      <c r="K16" s="164">
        <f t="shared" si="0"/>
        <v>-10930</v>
      </c>
      <c r="L16" s="166">
        <f t="shared" si="1"/>
        <v>4.2844638473684284E-2</v>
      </c>
      <c r="O16" s="164" t="s">
        <v>118</v>
      </c>
      <c r="P16" s="165">
        <v>6810</v>
      </c>
      <c r="Q16" s="165">
        <v>3499</v>
      </c>
      <c r="R16" s="165">
        <v>12985</v>
      </c>
      <c r="S16" s="165">
        <v>16370</v>
      </c>
      <c r="T16" s="165">
        <v>22309</v>
      </c>
      <c r="U16" s="165">
        <v>23090</v>
      </c>
      <c r="V16" s="180">
        <f t="shared" si="5"/>
        <v>3.5008292617329406E-2</v>
      </c>
      <c r="W16" s="164">
        <f t="shared" si="3"/>
        <v>781</v>
      </c>
      <c r="X16" s="166">
        <f t="shared" si="2"/>
        <v>6.7277182574947483E-2</v>
      </c>
    </row>
    <row r="17" spans="1:24" x14ac:dyDescent="0.25">
      <c r="A17" s="1"/>
      <c r="B17" s="164" t="s">
        <v>125</v>
      </c>
      <c r="C17" s="165">
        <v>56517</v>
      </c>
      <c r="D17" s="165">
        <v>34076</v>
      </c>
      <c r="E17" s="165">
        <v>2526</v>
      </c>
      <c r="F17" s="165">
        <v>72875</v>
      </c>
      <c r="G17" s="165">
        <v>65213</v>
      </c>
      <c r="H17" s="165">
        <v>68178</v>
      </c>
      <c r="I17" s="165">
        <v>67019</v>
      </c>
      <c r="J17" s="180">
        <f t="shared" si="4"/>
        <v>-1.6999618645310854E-2</v>
      </c>
      <c r="K17" s="164">
        <f t="shared" si="0"/>
        <v>-1159</v>
      </c>
      <c r="L17" s="166">
        <f t="shared" si="1"/>
        <v>3.1692160589250326E-2</v>
      </c>
      <c r="O17" s="164" t="s">
        <v>125</v>
      </c>
      <c r="P17" s="165">
        <v>1878</v>
      </c>
      <c r="Q17" s="165">
        <v>218</v>
      </c>
      <c r="R17" s="165">
        <v>4324</v>
      </c>
      <c r="S17" s="165">
        <v>3824</v>
      </c>
      <c r="T17" s="165">
        <v>5572</v>
      </c>
      <c r="U17" s="165">
        <v>6561</v>
      </c>
      <c r="V17" s="180">
        <f t="shared" si="5"/>
        <v>0.17749461593682692</v>
      </c>
      <c r="W17" s="164">
        <f t="shared" si="3"/>
        <v>989</v>
      </c>
      <c r="X17" s="166">
        <f t="shared" si="2"/>
        <v>1.9116742956874423E-2</v>
      </c>
    </row>
    <row r="18" spans="1:24" x14ac:dyDescent="0.25">
      <c r="A18" s="1"/>
      <c r="B18" s="164" t="s">
        <v>121</v>
      </c>
      <c r="C18" s="165">
        <v>57839</v>
      </c>
      <c r="D18" s="165">
        <v>38356</v>
      </c>
      <c r="E18" s="165">
        <v>5234</v>
      </c>
      <c r="F18" s="165">
        <v>67237</v>
      </c>
      <c r="G18" s="165">
        <v>60571</v>
      </c>
      <c r="H18" s="165">
        <v>68351</v>
      </c>
      <c r="I18" s="165">
        <v>61824</v>
      </c>
      <c r="J18" s="180">
        <f t="shared" si="4"/>
        <v>-9.5492384895612403E-2</v>
      </c>
      <c r="K18" s="164">
        <f t="shared" si="0"/>
        <v>-6527</v>
      </c>
      <c r="L18" s="166">
        <f t="shared" si="1"/>
        <v>2.923553225607383E-2</v>
      </c>
      <c r="O18" s="164" t="s">
        <v>121</v>
      </c>
      <c r="P18" s="165">
        <v>1330</v>
      </c>
      <c r="Q18" s="165">
        <v>228</v>
      </c>
      <c r="R18" s="165">
        <v>2538</v>
      </c>
      <c r="S18" s="165">
        <v>2351</v>
      </c>
      <c r="T18" s="165">
        <v>2906</v>
      </c>
      <c r="U18" s="165">
        <v>3382</v>
      </c>
      <c r="V18" s="180">
        <f t="shared" si="5"/>
        <v>0.16379903647625604</v>
      </c>
      <c r="W18" s="164">
        <f t="shared" si="3"/>
        <v>476</v>
      </c>
      <c r="X18" s="166">
        <f t="shared" si="2"/>
        <v>9.8541113671923933E-3</v>
      </c>
    </row>
    <row r="19" spans="1:24" x14ac:dyDescent="0.25">
      <c r="A19" s="1"/>
      <c r="B19" s="164" t="s">
        <v>130</v>
      </c>
      <c r="C19" s="165">
        <v>51549</v>
      </c>
      <c r="D19" s="165">
        <v>35444</v>
      </c>
      <c r="E19" s="165">
        <v>505</v>
      </c>
      <c r="F19" s="165">
        <v>38456</v>
      </c>
      <c r="G19" s="165">
        <v>49303</v>
      </c>
      <c r="H19" s="165">
        <v>44960</v>
      </c>
      <c r="I19" s="165">
        <v>42497</v>
      </c>
      <c r="J19" s="180">
        <f t="shared" si="4"/>
        <v>-5.4782028469750887E-2</v>
      </c>
      <c r="K19" s="164">
        <f t="shared" si="0"/>
        <v>-2463</v>
      </c>
      <c r="L19" s="166">
        <f t="shared" si="1"/>
        <v>2.0096118243503647E-2</v>
      </c>
      <c r="O19" s="164" t="s">
        <v>130</v>
      </c>
      <c r="P19" s="165">
        <v>4100</v>
      </c>
      <c r="Q19" s="165">
        <v>72</v>
      </c>
      <c r="R19" s="165">
        <v>3965</v>
      </c>
      <c r="S19" s="165">
        <v>6255</v>
      </c>
      <c r="T19" s="165">
        <v>5526</v>
      </c>
      <c r="U19" s="165">
        <v>5578</v>
      </c>
      <c r="V19" s="180">
        <f t="shared" si="5"/>
        <v>9.4100615273253752E-3</v>
      </c>
      <c r="W19" s="164">
        <f t="shared" si="3"/>
        <v>52</v>
      </c>
      <c r="X19" s="166">
        <f t="shared" si="2"/>
        <v>1.6252582260851321E-2</v>
      </c>
    </row>
    <row r="20" spans="1:24" x14ac:dyDescent="0.25">
      <c r="A20" s="163" t="s">
        <v>146</v>
      </c>
      <c r="B20" s="164" t="s">
        <v>133</v>
      </c>
      <c r="C20" s="165">
        <v>70967</v>
      </c>
      <c r="D20" s="165">
        <v>51500</v>
      </c>
      <c r="E20" s="165">
        <v>2947</v>
      </c>
      <c r="F20" s="165">
        <v>31715</v>
      </c>
      <c r="G20" s="165">
        <v>46024</v>
      </c>
      <c r="H20" s="165">
        <v>51238</v>
      </c>
      <c r="I20" s="165">
        <v>39946</v>
      </c>
      <c r="J20" s="180">
        <f t="shared" si="4"/>
        <v>-0.22038330926265659</v>
      </c>
      <c r="K20" s="164">
        <f t="shared" si="0"/>
        <v>-11292</v>
      </c>
      <c r="L20" s="166">
        <f t="shared" si="1"/>
        <v>1.8889793146692632E-2</v>
      </c>
      <c r="O20" s="164" t="s">
        <v>133</v>
      </c>
      <c r="P20" s="165">
        <v>6540</v>
      </c>
      <c r="Q20" s="165">
        <v>313</v>
      </c>
      <c r="R20" s="165">
        <v>3880</v>
      </c>
      <c r="S20" s="165">
        <v>6731</v>
      </c>
      <c r="T20" s="165">
        <v>7474</v>
      </c>
      <c r="U20" s="165">
        <v>5162</v>
      </c>
      <c r="V20" s="180">
        <f t="shared" si="5"/>
        <v>-0.30933904201230933</v>
      </c>
      <c r="W20" s="164">
        <f t="shared" si="3"/>
        <v>-2312</v>
      </c>
      <c r="X20" s="166">
        <f t="shared" si="2"/>
        <v>1.5040485770977864E-2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408822</v>
      </c>
      <c r="D21" s="170">
        <f t="shared" ref="D21:I21" si="7">D13-SUM(D14:D20)</f>
        <v>271845</v>
      </c>
      <c r="E21" s="170">
        <f t="shared" si="7"/>
        <v>85467</v>
      </c>
      <c r="F21" s="170">
        <f t="shared" si="7"/>
        <v>410478</v>
      </c>
      <c r="G21" s="170">
        <f t="shared" si="7"/>
        <v>489316</v>
      </c>
      <c r="H21" s="170">
        <f t="shared" si="7"/>
        <v>528361</v>
      </c>
      <c r="I21" s="170">
        <f t="shared" si="7"/>
        <v>539341</v>
      </c>
      <c r="J21" s="181">
        <f t="shared" si="4"/>
        <v>2.0781246155564093E-2</v>
      </c>
      <c r="K21" s="169">
        <f t="shared" si="0"/>
        <v>10980</v>
      </c>
      <c r="L21" s="171">
        <f t="shared" si="1"/>
        <v>0.25504530930582164</v>
      </c>
      <c r="O21" s="169" t="s">
        <v>147</v>
      </c>
      <c r="P21" s="170">
        <f t="shared" ref="P21:U21" si="8">P13-SUM(P14:P20)</f>
        <v>38307</v>
      </c>
      <c r="Q21" s="170">
        <f t="shared" si="8"/>
        <v>7463</v>
      </c>
      <c r="R21" s="170">
        <f t="shared" si="8"/>
        <v>47197</v>
      </c>
      <c r="S21" s="170">
        <f t="shared" si="8"/>
        <v>59438</v>
      </c>
      <c r="T21" s="170">
        <f t="shared" si="8"/>
        <v>68797</v>
      </c>
      <c r="U21" s="170">
        <f t="shared" si="8"/>
        <v>76463</v>
      </c>
      <c r="V21" s="181">
        <f t="shared" si="5"/>
        <v>0.11142927743942321</v>
      </c>
      <c r="W21" s="169">
        <f>U21-T21</f>
        <v>7666</v>
      </c>
      <c r="X21" s="171">
        <f t="shared" si="2"/>
        <v>0.22278974496440923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695199</v>
      </c>
      <c r="D23" s="177">
        <v>439711</v>
      </c>
      <c r="E23" s="177">
        <v>108123</v>
      </c>
      <c r="F23" s="177">
        <v>647133</v>
      </c>
      <c r="G23" s="177">
        <v>736259</v>
      </c>
      <c r="H23" s="177">
        <v>778566</v>
      </c>
      <c r="I23" s="177">
        <v>744690</v>
      </c>
      <c r="J23" s="178">
        <f>IFERROR(I23/H23-1,"-")</f>
        <v>-4.3510762093387112E-2</v>
      </c>
      <c r="K23" s="177">
        <f>I23-H23</f>
        <v>-33876</v>
      </c>
      <c r="L23" s="178">
        <f t="shared" ref="L23:L35" si="9">I23/I$9</f>
        <v>0.3521514058581719</v>
      </c>
    </row>
    <row r="24" spans="1:24" x14ac:dyDescent="0.25">
      <c r="A24" s="1" t="s">
        <v>98</v>
      </c>
      <c r="B24" s="160" t="s">
        <v>99</v>
      </c>
      <c r="C24" s="161">
        <v>48400</v>
      </c>
      <c r="D24" s="161">
        <v>24401</v>
      </c>
      <c r="E24" s="161">
        <v>49585</v>
      </c>
      <c r="F24" s="161">
        <v>49953</v>
      </c>
      <c r="G24" s="161">
        <v>47875</v>
      </c>
      <c r="H24" s="161">
        <v>40238</v>
      </c>
      <c r="I24" s="161">
        <v>36260</v>
      </c>
      <c r="J24" s="179">
        <f>IFERROR(I24/H24-1,"-")</f>
        <v>-9.8861772453899266E-2</v>
      </c>
      <c r="K24" s="160">
        <f t="shared" ref="K24:K34" si="10">I24-H24</f>
        <v>-3978</v>
      </c>
      <c r="L24" s="162">
        <f t="shared" si="9"/>
        <v>1.714674559402881E-2</v>
      </c>
    </row>
    <row r="25" spans="1:24" x14ac:dyDescent="0.25">
      <c r="A25" s="163" t="s">
        <v>105</v>
      </c>
      <c r="B25" s="164" t="s">
        <v>105</v>
      </c>
      <c r="C25" s="165">
        <v>20357</v>
      </c>
      <c r="D25" s="165">
        <v>10723</v>
      </c>
      <c r="E25" s="165">
        <v>33557</v>
      </c>
      <c r="F25" s="165">
        <v>21912</v>
      </c>
      <c r="G25" s="165">
        <v>19370</v>
      </c>
      <c r="H25" s="165">
        <v>14273</v>
      </c>
      <c r="I25" s="165">
        <v>13417</v>
      </c>
      <c r="J25" s="180">
        <f>IFERROR(I25/H25-1,"-")</f>
        <v>-5.9973376304911397E-2</v>
      </c>
      <c r="K25" s="164">
        <f t="shared" si="10"/>
        <v>-856</v>
      </c>
      <c r="L25" s="166">
        <f t="shared" si="9"/>
        <v>6.3446741763674716E-3</v>
      </c>
    </row>
    <row r="26" spans="1:24" x14ac:dyDescent="0.25">
      <c r="A26" s="163" t="s">
        <v>102</v>
      </c>
      <c r="B26" s="164" t="s">
        <v>102</v>
      </c>
      <c r="C26" s="165">
        <v>28043</v>
      </c>
      <c r="D26" s="165">
        <v>13678</v>
      </c>
      <c r="E26" s="165">
        <v>16028</v>
      </c>
      <c r="F26" s="165">
        <v>28041</v>
      </c>
      <c r="G26" s="165">
        <v>28505</v>
      </c>
      <c r="H26" s="165">
        <v>25965</v>
      </c>
      <c r="I26" s="165">
        <v>22843</v>
      </c>
      <c r="J26" s="180">
        <f>IFERROR(I26/H26-1,"-")</f>
        <v>-0.12023878297708457</v>
      </c>
      <c r="K26" s="164">
        <f t="shared" si="10"/>
        <v>-3122</v>
      </c>
      <c r="L26" s="166">
        <f t="shared" si="9"/>
        <v>1.0802071417661338E-2</v>
      </c>
    </row>
    <row r="27" spans="1:24" x14ac:dyDescent="0.25">
      <c r="A27" s="1"/>
      <c r="B27" s="160" t="s">
        <v>109</v>
      </c>
      <c r="C27" s="161">
        <v>646799</v>
      </c>
      <c r="D27" s="161">
        <v>415310</v>
      </c>
      <c r="E27" s="161">
        <v>58538</v>
      </c>
      <c r="F27" s="161">
        <v>597180</v>
      </c>
      <c r="G27" s="161">
        <v>688384</v>
      </c>
      <c r="H27" s="161">
        <v>738328</v>
      </c>
      <c r="I27" s="161">
        <v>708430</v>
      </c>
      <c r="J27" s="179">
        <f>IFERROR(I27/H27-1,"-")</f>
        <v>-4.0494197700750911E-2</v>
      </c>
      <c r="K27" s="160">
        <f t="shared" si="10"/>
        <v>-29898</v>
      </c>
      <c r="L27" s="162">
        <f t="shared" si="9"/>
        <v>0.33500466026414311</v>
      </c>
    </row>
    <row r="28" spans="1:24" s="57" customFormat="1" x14ac:dyDescent="0.25">
      <c r="B28" s="164" t="s">
        <v>112</v>
      </c>
      <c r="C28" s="165">
        <v>307862</v>
      </c>
      <c r="D28" s="165">
        <v>190725</v>
      </c>
      <c r="E28" s="165">
        <v>3348</v>
      </c>
      <c r="F28" s="165">
        <v>268684</v>
      </c>
      <c r="G28" s="165">
        <v>326659</v>
      </c>
      <c r="H28" s="165">
        <v>351626</v>
      </c>
      <c r="I28" s="165">
        <v>348224</v>
      </c>
      <c r="J28" s="180">
        <f t="shared" ref="J28:J35" si="11">IFERROR(I28/H28-1,"-")</f>
        <v>-9.6750524705226937E-3</v>
      </c>
      <c r="K28" s="164">
        <f t="shared" si="10"/>
        <v>-3402</v>
      </c>
      <c r="L28" s="166">
        <f t="shared" si="9"/>
        <v>0.16466928675496659</v>
      </c>
    </row>
    <row r="29" spans="1:24" s="57" customFormat="1" x14ac:dyDescent="0.25">
      <c r="B29" s="164" t="s">
        <v>115</v>
      </c>
      <c r="C29" s="165">
        <v>82696</v>
      </c>
      <c r="D29" s="165">
        <v>50910</v>
      </c>
      <c r="E29" s="165">
        <v>9195</v>
      </c>
      <c r="F29" s="165">
        <v>65908</v>
      </c>
      <c r="G29" s="165">
        <v>75487</v>
      </c>
      <c r="H29" s="165">
        <v>79727</v>
      </c>
      <c r="I29" s="165">
        <v>73548</v>
      </c>
      <c r="J29" s="180">
        <f t="shared" si="11"/>
        <v>-7.7501975491364283E-2</v>
      </c>
      <c r="K29" s="164">
        <f t="shared" si="10"/>
        <v>-6179</v>
      </c>
      <c r="L29" s="166">
        <f t="shared" si="9"/>
        <v>3.4779615139261741E-2</v>
      </c>
    </row>
    <row r="30" spans="1:24" x14ac:dyDescent="0.25">
      <c r="A30" s="1"/>
      <c r="B30" s="164" t="s">
        <v>118</v>
      </c>
      <c r="C30" s="165">
        <v>23160</v>
      </c>
      <c r="D30" s="165">
        <v>16130</v>
      </c>
      <c r="E30" s="165">
        <v>11290</v>
      </c>
      <c r="F30" s="165">
        <v>25875</v>
      </c>
      <c r="G30" s="165">
        <v>28348</v>
      </c>
      <c r="H30" s="165">
        <v>30329</v>
      </c>
      <c r="I30" s="165">
        <v>22505</v>
      </c>
      <c r="J30" s="180">
        <f t="shared" si="11"/>
        <v>-0.25797091892248347</v>
      </c>
      <c r="K30" s="164">
        <f t="shared" si="10"/>
        <v>-7824</v>
      </c>
      <c r="L30" s="166">
        <f t="shared" si="9"/>
        <v>1.0642236888958035E-2</v>
      </c>
    </row>
    <row r="31" spans="1:24" x14ac:dyDescent="0.25">
      <c r="A31" s="1"/>
      <c r="B31" s="164" t="s">
        <v>125</v>
      </c>
      <c r="C31" s="165">
        <v>25250</v>
      </c>
      <c r="D31" s="165">
        <v>15632</v>
      </c>
      <c r="E31" s="165">
        <v>879</v>
      </c>
      <c r="F31" s="165">
        <v>33744</v>
      </c>
      <c r="G31" s="165">
        <v>27987</v>
      </c>
      <c r="H31" s="165">
        <v>27624</v>
      </c>
      <c r="I31" s="165">
        <v>27413</v>
      </c>
      <c r="J31" s="180">
        <f t="shared" si="11"/>
        <v>-7.638285548798196E-3</v>
      </c>
      <c r="K31" s="164">
        <f t="shared" si="10"/>
        <v>-211</v>
      </c>
      <c r="L31" s="166">
        <f t="shared" si="9"/>
        <v>1.2963147737703027E-2</v>
      </c>
    </row>
    <row r="32" spans="1:24" x14ac:dyDescent="0.25">
      <c r="A32" s="1"/>
      <c r="B32" s="164" t="s">
        <v>121</v>
      </c>
      <c r="C32" s="165">
        <v>31824</v>
      </c>
      <c r="D32" s="165">
        <v>20897</v>
      </c>
      <c r="E32" s="165">
        <v>2726</v>
      </c>
      <c r="F32" s="165">
        <v>39829</v>
      </c>
      <c r="G32" s="165">
        <v>32878</v>
      </c>
      <c r="H32" s="165">
        <v>35710</v>
      </c>
      <c r="I32" s="165">
        <v>34166</v>
      </c>
      <c r="J32" s="180">
        <f t="shared" si="11"/>
        <v>-4.3237188462615483E-2</v>
      </c>
      <c r="K32" s="164">
        <f t="shared" si="10"/>
        <v>-1544</v>
      </c>
      <c r="L32" s="166">
        <f t="shared" si="9"/>
        <v>1.6156528129221959E-2</v>
      </c>
    </row>
    <row r="33" spans="1:12" x14ac:dyDescent="0.25">
      <c r="A33" s="1"/>
      <c r="B33" s="164" t="s">
        <v>130</v>
      </c>
      <c r="C33" s="165">
        <v>20358</v>
      </c>
      <c r="D33" s="165">
        <v>14159</v>
      </c>
      <c r="E33" s="165">
        <v>116</v>
      </c>
      <c r="F33" s="165">
        <v>14805</v>
      </c>
      <c r="G33" s="165">
        <v>17304</v>
      </c>
      <c r="H33" s="165">
        <v>16003</v>
      </c>
      <c r="I33" s="165">
        <v>14281</v>
      </c>
      <c r="J33" s="180">
        <f t="shared" si="11"/>
        <v>-0.10760482409548211</v>
      </c>
      <c r="K33" s="164">
        <f t="shared" si="10"/>
        <v>-1722</v>
      </c>
      <c r="L33" s="166">
        <f t="shared" si="9"/>
        <v>6.7532452793250255E-3</v>
      </c>
    </row>
    <row r="34" spans="1:12" x14ac:dyDescent="0.25">
      <c r="A34" s="163" t="s">
        <v>146</v>
      </c>
      <c r="B34" s="164" t="s">
        <v>133</v>
      </c>
      <c r="C34" s="165">
        <v>21441</v>
      </c>
      <c r="D34" s="165">
        <v>16043</v>
      </c>
      <c r="E34" s="165">
        <v>351</v>
      </c>
      <c r="F34" s="165">
        <v>9555</v>
      </c>
      <c r="G34" s="165">
        <v>15946</v>
      </c>
      <c r="H34" s="165">
        <v>16740</v>
      </c>
      <c r="I34" s="165">
        <v>13220</v>
      </c>
      <c r="J34" s="180">
        <f t="shared" si="11"/>
        <v>-0.21027479091995216</v>
      </c>
      <c r="K34" s="164">
        <f t="shared" si="10"/>
        <v>-3520</v>
      </c>
      <c r="L34" s="166">
        <f t="shared" si="9"/>
        <v>6.2515161818273816E-3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134208</v>
      </c>
      <c r="D35" s="170">
        <f t="shared" ref="D35:I35" si="13">D27-SUM(D28:D34)</f>
        <v>90814</v>
      </c>
      <c r="E35" s="170">
        <f t="shared" si="13"/>
        <v>30633</v>
      </c>
      <c r="F35" s="170">
        <f t="shared" si="13"/>
        <v>138780</v>
      </c>
      <c r="G35" s="170">
        <f t="shared" si="13"/>
        <v>163775</v>
      </c>
      <c r="H35" s="170">
        <f t="shared" si="13"/>
        <v>180569</v>
      </c>
      <c r="I35" s="170">
        <f t="shared" si="13"/>
        <v>175073</v>
      </c>
      <c r="J35" s="181">
        <f t="shared" si="11"/>
        <v>-3.0437118220735582E-2</v>
      </c>
      <c r="K35" s="169">
        <f>I35-H35</f>
        <v>-5496</v>
      </c>
      <c r="L35" s="171">
        <f t="shared" si="9"/>
        <v>8.2789084152879361E-2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527411</v>
      </c>
      <c r="D37" s="177">
        <v>324285</v>
      </c>
      <c r="E37" s="177">
        <v>53047</v>
      </c>
      <c r="F37" s="177">
        <v>453532</v>
      </c>
      <c r="G37" s="177">
        <v>525656</v>
      </c>
      <c r="H37" s="177">
        <v>548980</v>
      </c>
      <c r="I37" s="177">
        <v>557236</v>
      </c>
      <c r="J37" s="178">
        <f>IFERROR(I37/H37-1,"-")</f>
        <v>1.5038799227658606E-2</v>
      </c>
      <c r="K37" s="177">
        <f>I37-H37</f>
        <v>8256</v>
      </c>
      <c r="L37" s="178">
        <f t="shared" ref="L37:L49" si="14">I37/I$9</f>
        <v>0.26350755454589736</v>
      </c>
    </row>
    <row r="38" spans="1:12" x14ac:dyDescent="0.25">
      <c r="A38" s="1" t="s">
        <v>98</v>
      </c>
      <c r="B38" s="160" t="s">
        <v>99</v>
      </c>
      <c r="C38" s="161">
        <v>36243</v>
      </c>
      <c r="D38" s="161">
        <v>17239</v>
      </c>
      <c r="E38" s="161">
        <v>15667</v>
      </c>
      <c r="F38" s="161">
        <v>32225</v>
      </c>
      <c r="G38" s="161">
        <v>32004</v>
      </c>
      <c r="H38" s="161">
        <v>30163</v>
      </c>
      <c r="I38" s="161">
        <v>33296</v>
      </c>
      <c r="J38" s="179">
        <f>IFERROR(I38/H38-1,"-")</f>
        <v>0.10386897854987898</v>
      </c>
      <c r="K38" s="160">
        <f t="shared" ref="K38:K48" si="15">I38-H38</f>
        <v>3133</v>
      </c>
      <c r="L38" s="162">
        <f t="shared" si="14"/>
        <v>1.5745119726938313E-2</v>
      </c>
    </row>
    <row r="39" spans="1:12" x14ac:dyDescent="0.25">
      <c r="A39" s="163" t="s">
        <v>105</v>
      </c>
      <c r="B39" s="164" t="s">
        <v>105</v>
      </c>
      <c r="C39" s="165">
        <v>10791</v>
      </c>
      <c r="D39" s="165">
        <v>6178</v>
      </c>
      <c r="E39" s="165">
        <v>12689</v>
      </c>
      <c r="F39" s="165">
        <v>12389</v>
      </c>
      <c r="G39" s="165">
        <v>11235</v>
      </c>
      <c r="H39" s="165">
        <v>12428</v>
      </c>
      <c r="I39" s="165">
        <v>13054</v>
      </c>
      <c r="J39" s="180">
        <f>IFERROR(I39/H39-1,"-")</f>
        <v>5.0370131960090214E-2</v>
      </c>
      <c r="K39" s="164">
        <f t="shared" si="15"/>
        <v>626</v>
      </c>
      <c r="L39" s="166">
        <f t="shared" si="14"/>
        <v>6.1730175671387772E-3</v>
      </c>
    </row>
    <row r="40" spans="1:12" x14ac:dyDescent="0.25">
      <c r="A40" s="163" t="s">
        <v>102</v>
      </c>
      <c r="B40" s="164" t="s">
        <v>102</v>
      </c>
      <c r="C40" s="165">
        <v>25452</v>
      </c>
      <c r="D40" s="165">
        <v>11061</v>
      </c>
      <c r="E40" s="165">
        <v>2978</v>
      </c>
      <c r="F40" s="165">
        <v>19836</v>
      </c>
      <c r="G40" s="165">
        <v>20769</v>
      </c>
      <c r="H40" s="165">
        <v>17735</v>
      </c>
      <c r="I40" s="165">
        <v>20242</v>
      </c>
      <c r="J40" s="180">
        <f>IFERROR(I40/H40-1,"-")</f>
        <v>0.14135889484071051</v>
      </c>
      <c r="K40" s="164">
        <f t="shared" si="15"/>
        <v>2507</v>
      </c>
      <c r="L40" s="166">
        <f t="shared" si="14"/>
        <v>9.5721021597995355E-3</v>
      </c>
    </row>
    <row r="41" spans="1:12" x14ac:dyDescent="0.25">
      <c r="A41" s="1"/>
      <c r="B41" s="160" t="s">
        <v>109</v>
      </c>
      <c r="C41" s="161">
        <v>491168</v>
      </c>
      <c r="D41" s="161">
        <v>307046</v>
      </c>
      <c r="E41" s="161">
        <v>37380</v>
      </c>
      <c r="F41" s="161">
        <v>421307</v>
      </c>
      <c r="G41" s="161">
        <v>493652</v>
      </c>
      <c r="H41" s="161">
        <v>518817</v>
      </c>
      <c r="I41" s="161">
        <v>523940</v>
      </c>
      <c r="J41" s="179">
        <f>IFERROR(I41/H41-1,"-")</f>
        <v>9.8743873080489042E-3</v>
      </c>
      <c r="K41" s="160">
        <f t="shared" si="15"/>
        <v>5123</v>
      </c>
      <c r="L41" s="162">
        <f t="shared" si="14"/>
        <v>0.24776243481895902</v>
      </c>
    </row>
    <row r="42" spans="1:12" s="57" customFormat="1" x14ac:dyDescent="0.25">
      <c r="B42" s="164" t="s">
        <v>112</v>
      </c>
      <c r="C42" s="165">
        <v>229833</v>
      </c>
      <c r="D42" s="165">
        <v>140970</v>
      </c>
      <c r="E42" s="165">
        <v>1880</v>
      </c>
      <c r="F42" s="165">
        <v>181930</v>
      </c>
      <c r="G42" s="165">
        <v>224284</v>
      </c>
      <c r="H42" s="165">
        <v>241786</v>
      </c>
      <c r="I42" s="165">
        <v>243528</v>
      </c>
      <c r="J42" s="180">
        <f t="shared" ref="J42:J49" si="16">IFERROR(I42/H42-1,"-")</f>
        <v>7.2047182218986094E-3</v>
      </c>
      <c r="K42" s="164">
        <f t="shared" si="15"/>
        <v>1742</v>
      </c>
      <c r="L42" s="166">
        <f t="shared" si="14"/>
        <v>0.11516030504750821</v>
      </c>
    </row>
    <row r="43" spans="1:12" s="57" customFormat="1" x14ac:dyDescent="0.25">
      <c r="B43" s="164" t="s">
        <v>115</v>
      </c>
      <c r="C43" s="165">
        <v>25812</v>
      </c>
      <c r="D43" s="165">
        <v>14886</v>
      </c>
      <c r="E43" s="165">
        <v>3043</v>
      </c>
      <c r="F43" s="165">
        <v>17261</v>
      </c>
      <c r="G43" s="165">
        <v>21600</v>
      </c>
      <c r="H43" s="165">
        <v>21429</v>
      </c>
      <c r="I43" s="165">
        <v>21899</v>
      </c>
      <c r="J43" s="180">
        <f t="shared" si="16"/>
        <v>2.1932894675439796E-2</v>
      </c>
      <c r="K43" s="164">
        <f t="shared" si="15"/>
        <v>470</v>
      </c>
      <c r="L43" s="166">
        <f t="shared" si="14"/>
        <v>1.0355669657022528E-2</v>
      </c>
    </row>
    <row r="44" spans="1:12" x14ac:dyDescent="0.25">
      <c r="A44" s="1"/>
      <c r="B44" s="164" t="s">
        <v>118</v>
      </c>
      <c r="C44" s="165">
        <v>10698</v>
      </c>
      <c r="D44" s="165">
        <v>7059</v>
      </c>
      <c r="E44" s="165">
        <v>4790</v>
      </c>
      <c r="F44" s="165">
        <v>10942</v>
      </c>
      <c r="G44" s="165">
        <v>12726</v>
      </c>
      <c r="H44" s="165">
        <v>12719</v>
      </c>
      <c r="I44" s="165">
        <v>13008</v>
      </c>
      <c r="J44" s="180">
        <f t="shared" si="16"/>
        <v>2.2721912100007957E-2</v>
      </c>
      <c r="K44" s="164">
        <f t="shared" si="15"/>
        <v>289</v>
      </c>
      <c r="L44" s="166">
        <f t="shared" si="14"/>
        <v>6.1512649389720555E-3</v>
      </c>
    </row>
    <row r="45" spans="1:12" x14ac:dyDescent="0.25">
      <c r="A45" s="1"/>
      <c r="B45" s="164" t="s">
        <v>125</v>
      </c>
      <c r="C45" s="165">
        <v>21937</v>
      </c>
      <c r="D45" s="165">
        <v>13054</v>
      </c>
      <c r="E45" s="165">
        <v>655</v>
      </c>
      <c r="F45" s="165">
        <v>23636</v>
      </c>
      <c r="G45" s="165">
        <v>22033</v>
      </c>
      <c r="H45" s="165">
        <v>22474</v>
      </c>
      <c r="I45" s="165">
        <v>21273</v>
      </c>
      <c r="J45" s="180">
        <f t="shared" si="16"/>
        <v>-5.3439530123698509E-2</v>
      </c>
      <c r="K45" s="164">
        <f t="shared" si="15"/>
        <v>-1201</v>
      </c>
      <c r="L45" s="166">
        <f t="shared" si="14"/>
        <v>1.0059644760666708E-2</v>
      </c>
    </row>
    <row r="46" spans="1:12" x14ac:dyDescent="0.25">
      <c r="A46" s="1"/>
      <c r="B46" s="164" t="s">
        <v>121</v>
      </c>
      <c r="C46" s="165">
        <v>16813</v>
      </c>
      <c r="D46" s="165">
        <v>11786</v>
      </c>
      <c r="E46" s="165">
        <v>759</v>
      </c>
      <c r="F46" s="165">
        <v>15897</v>
      </c>
      <c r="G46" s="165">
        <v>17179</v>
      </c>
      <c r="H46" s="165">
        <v>20208</v>
      </c>
      <c r="I46" s="165">
        <v>15591</v>
      </c>
      <c r="J46" s="180">
        <f t="shared" si="16"/>
        <v>-0.22847387173396672</v>
      </c>
      <c r="K46" s="164">
        <f t="shared" si="15"/>
        <v>-4617</v>
      </c>
      <c r="L46" s="166">
        <f t="shared" si="14"/>
        <v>7.3727222988555757E-3</v>
      </c>
    </row>
    <row r="47" spans="1:12" x14ac:dyDescent="0.25">
      <c r="A47" s="1"/>
      <c r="B47" s="164" t="s">
        <v>130</v>
      </c>
      <c r="C47" s="165">
        <v>20055</v>
      </c>
      <c r="D47" s="165">
        <v>12179</v>
      </c>
      <c r="E47" s="165">
        <v>216</v>
      </c>
      <c r="F47" s="165">
        <v>14473</v>
      </c>
      <c r="G47" s="165">
        <v>16852</v>
      </c>
      <c r="H47" s="165">
        <v>15559</v>
      </c>
      <c r="I47" s="165">
        <v>16043</v>
      </c>
      <c r="J47" s="180">
        <f t="shared" si="16"/>
        <v>3.1107397647663682E-2</v>
      </c>
      <c r="K47" s="164">
        <f t="shared" si="15"/>
        <v>484</v>
      </c>
      <c r="L47" s="166">
        <f t="shared" si="14"/>
        <v>7.5864655147546657E-3</v>
      </c>
    </row>
    <row r="48" spans="1:12" x14ac:dyDescent="0.25">
      <c r="A48" s="163" t="s">
        <v>146</v>
      </c>
      <c r="B48" s="164" t="s">
        <v>133</v>
      </c>
      <c r="C48" s="165">
        <v>30557</v>
      </c>
      <c r="D48" s="165">
        <v>20180</v>
      </c>
      <c r="E48" s="165">
        <v>2065</v>
      </c>
      <c r="F48" s="165">
        <v>14435</v>
      </c>
      <c r="G48" s="165">
        <v>17411</v>
      </c>
      <c r="H48" s="165">
        <v>19482</v>
      </c>
      <c r="I48" s="165">
        <v>15247</v>
      </c>
      <c r="J48" s="180">
        <f t="shared" si="16"/>
        <v>-0.21738014577558773</v>
      </c>
      <c r="K48" s="164">
        <f t="shared" si="15"/>
        <v>-4235</v>
      </c>
      <c r="L48" s="166">
        <f t="shared" si="14"/>
        <v>7.2100504708261792E-3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135463</v>
      </c>
      <c r="D49" s="170">
        <f t="shared" ref="D49:I49" si="18">D41-SUM(D42:D48)</f>
        <v>86932</v>
      </c>
      <c r="E49" s="170">
        <f t="shared" si="18"/>
        <v>23972</v>
      </c>
      <c r="F49" s="170">
        <f t="shared" si="18"/>
        <v>142733</v>
      </c>
      <c r="G49" s="170">
        <f t="shared" si="18"/>
        <v>161567</v>
      </c>
      <c r="H49" s="170">
        <f t="shared" si="18"/>
        <v>165160</v>
      </c>
      <c r="I49" s="170">
        <f t="shared" si="18"/>
        <v>177351</v>
      </c>
      <c r="J49" s="181">
        <f t="shared" si="16"/>
        <v>7.3813271978687256E-2</v>
      </c>
      <c r="K49" s="169">
        <f>I49-H49</f>
        <v>12191</v>
      </c>
      <c r="L49" s="171">
        <f t="shared" si="14"/>
        <v>8.3866312130353102E-2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18853</v>
      </c>
      <c r="D51" s="177">
        <v>11900</v>
      </c>
      <c r="E51" s="177">
        <v>2749</v>
      </c>
      <c r="F51" s="177">
        <v>13399</v>
      </c>
      <c r="G51" s="177">
        <v>22430</v>
      </c>
      <c r="H51" s="177">
        <v>20862</v>
      </c>
      <c r="I51" s="177">
        <v>17744</v>
      </c>
      <c r="J51" s="178">
        <f>IFERROR(I51/H51-1,"-")</f>
        <v>-0.14945834531684399</v>
      </c>
      <c r="K51" s="177">
        <f>I51-H51</f>
        <v>-3118</v>
      </c>
      <c r="L51" s="178">
        <f t="shared" ref="L51:L63" si="19">I51/I$9</f>
        <v>8.3908398737023489E-3</v>
      </c>
    </row>
    <row r="52" spans="1:12" x14ac:dyDescent="0.25">
      <c r="A52" s="1" t="s">
        <v>98</v>
      </c>
      <c r="B52" s="160" t="s">
        <v>99</v>
      </c>
      <c r="C52" s="161">
        <v>3473</v>
      </c>
      <c r="D52" s="161">
        <v>1180</v>
      </c>
      <c r="E52" s="161">
        <v>550</v>
      </c>
      <c r="F52" s="161">
        <v>1121</v>
      </c>
      <c r="G52" s="161">
        <v>8792</v>
      </c>
      <c r="H52" s="161">
        <v>5169</v>
      </c>
      <c r="I52" s="161">
        <v>3089</v>
      </c>
      <c r="J52" s="179">
        <f>IFERROR(I52/H52-1,"-")</f>
        <v>-0.40239891661830141</v>
      </c>
      <c r="K52" s="160">
        <f t="shared" ref="K52:K62" si="20">I52-H52</f>
        <v>-2080</v>
      </c>
      <c r="L52" s="162">
        <f t="shared" si="19"/>
        <v>1.4607362697174569E-3</v>
      </c>
    </row>
    <row r="53" spans="1:12" x14ac:dyDescent="0.25">
      <c r="A53" s="163" t="s">
        <v>105</v>
      </c>
      <c r="B53" s="164" t="s">
        <v>105</v>
      </c>
      <c r="C53" s="165">
        <v>1964</v>
      </c>
      <c r="D53" s="165">
        <v>576</v>
      </c>
      <c r="E53" s="165">
        <v>246</v>
      </c>
      <c r="F53" s="165">
        <v>233</v>
      </c>
      <c r="G53" s="165">
        <v>6395</v>
      </c>
      <c r="H53" s="165">
        <v>3391</v>
      </c>
      <c r="I53" s="165">
        <v>1929</v>
      </c>
      <c r="J53" s="180">
        <f>IFERROR(I53/H53-1,"-")</f>
        <v>-0.43114125626658806</v>
      </c>
      <c r="K53" s="164">
        <f t="shared" si="20"/>
        <v>-1462</v>
      </c>
      <c r="L53" s="166">
        <f t="shared" si="19"/>
        <v>9.1219173333926011E-4</v>
      </c>
    </row>
    <row r="54" spans="1:12" x14ac:dyDescent="0.25">
      <c r="A54" s="163" t="s">
        <v>102</v>
      </c>
      <c r="B54" s="164" t="s">
        <v>102</v>
      </c>
      <c r="C54" s="165">
        <v>1509</v>
      </c>
      <c r="D54" s="165">
        <v>604</v>
      </c>
      <c r="E54" s="165">
        <v>304</v>
      </c>
      <c r="F54" s="165">
        <v>888</v>
      </c>
      <c r="G54" s="165">
        <v>2397</v>
      </c>
      <c r="H54" s="165">
        <v>1778</v>
      </c>
      <c r="I54" s="165">
        <v>1160</v>
      </c>
      <c r="J54" s="180">
        <f>IFERROR(I54/H54-1,"-")</f>
        <v>-0.34758155230596177</v>
      </c>
      <c r="K54" s="164">
        <f t="shared" si="20"/>
        <v>-618</v>
      </c>
      <c r="L54" s="166">
        <f t="shared" si="19"/>
        <v>5.4854453637819683E-4</v>
      </c>
    </row>
    <row r="55" spans="1:12" x14ac:dyDescent="0.25">
      <c r="A55" s="1"/>
      <c r="B55" s="160" t="s">
        <v>109</v>
      </c>
      <c r="C55" s="161">
        <v>15380</v>
      </c>
      <c r="D55" s="161">
        <v>10720</v>
      </c>
      <c r="E55" s="161">
        <v>2199</v>
      </c>
      <c r="F55" s="161">
        <v>12278</v>
      </c>
      <c r="G55" s="161">
        <v>13638</v>
      </c>
      <c r="H55" s="161">
        <v>15693</v>
      </c>
      <c r="I55" s="161">
        <v>14655</v>
      </c>
      <c r="J55" s="179">
        <f>IFERROR(I55/H55-1,"-")</f>
        <v>-6.6144140699675003E-2</v>
      </c>
      <c r="K55" s="160">
        <f t="shared" si="20"/>
        <v>-1038</v>
      </c>
      <c r="L55" s="162">
        <f t="shared" si="19"/>
        <v>6.9301036039848924E-3</v>
      </c>
    </row>
    <row r="56" spans="1:12" s="57" customFormat="1" x14ac:dyDescent="0.25">
      <c r="B56" s="164" t="s">
        <v>112</v>
      </c>
      <c r="C56" s="165">
        <v>4087</v>
      </c>
      <c r="D56" s="165">
        <v>3648</v>
      </c>
      <c r="E56" s="165">
        <v>50</v>
      </c>
      <c r="F56" s="165">
        <v>4068</v>
      </c>
      <c r="G56" s="165">
        <v>3913</v>
      </c>
      <c r="H56" s="165">
        <v>4332</v>
      </c>
      <c r="I56" s="165">
        <v>4998</v>
      </c>
      <c r="J56" s="180">
        <f t="shared" ref="J56:J63" si="21">IFERROR(I56/H56-1,"-")</f>
        <v>0.15373961218836563</v>
      </c>
      <c r="K56" s="164">
        <f t="shared" si="20"/>
        <v>666</v>
      </c>
      <c r="L56" s="166">
        <f t="shared" si="19"/>
        <v>2.3634703386364035E-3</v>
      </c>
    </row>
    <row r="57" spans="1:12" s="57" customFormat="1" x14ac:dyDescent="0.25">
      <c r="B57" s="164" t="s">
        <v>115</v>
      </c>
      <c r="C57" s="165">
        <v>4621</v>
      </c>
      <c r="D57" s="165">
        <v>2760</v>
      </c>
      <c r="E57" s="165">
        <v>947</v>
      </c>
      <c r="F57" s="165">
        <v>3440</v>
      </c>
      <c r="G57" s="165">
        <v>2761</v>
      </c>
      <c r="H57" s="165">
        <v>3780</v>
      </c>
      <c r="I57" s="165">
        <v>3439</v>
      </c>
      <c r="J57" s="180">
        <f t="shared" si="21"/>
        <v>-9.0211640211640187E-2</v>
      </c>
      <c r="K57" s="164">
        <f t="shared" si="20"/>
        <v>-341</v>
      </c>
      <c r="L57" s="166">
        <f t="shared" si="19"/>
        <v>1.6262453970729473E-3</v>
      </c>
    </row>
    <row r="58" spans="1:12" x14ac:dyDescent="0.25">
      <c r="A58" s="1"/>
      <c r="B58" s="164" t="s">
        <v>118</v>
      </c>
      <c r="C58" s="165">
        <v>1000</v>
      </c>
      <c r="D58" s="165">
        <v>468</v>
      </c>
      <c r="E58" s="165">
        <v>273</v>
      </c>
      <c r="F58" s="165">
        <v>852</v>
      </c>
      <c r="G58" s="165">
        <v>1358</v>
      </c>
      <c r="H58" s="165">
        <v>1136</v>
      </c>
      <c r="I58" s="165">
        <v>775</v>
      </c>
      <c r="J58" s="180">
        <f t="shared" si="21"/>
        <v>-0.31778169014084512</v>
      </c>
      <c r="K58" s="164">
        <f t="shared" si="20"/>
        <v>-361</v>
      </c>
      <c r="L58" s="166">
        <f t="shared" si="19"/>
        <v>3.664844962871574E-4</v>
      </c>
    </row>
    <row r="59" spans="1:12" x14ac:dyDescent="0.25">
      <c r="A59" s="1"/>
      <c r="B59" s="164" t="s">
        <v>125</v>
      </c>
      <c r="C59" s="165">
        <v>417</v>
      </c>
      <c r="D59" s="165">
        <v>223</v>
      </c>
      <c r="E59" s="165">
        <v>43</v>
      </c>
      <c r="F59" s="165">
        <v>345</v>
      </c>
      <c r="G59" s="165">
        <v>324</v>
      </c>
      <c r="H59" s="165">
        <v>598</v>
      </c>
      <c r="I59" s="165">
        <v>438</v>
      </c>
      <c r="J59" s="180">
        <f t="shared" si="21"/>
        <v>-0.26755852842809369</v>
      </c>
      <c r="K59" s="164">
        <f t="shared" si="20"/>
        <v>-160</v>
      </c>
      <c r="L59" s="166">
        <f t="shared" si="19"/>
        <v>2.0712285080487088E-4</v>
      </c>
    </row>
    <row r="60" spans="1:12" x14ac:dyDescent="0.25">
      <c r="A60" s="1"/>
      <c r="B60" s="164" t="s">
        <v>121</v>
      </c>
      <c r="C60" s="165">
        <v>449</v>
      </c>
      <c r="D60" s="165">
        <v>213</v>
      </c>
      <c r="E60" s="165">
        <v>51</v>
      </c>
      <c r="F60" s="165">
        <v>356</v>
      </c>
      <c r="G60" s="165">
        <v>329</v>
      </c>
      <c r="H60" s="165">
        <v>438</v>
      </c>
      <c r="I60" s="165">
        <v>419</v>
      </c>
      <c r="J60" s="180">
        <f t="shared" si="21"/>
        <v>-4.337899543378998E-2</v>
      </c>
      <c r="K60" s="164">
        <f t="shared" si="20"/>
        <v>-19</v>
      </c>
      <c r="L60" s="166">
        <f t="shared" si="19"/>
        <v>1.9813806960557284E-4</v>
      </c>
    </row>
    <row r="61" spans="1:12" x14ac:dyDescent="0.25">
      <c r="A61" s="1"/>
      <c r="B61" s="164" t="s">
        <v>130</v>
      </c>
      <c r="C61" s="165">
        <v>179</v>
      </c>
      <c r="D61" s="165">
        <v>147</v>
      </c>
      <c r="E61" s="165">
        <v>17</v>
      </c>
      <c r="F61" s="165">
        <v>53</v>
      </c>
      <c r="G61" s="165">
        <v>157</v>
      </c>
      <c r="H61" s="165">
        <v>93</v>
      </c>
      <c r="I61" s="165">
        <v>169</v>
      </c>
      <c r="J61" s="180">
        <f t="shared" si="21"/>
        <v>0.81720430107526876</v>
      </c>
      <c r="K61" s="164">
        <f t="shared" si="20"/>
        <v>76</v>
      </c>
      <c r="L61" s="166">
        <f t="shared" si="19"/>
        <v>7.9917264351651098E-5</v>
      </c>
    </row>
    <row r="62" spans="1:12" x14ac:dyDescent="0.25">
      <c r="A62" s="163" t="s">
        <v>146</v>
      </c>
      <c r="B62" s="164" t="s">
        <v>133</v>
      </c>
      <c r="C62" s="165">
        <v>274</v>
      </c>
      <c r="D62" s="165">
        <v>253</v>
      </c>
      <c r="E62" s="165">
        <v>14</v>
      </c>
      <c r="F62" s="165">
        <v>92</v>
      </c>
      <c r="G62" s="165">
        <v>153</v>
      </c>
      <c r="H62" s="165">
        <v>96</v>
      </c>
      <c r="I62" s="165">
        <v>129</v>
      </c>
      <c r="J62" s="180">
        <f t="shared" si="21"/>
        <v>0.34375</v>
      </c>
      <c r="K62" s="164">
        <f t="shared" si="20"/>
        <v>33</v>
      </c>
      <c r="L62" s="166">
        <f t="shared" si="19"/>
        <v>6.1001935511023615E-5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4353</v>
      </c>
      <c r="D63" s="170">
        <f t="shared" ref="D63:I63" si="23">D55-SUM(D56:D62)</f>
        <v>3008</v>
      </c>
      <c r="E63" s="170">
        <f t="shared" si="23"/>
        <v>804</v>
      </c>
      <c r="F63" s="170">
        <f t="shared" si="23"/>
        <v>3072</v>
      </c>
      <c r="G63" s="170">
        <f t="shared" si="23"/>
        <v>4643</v>
      </c>
      <c r="H63" s="170">
        <f t="shared" si="23"/>
        <v>5220</v>
      </c>
      <c r="I63" s="170">
        <f t="shared" si="23"/>
        <v>4288</v>
      </c>
      <c r="J63" s="181">
        <f t="shared" si="21"/>
        <v>-0.17854406130268197</v>
      </c>
      <c r="K63" s="169">
        <f>I63-H63</f>
        <v>-932</v>
      </c>
      <c r="L63" s="171">
        <f t="shared" si="19"/>
        <v>2.0277232517152658E-3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49342</v>
      </c>
      <c r="D65" s="177">
        <v>29538</v>
      </c>
      <c r="E65" s="177">
        <v>11875</v>
      </c>
      <c r="F65" s="177">
        <v>52343</v>
      </c>
      <c r="G65" s="177">
        <v>75567</v>
      </c>
      <c r="H65" s="177">
        <v>92107</v>
      </c>
      <c r="I65" s="177">
        <v>71768</v>
      </c>
      <c r="J65" s="178">
        <f>IFERROR(I65/H65-1,"-")</f>
        <v>-0.22081926455101131</v>
      </c>
      <c r="K65" s="177">
        <f>I65-H65</f>
        <v>-20339</v>
      </c>
      <c r="L65" s="178">
        <f t="shared" ref="L65:L77" si="24">I65/I$9</f>
        <v>3.3937883005853819E-2</v>
      </c>
    </row>
    <row r="66" spans="1:12" x14ac:dyDescent="0.25">
      <c r="A66" s="1" t="s">
        <v>98</v>
      </c>
      <c r="B66" s="160" t="s">
        <v>99</v>
      </c>
      <c r="C66" s="161">
        <v>7436</v>
      </c>
      <c r="D66" s="161">
        <v>6589</v>
      </c>
      <c r="E66" s="161">
        <v>4877</v>
      </c>
      <c r="F66" s="161">
        <v>10249</v>
      </c>
      <c r="G66" s="161">
        <v>7100</v>
      </c>
      <c r="H66" s="161">
        <v>13468</v>
      </c>
      <c r="I66" s="161">
        <v>9407</v>
      </c>
      <c r="J66" s="179">
        <f>IFERROR(I66/H66-1,"-")</f>
        <v>-0.30152955152955152</v>
      </c>
      <c r="K66" s="160">
        <f t="shared" ref="K66:K76" si="25">I66-H66</f>
        <v>-4061</v>
      </c>
      <c r="L66" s="162">
        <f t="shared" si="24"/>
        <v>4.4484124600945672E-3</v>
      </c>
    </row>
    <row r="67" spans="1:12" x14ac:dyDescent="0.25">
      <c r="A67" s="163" t="s">
        <v>105</v>
      </c>
      <c r="B67" s="164" t="s">
        <v>105</v>
      </c>
      <c r="C67" s="165">
        <v>2895</v>
      </c>
      <c r="D67" s="165">
        <v>2565</v>
      </c>
      <c r="E67" s="165">
        <v>4794</v>
      </c>
      <c r="F67" s="165">
        <v>6752</v>
      </c>
      <c r="G67" s="165">
        <v>5086</v>
      </c>
      <c r="H67" s="165">
        <v>4916</v>
      </c>
      <c r="I67" s="165">
        <v>2506</v>
      </c>
      <c r="J67" s="180">
        <f>IFERROR(I67/H67-1,"-")</f>
        <v>-0.49023596419853543</v>
      </c>
      <c r="K67" s="164">
        <f t="shared" si="25"/>
        <v>-2410</v>
      </c>
      <c r="L67" s="166">
        <f t="shared" si="24"/>
        <v>1.1850453518653114E-3</v>
      </c>
    </row>
    <row r="68" spans="1:12" x14ac:dyDescent="0.25">
      <c r="A68" s="163" t="s">
        <v>102</v>
      </c>
      <c r="B68" s="164" t="s">
        <v>102</v>
      </c>
      <c r="C68" s="165">
        <v>4541</v>
      </c>
      <c r="D68" s="165">
        <v>4024</v>
      </c>
      <c r="E68" s="165">
        <v>83</v>
      </c>
      <c r="F68" s="165">
        <v>3497</v>
      </c>
      <c r="G68" s="165">
        <v>2014</v>
      </c>
      <c r="H68" s="165">
        <v>8552</v>
      </c>
      <c r="I68" s="165">
        <v>6901</v>
      </c>
      <c r="J68" s="180">
        <f>IFERROR(I68/H68-1,"-")</f>
        <v>-0.19305425631431239</v>
      </c>
      <c r="K68" s="164">
        <f t="shared" si="25"/>
        <v>-1651</v>
      </c>
      <c r="L68" s="166">
        <f t="shared" si="24"/>
        <v>3.2633671082292555E-3</v>
      </c>
    </row>
    <row r="69" spans="1:12" x14ac:dyDescent="0.25">
      <c r="A69" s="1"/>
      <c r="B69" s="160" t="s">
        <v>109</v>
      </c>
      <c r="C69" s="161">
        <v>41906</v>
      </c>
      <c r="D69" s="161">
        <v>22949</v>
      </c>
      <c r="E69" s="161">
        <v>6998</v>
      </c>
      <c r="F69" s="161">
        <v>42094</v>
      </c>
      <c r="G69" s="161">
        <v>68467</v>
      </c>
      <c r="H69" s="161">
        <v>78639</v>
      </c>
      <c r="I69" s="161">
        <v>62361</v>
      </c>
      <c r="J69" s="179">
        <f>IFERROR(I69/H69-1,"-")</f>
        <v>-0.20699652844008698</v>
      </c>
      <c r="K69" s="160">
        <f t="shared" si="25"/>
        <v>-16278</v>
      </c>
      <c r="L69" s="162">
        <f t="shared" si="24"/>
        <v>2.9489470545759254E-2</v>
      </c>
    </row>
    <row r="70" spans="1:12" s="57" customFormat="1" x14ac:dyDescent="0.25">
      <c r="B70" s="164" t="s">
        <v>112</v>
      </c>
      <c r="C70" s="165">
        <v>18370</v>
      </c>
      <c r="D70" s="165">
        <v>9198</v>
      </c>
      <c r="E70" s="165">
        <v>541</v>
      </c>
      <c r="F70" s="165">
        <v>17050</v>
      </c>
      <c r="G70" s="165">
        <v>24021</v>
      </c>
      <c r="H70" s="165">
        <v>28531</v>
      </c>
      <c r="I70" s="165">
        <v>28908</v>
      </c>
      <c r="J70" s="180">
        <f t="shared" ref="J70:J77" si="26">IFERROR(I70/H70-1,"-")</f>
        <v>1.3213697381795342E-2</v>
      </c>
      <c r="K70" s="164">
        <f t="shared" si="25"/>
        <v>377</v>
      </c>
      <c r="L70" s="166">
        <f t="shared" si="24"/>
        <v>1.3670108153121479E-2</v>
      </c>
    </row>
    <row r="71" spans="1:12" s="57" customFormat="1" x14ac:dyDescent="0.25">
      <c r="B71" s="164" t="s">
        <v>115</v>
      </c>
      <c r="C71" s="165">
        <v>5182</v>
      </c>
      <c r="D71" s="165">
        <v>2626</v>
      </c>
      <c r="E71" s="165">
        <v>1564</v>
      </c>
      <c r="F71" s="165">
        <v>5188</v>
      </c>
      <c r="G71" s="165">
        <v>4209</v>
      </c>
      <c r="H71" s="165">
        <v>5835</v>
      </c>
      <c r="I71" s="165">
        <v>5238</v>
      </c>
      <c r="J71" s="180">
        <f t="shared" si="26"/>
        <v>-0.10231362467866323</v>
      </c>
      <c r="K71" s="164">
        <f t="shared" si="25"/>
        <v>-597</v>
      </c>
      <c r="L71" s="166">
        <f t="shared" si="24"/>
        <v>2.4769623116801683E-3</v>
      </c>
    </row>
    <row r="72" spans="1:12" x14ac:dyDescent="0.25">
      <c r="A72" s="1"/>
      <c r="B72" s="164" t="s">
        <v>118</v>
      </c>
      <c r="C72" s="165">
        <v>4374</v>
      </c>
      <c r="D72" s="165">
        <v>2915</v>
      </c>
      <c r="E72" s="165">
        <v>784</v>
      </c>
      <c r="F72" s="165">
        <v>4386</v>
      </c>
      <c r="G72" s="165">
        <v>9271</v>
      </c>
      <c r="H72" s="165">
        <v>9786</v>
      </c>
      <c r="I72" s="165">
        <v>3758</v>
      </c>
      <c r="J72" s="180">
        <f t="shared" si="26"/>
        <v>-0.61598201512364603</v>
      </c>
      <c r="K72" s="164">
        <f t="shared" si="25"/>
        <v>-6028</v>
      </c>
      <c r="L72" s="166">
        <f t="shared" si="24"/>
        <v>1.7770951445769516E-3</v>
      </c>
    </row>
    <row r="73" spans="1:12" x14ac:dyDescent="0.25">
      <c r="A73" s="1"/>
      <c r="B73" s="164" t="s">
        <v>125</v>
      </c>
      <c r="C73" s="165">
        <v>969</v>
      </c>
      <c r="D73" s="165">
        <v>233</v>
      </c>
      <c r="E73" s="165">
        <v>95</v>
      </c>
      <c r="F73" s="165">
        <v>1710</v>
      </c>
      <c r="G73" s="165">
        <v>1852</v>
      </c>
      <c r="H73" s="165">
        <v>2964</v>
      </c>
      <c r="I73" s="165">
        <v>2444</v>
      </c>
      <c r="J73" s="180">
        <f t="shared" si="26"/>
        <v>-0.17543859649122806</v>
      </c>
      <c r="K73" s="164">
        <f t="shared" si="25"/>
        <v>-520</v>
      </c>
      <c r="L73" s="166">
        <f t="shared" si="24"/>
        <v>1.1557265921623388E-3</v>
      </c>
    </row>
    <row r="74" spans="1:12" x14ac:dyDescent="0.25">
      <c r="A74" s="1"/>
      <c r="B74" s="164" t="s">
        <v>121</v>
      </c>
      <c r="C74" s="165">
        <v>1028</v>
      </c>
      <c r="D74" s="165">
        <v>590</v>
      </c>
      <c r="E74" s="165">
        <v>608</v>
      </c>
      <c r="F74" s="165">
        <v>1589</v>
      </c>
      <c r="G74" s="165">
        <v>1307</v>
      </c>
      <c r="H74" s="165">
        <v>1695</v>
      </c>
      <c r="I74" s="165">
        <v>1426</v>
      </c>
      <c r="J74" s="180">
        <f t="shared" si="26"/>
        <v>-0.1587020648967552</v>
      </c>
      <c r="K74" s="164">
        <f t="shared" si="25"/>
        <v>-269</v>
      </c>
      <c r="L74" s="166">
        <f t="shared" si="24"/>
        <v>6.7433147316836963E-4</v>
      </c>
    </row>
    <row r="75" spans="1:12" x14ac:dyDescent="0.25">
      <c r="A75" s="1"/>
      <c r="B75" s="164" t="s">
        <v>130</v>
      </c>
      <c r="C75" s="165">
        <v>1281</v>
      </c>
      <c r="D75" s="165">
        <v>833</v>
      </c>
      <c r="E75" s="165">
        <v>1</v>
      </c>
      <c r="F75" s="165">
        <v>1380</v>
      </c>
      <c r="G75" s="165">
        <v>3909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8.0437435894768349E-4</v>
      </c>
    </row>
    <row r="76" spans="1:12" x14ac:dyDescent="0.25">
      <c r="A76" s="163" t="s">
        <v>146</v>
      </c>
      <c r="B76" s="164" t="s">
        <v>133</v>
      </c>
      <c r="C76" s="165">
        <v>1426</v>
      </c>
      <c r="D76" s="165">
        <v>961</v>
      </c>
      <c r="E76" s="165">
        <v>0</v>
      </c>
      <c r="F76" s="165">
        <v>368</v>
      </c>
      <c r="G76" s="165">
        <v>1031</v>
      </c>
      <c r="H76" s="165">
        <v>2026</v>
      </c>
      <c r="I76" s="165">
        <v>2180</v>
      </c>
      <c r="J76" s="180">
        <f t="shared" si="26"/>
        <v>7.6011846001974304E-2</v>
      </c>
      <c r="K76" s="164">
        <f t="shared" si="25"/>
        <v>154</v>
      </c>
      <c r="L76" s="166">
        <f t="shared" si="24"/>
        <v>1.0308854218141976E-3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9276</v>
      </c>
      <c r="D77" s="170">
        <f t="shared" ref="D77:I77" si="28">D69-SUM(D70:D76)</f>
        <v>5593</v>
      </c>
      <c r="E77" s="170">
        <f t="shared" si="28"/>
        <v>3405</v>
      </c>
      <c r="F77" s="170">
        <f t="shared" si="28"/>
        <v>10423</v>
      </c>
      <c r="G77" s="170">
        <f t="shared" si="28"/>
        <v>22867</v>
      </c>
      <c r="H77" s="170">
        <f t="shared" si="28"/>
        <v>24975</v>
      </c>
      <c r="I77" s="170">
        <f t="shared" si="28"/>
        <v>16706</v>
      </c>
      <c r="J77" s="181">
        <f t="shared" si="26"/>
        <v>-0.33109109109109114</v>
      </c>
      <c r="K77" s="169">
        <f>I77-H77</f>
        <v>-8269</v>
      </c>
      <c r="L77" s="171">
        <f t="shared" si="24"/>
        <v>7.8999870902880659E-3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295122</v>
      </c>
      <c r="D79" s="177">
        <v>183101</v>
      </c>
      <c r="E79" s="177">
        <v>30364</v>
      </c>
      <c r="F79" s="177">
        <v>240241</v>
      </c>
      <c r="G79" s="177">
        <v>297116</v>
      </c>
      <c r="H79" s="177">
        <v>327775</v>
      </c>
      <c r="I79" s="177">
        <v>343207</v>
      </c>
      <c r="J79" s="178">
        <f>IFERROR(I79/H79-1,"-")</f>
        <v>4.7081076958279233E-2</v>
      </c>
      <c r="K79" s="177">
        <f>I79-H79</f>
        <v>15432</v>
      </c>
      <c r="L79" s="178">
        <f t="shared" ref="L79:L91" si="29">I79/I$9</f>
        <v>0.16229683163513087</v>
      </c>
    </row>
    <row r="80" spans="1:12" x14ac:dyDescent="0.25">
      <c r="A80" s="1" t="s">
        <v>98</v>
      </c>
      <c r="B80" s="160" t="s">
        <v>99</v>
      </c>
      <c r="C80" s="161">
        <v>98275</v>
      </c>
      <c r="D80" s="161">
        <v>56011</v>
      </c>
      <c r="E80" s="161">
        <v>13482</v>
      </c>
      <c r="F80" s="161">
        <v>93029</v>
      </c>
      <c r="G80" s="161">
        <v>104273</v>
      </c>
      <c r="H80" s="161">
        <v>99829</v>
      </c>
      <c r="I80" s="161">
        <v>108214</v>
      </c>
      <c r="J80" s="179">
        <f>IFERROR(I80/H80-1,"-")</f>
        <v>8.3993629105770795E-2</v>
      </c>
      <c r="K80" s="160">
        <f t="shared" ref="K80:K90" si="30">I80-H80</f>
        <v>8385</v>
      </c>
      <c r="L80" s="162">
        <f t="shared" si="29"/>
        <v>5.1172584878991546E-2</v>
      </c>
    </row>
    <row r="81" spans="1:12" x14ac:dyDescent="0.25">
      <c r="A81" s="163" t="s">
        <v>105</v>
      </c>
      <c r="B81" s="164" t="s">
        <v>105</v>
      </c>
      <c r="C81" s="165">
        <v>15737</v>
      </c>
      <c r="D81" s="165">
        <v>9469</v>
      </c>
      <c r="E81" s="165">
        <v>6596</v>
      </c>
      <c r="F81" s="165">
        <v>25228</v>
      </c>
      <c r="G81" s="165">
        <v>22192</v>
      </c>
      <c r="H81" s="165">
        <v>21609</v>
      </c>
      <c r="I81" s="165">
        <v>21116</v>
      </c>
      <c r="J81" s="180">
        <f>IFERROR(I81/H81-1,"-")</f>
        <v>-2.2814568004072333E-2</v>
      </c>
      <c r="K81" s="164">
        <f t="shared" si="30"/>
        <v>-493</v>
      </c>
      <c r="L81" s="166">
        <f t="shared" si="29"/>
        <v>9.985402094967245E-3</v>
      </c>
    </row>
    <row r="82" spans="1:12" x14ac:dyDescent="0.25">
      <c r="A82" s="163" t="s">
        <v>102</v>
      </c>
      <c r="B82" s="164" t="s">
        <v>102</v>
      </c>
      <c r="C82" s="165">
        <v>82538</v>
      </c>
      <c r="D82" s="165">
        <v>46542</v>
      </c>
      <c r="E82" s="165">
        <v>6886</v>
      </c>
      <c r="F82" s="165">
        <v>67801</v>
      </c>
      <c r="G82" s="165">
        <v>82081</v>
      </c>
      <c r="H82" s="165">
        <v>78220</v>
      </c>
      <c r="I82" s="165">
        <v>87098</v>
      </c>
      <c r="J82" s="180">
        <f>IFERROR(I82/H82-1,"-")</f>
        <v>0.11350038353362302</v>
      </c>
      <c r="K82" s="164">
        <f t="shared" si="30"/>
        <v>8878</v>
      </c>
      <c r="L82" s="166">
        <f t="shared" si="29"/>
        <v>4.11871827840243E-2</v>
      </c>
    </row>
    <row r="83" spans="1:12" x14ac:dyDescent="0.25">
      <c r="A83" s="1"/>
      <c r="B83" s="160" t="s">
        <v>109</v>
      </c>
      <c r="C83" s="161">
        <v>196847</v>
      </c>
      <c r="D83" s="161">
        <v>127090</v>
      </c>
      <c r="E83" s="161">
        <v>16882</v>
      </c>
      <c r="F83" s="161">
        <v>147212</v>
      </c>
      <c r="G83" s="161">
        <v>192843</v>
      </c>
      <c r="H83" s="161">
        <v>227946</v>
      </c>
      <c r="I83" s="161">
        <v>234993</v>
      </c>
      <c r="J83" s="179">
        <f>IFERROR(I83/H83-1,"-")</f>
        <v>3.0915216761864706E-2</v>
      </c>
      <c r="K83" s="160">
        <f t="shared" si="30"/>
        <v>7047</v>
      </c>
      <c r="L83" s="162">
        <f t="shared" si="29"/>
        <v>0.11112424675613933</v>
      </c>
    </row>
    <row r="84" spans="1:12" s="57" customFormat="1" x14ac:dyDescent="0.25">
      <c r="B84" s="164" t="s">
        <v>112</v>
      </c>
      <c r="C84" s="165">
        <v>29870</v>
      </c>
      <c r="D84" s="165">
        <v>21229</v>
      </c>
      <c r="E84" s="165">
        <v>1209</v>
      </c>
      <c r="F84" s="165">
        <v>23380</v>
      </c>
      <c r="G84" s="165">
        <v>34508</v>
      </c>
      <c r="H84" s="165">
        <v>41935</v>
      </c>
      <c r="I84" s="165">
        <v>42405</v>
      </c>
      <c r="J84" s="180">
        <f t="shared" ref="J84:J91" si="31">IFERROR(I84/H84-1,"-")</f>
        <v>1.1207821628711034E-2</v>
      </c>
      <c r="K84" s="164">
        <f t="shared" si="30"/>
        <v>470</v>
      </c>
      <c r="L84" s="166">
        <f t="shared" si="29"/>
        <v>2.0052612987170204E-2</v>
      </c>
    </row>
    <row r="85" spans="1:12" s="57" customFormat="1" x14ac:dyDescent="0.25">
      <c r="B85" s="164" t="s">
        <v>115</v>
      </c>
      <c r="C85" s="165">
        <v>79812</v>
      </c>
      <c r="D85" s="165">
        <v>46896</v>
      </c>
      <c r="E85" s="165">
        <v>3880</v>
      </c>
      <c r="F85" s="165">
        <v>48943</v>
      </c>
      <c r="G85" s="165">
        <v>63366</v>
      </c>
      <c r="H85" s="165">
        <v>73427</v>
      </c>
      <c r="I85" s="165">
        <v>72352</v>
      </c>
      <c r="J85" s="180">
        <f t="shared" si="31"/>
        <v>-1.4640391136775288E-2</v>
      </c>
      <c r="K85" s="164">
        <f t="shared" si="30"/>
        <v>-1075</v>
      </c>
      <c r="L85" s="166">
        <f t="shared" si="29"/>
        <v>3.4214046806926982E-2</v>
      </c>
    </row>
    <row r="86" spans="1:12" x14ac:dyDescent="0.25">
      <c r="A86" s="1"/>
      <c r="B86" s="164" t="s">
        <v>118</v>
      </c>
      <c r="C86" s="165">
        <v>9605</v>
      </c>
      <c r="D86" s="165">
        <v>6810</v>
      </c>
      <c r="E86" s="165">
        <v>3499</v>
      </c>
      <c r="F86" s="165">
        <v>12985</v>
      </c>
      <c r="G86" s="165">
        <v>16370</v>
      </c>
      <c r="H86" s="165">
        <v>22309</v>
      </c>
      <c r="I86" s="165">
        <v>23090</v>
      </c>
      <c r="J86" s="180">
        <f t="shared" si="31"/>
        <v>3.5008292617329406E-2</v>
      </c>
      <c r="K86" s="164">
        <f t="shared" si="30"/>
        <v>781</v>
      </c>
      <c r="L86" s="166">
        <f t="shared" si="29"/>
        <v>1.0918873573252212E-2</v>
      </c>
    </row>
    <row r="87" spans="1:12" x14ac:dyDescent="0.25">
      <c r="A87" s="1"/>
      <c r="B87" s="164" t="s">
        <v>125</v>
      </c>
      <c r="C87" s="165">
        <v>3071</v>
      </c>
      <c r="D87" s="165">
        <v>1878</v>
      </c>
      <c r="E87" s="165">
        <v>218</v>
      </c>
      <c r="F87" s="165">
        <v>4324</v>
      </c>
      <c r="G87" s="165">
        <v>3824</v>
      </c>
      <c r="H87" s="165">
        <v>5572</v>
      </c>
      <c r="I87" s="165">
        <v>6561</v>
      </c>
      <c r="J87" s="180">
        <f t="shared" si="31"/>
        <v>0.17749461593682692</v>
      </c>
      <c r="K87" s="164">
        <f t="shared" si="30"/>
        <v>989</v>
      </c>
      <c r="L87" s="166">
        <f t="shared" si="29"/>
        <v>3.1025868130839223E-3</v>
      </c>
    </row>
    <row r="88" spans="1:12" x14ac:dyDescent="0.25">
      <c r="A88" s="1"/>
      <c r="B88" s="164" t="s">
        <v>121</v>
      </c>
      <c r="C88" s="165">
        <v>2440</v>
      </c>
      <c r="D88" s="165">
        <v>1330</v>
      </c>
      <c r="E88" s="165">
        <v>228</v>
      </c>
      <c r="F88" s="165">
        <v>2538</v>
      </c>
      <c r="G88" s="165">
        <v>2351</v>
      </c>
      <c r="H88" s="165">
        <v>2906</v>
      </c>
      <c r="I88" s="165">
        <v>3382</v>
      </c>
      <c r="J88" s="180">
        <f t="shared" si="31"/>
        <v>0.16379903647625604</v>
      </c>
      <c r="K88" s="164">
        <f t="shared" si="30"/>
        <v>476</v>
      </c>
      <c r="L88" s="166">
        <f t="shared" si="29"/>
        <v>1.5992910534750532E-3</v>
      </c>
    </row>
    <row r="89" spans="1:12" x14ac:dyDescent="0.25">
      <c r="A89" s="1"/>
      <c r="B89" s="164" t="s">
        <v>130</v>
      </c>
      <c r="C89" s="165">
        <v>5857</v>
      </c>
      <c r="D89" s="165">
        <v>4100</v>
      </c>
      <c r="E89" s="165">
        <v>72</v>
      </c>
      <c r="F89" s="165">
        <v>3965</v>
      </c>
      <c r="G89" s="165">
        <v>6255</v>
      </c>
      <c r="H89" s="165">
        <v>5526</v>
      </c>
      <c r="I89" s="165">
        <v>5578</v>
      </c>
      <c r="J89" s="180">
        <f t="shared" si="31"/>
        <v>9.4100615273253752E-3</v>
      </c>
      <c r="K89" s="164">
        <f t="shared" si="30"/>
        <v>52</v>
      </c>
      <c r="L89" s="166">
        <f t="shared" si="29"/>
        <v>2.637742606825502E-3</v>
      </c>
    </row>
    <row r="90" spans="1:12" x14ac:dyDescent="0.25">
      <c r="A90" s="163" t="s">
        <v>146</v>
      </c>
      <c r="B90" s="164" t="s">
        <v>133</v>
      </c>
      <c r="C90" s="165">
        <v>8483</v>
      </c>
      <c r="D90" s="165">
        <v>6540</v>
      </c>
      <c r="E90" s="165">
        <v>313</v>
      </c>
      <c r="F90" s="165">
        <v>3880</v>
      </c>
      <c r="G90" s="165">
        <v>6731</v>
      </c>
      <c r="H90" s="165">
        <v>7474</v>
      </c>
      <c r="I90" s="165">
        <v>5162</v>
      </c>
      <c r="J90" s="180">
        <f t="shared" si="31"/>
        <v>-0.30933904201230933</v>
      </c>
      <c r="K90" s="164">
        <f t="shared" si="30"/>
        <v>-2312</v>
      </c>
      <c r="L90" s="166">
        <f t="shared" si="29"/>
        <v>2.4410231868829762E-3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57709</v>
      </c>
      <c r="D91" s="170">
        <f t="shared" ref="D91:I91" si="33">D83-SUM(D84:D90)</f>
        <v>38307</v>
      </c>
      <c r="E91" s="170">
        <f t="shared" si="33"/>
        <v>7463</v>
      </c>
      <c r="F91" s="170">
        <f t="shared" si="33"/>
        <v>47197</v>
      </c>
      <c r="G91" s="170">
        <f t="shared" si="33"/>
        <v>59438</v>
      </c>
      <c r="H91" s="170">
        <f t="shared" si="33"/>
        <v>68797</v>
      </c>
      <c r="I91" s="170">
        <f t="shared" si="33"/>
        <v>76463</v>
      </c>
      <c r="J91" s="181">
        <f t="shared" si="31"/>
        <v>0.11142927743942321</v>
      </c>
      <c r="K91" s="169">
        <f>I91-H91</f>
        <v>7666</v>
      </c>
      <c r="L91" s="171">
        <f t="shared" si="29"/>
        <v>3.6158069728522473E-2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20100</v>
      </c>
      <c r="D93" s="177">
        <v>13511</v>
      </c>
      <c r="E93" s="177">
        <v>6917</v>
      </c>
      <c r="F93" s="177">
        <v>17534</v>
      </c>
      <c r="G93" s="177">
        <v>22576</v>
      </c>
      <c r="H93" s="177">
        <v>21474</v>
      </c>
      <c r="I93" s="177">
        <v>20344</v>
      </c>
      <c r="J93" s="178">
        <f>IFERROR(I93/H93-1,"-")</f>
        <v>-5.2621775169973017E-2</v>
      </c>
      <c r="K93" s="177">
        <f>I93-H93</f>
        <v>-1130</v>
      </c>
      <c r="L93" s="178">
        <f t="shared" ref="L93:L105" si="34">I93/I$9</f>
        <v>9.6203362483431362E-3</v>
      </c>
    </row>
    <row r="94" spans="1:12" x14ac:dyDescent="0.25">
      <c r="A94" s="1" t="s">
        <v>98</v>
      </c>
      <c r="B94" s="160" t="s">
        <v>99</v>
      </c>
      <c r="C94" s="161">
        <v>11422</v>
      </c>
      <c r="D94" s="161">
        <v>7669</v>
      </c>
      <c r="E94" s="161">
        <v>3829</v>
      </c>
      <c r="F94" s="161">
        <v>9624</v>
      </c>
      <c r="G94" s="161">
        <v>13402</v>
      </c>
      <c r="H94" s="161">
        <v>10519</v>
      </c>
      <c r="I94" s="161">
        <v>10355</v>
      </c>
      <c r="J94" s="179">
        <f>IFERROR(I94/H94-1,"-")</f>
        <v>-1.5590835630763356E-2</v>
      </c>
      <c r="K94" s="160">
        <f t="shared" ref="K94:K104" si="35">I94-H94</f>
        <v>-164</v>
      </c>
      <c r="L94" s="162">
        <f t="shared" si="34"/>
        <v>4.8967057536174387E-3</v>
      </c>
    </row>
    <row r="95" spans="1:12" x14ac:dyDescent="0.25">
      <c r="A95" s="163" t="s">
        <v>105</v>
      </c>
      <c r="B95" s="164" t="s">
        <v>105</v>
      </c>
      <c r="C95" s="165">
        <v>5317</v>
      </c>
      <c r="D95" s="165">
        <v>4352</v>
      </c>
      <c r="E95" s="165">
        <v>2144</v>
      </c>
      <c r="F95" s="165">
        <v>4668</v>
      </c>
      <c r="G95" s="165">
        <v>3830</v>
      </c>
      <c r="H95" s="165">
        <v>2527</v>
      </c>
      <c r="I95" s="165">
        <v>3051</v>
      </c>
      <c r="J95" s="180">
        <f>IFERROR(I95/H95-1,"-")</f>
        <v>0.20736050652948168</v>
      </c>
      <c r="K95" s="164">
        <f t="shared" si="35"/>
        <v>524</v>
      </c>
      <c r="L95" s="166">
        <f t="shared" si="34"/>
        <v>1.4427667073188609E-3</v>
      </c>
    </row>
    <row r="96" spans="1:12" x14ac:dyDescent="0.25">
      <c r="A96" s="163" t="s">
        <v>102</v>
      </c>
      <c r="B96" s="164" t="s">
        <v>102</v>
      </c>
      <c r="C96" s="165">
        <v>6105</v>
      </c>
      <c r="D96" s="165">
        <v>3317</v>
      </c>
      <c r="E96" s="165">
        <v>1685</v>
      </c>
      <c r="F96" s="165">
        <v>4956</v>
      </c>
      <c r="G96" s="165">
        <v>9572</v>
      </c>
      <c r="H96" s="165">
        <v>7992</v>
      </c>
      <c r="I96" s="165">
        <v>7304</v>
      </c>
      <c r="J96" s="180">
        <f>IFERROR(I96/H96-1,"-")</f>
        <v>-8.6086086086086033E-2</v>
      </c>
      <c r="K96" s="164">
        <f t="shared" si="35"/>
        <v>-688</v>
      </c>
      <c r="L96" s="166">
        <f t="shared" si="34"/>
        <v>3.4539390462985774E-3</v>
      </c>
    </row>
    <row r="97" spans="1:12" x14ac:dyDescent="0.25">
      <c r="A97" s="1"/>
      <c r="B97" s="160" t="s">
        <v>109</v>
      </c>
      <c r="C97" s="161">
        <v>8678</v>
      </c>
      <c r="D97" s="161">
        <v>5842</v>
      </c>
      <c r="E97" s="161">
        <v>3088</v>
      </c>
      <c r="F97" s="161">
        <v>7910</v>
      </c>
      <c r="G97" s="161">
        <v>9174</v>
      </c>
      <c r="H97" s="161">
        <v>10955</v>
      </c>
      <c r="I97" s="161">
        <v>9989</v>
      </c>
      <c r="J97" s="179">
        <f>IFERROR(I97/H97-1,"-")</f>
        <v>-8.8178913738019116E-2</v>
      </c>
      <c r="K97" s="160">
        <f t="shared" si="35"/>
        <v>-966</v>
      </c>
      <c r="L97" s="162">
        <f t="shared" si="34"/>
        <v>4.7236304947256974E-3</v>
      </c>
    </row>
    <row r="98" spans="1:12" s="57" customFormat="1" x14ac:dyDescent="0.25">
      <c r="B98" s="164" t="s">
        <v>112</v>
      </c>
      <c r="C98" s="165">
        <v>1266</v>
      </c>
      <c r="D98" s="165">
        <v>1092</v>
      </c>
      <c r="E98" s="165">
        <v>102</v>
      </c>
      <c r="F98" s="165">
        <v>1172</v>
      </c>
      <c r="G98" s="165">
        <v>1456</v>
      </c>
      <c r="H98" s="165">
        <v>1762</v>
      </c>
      <c r="I98" s="165">
        <v>1433</v>
      </c>
      <c r="J98" s="180">
        <f t="shared" ref="J98:J105" si="36">IFERROR(I98/H98-1,"-")</f>
        <v>-0.18671963677639047</v>
      </c>
      <c r="K98" s="164">
        <f t="shared" si="35"/>
        <v>-329</v>
      </c>
      <c r="L98" s="166">
        <f t="shared" si="34"/>
        <v>6.776416557154794E-4</v>
      </c>
    </row>
    <row r="99" spans="1:12" s="57" customFormat="1" x14ac:dyDescent="0.25">
      <c r="B99" s="164" t="s">
        <v>115</v>
      </c>
      <c r="C99" s="165">
        <v>2254</v>
      </c>
      <c r="D99" s="165">
        <v>1303</v>
      </c>
      <c r="E99" s="165">
        <v>512</v>
      </c>
      <c r="F99" s="165">
        <v>1764</v>
      </c>
      <c r="G99" s="165">
        <v>2011</v>
      </c>
      <c r="H99" s="165">
        <v>2431</v>
      </c>
      <c r="I99" s="165">
        <v>2183</v>
      </c>
      <c r="J99" s="180">
        <f t="shared" si="36"/>
        <v>-0.10201563142739611</v>
      </c>
      <c r="K99" s="164">
        <f t="shared" si="35"/>
        <v>-248</v>
      </c>
      <c r="L99" s="166">
        <f t="shared" si="34"/>
        <v>1.0323040714772446E-3</v>
      </c>
    </row>
    <row r="100" spans="1:12" x14ac:dyDescent="0.25">
      <c r="A100" s="1"/>
      <c r="B100" s="164" t="s">
        <v>118</v>
      </c>
      <c r="C100" s="165">
        <v>1596</v>
      </c>
      <c r="D100" s="165">
        <v>1217</v>
      </c>
      <c r="E100" s="165">
        <v>1367</v>
      </c>
      <c r="F100" s="165">
        <v>1469</v>
      </c>
      <c r="G100" s="165">
        <v>1690</v>
      </c>
      <c r="H100" s="165">
        <v>1755</v>
      </c>
      <c r="I100" s="165">
        <v>1679</v>
      </c>
      <c r="J100" s="180">
        <f t="shared" si="36"/>
        <v>-4.3304843304843299E-2</v>
      </c>
      <c r="K100" s="164">
        <f t="shared" si="35"/>
        <v>-76</v>
      </c>
      <c r="L100" s="166">
        <f t="shared" si="34"/>
        <v>7.9397092808533836E-4</v>
      </c>
    </row>
    <row r="101" spans="1:12" x14ac:dyDescent="0.25">
      <c r="A101" s="1"/>
      <c r="B101" s="164" t="s">
        <v>125</v>
      </c>
      <c r="C101" s="165">
        <v>286</v>
      </c>
      <c r="D101" s="165">
        <v>278</v>
      </c>
      <c r="E101" s="165">
        <v>54</v>
      </c>
      <c r="F101" s="165">
        <v>549</v>
      </c>
      <c r="G101" s="165">
        <v>503</v>
      </c>
      <c r="H101" s="165">
        <v>572</v>
      </c>
      <c r="I101" s="165">
        <v>495</v>
      </c>
      <c r="J101" s="180">
        <f t="shared" si="36"/>
        <v>-0.13461538461538458</v>
      </c>
      <c r="K101" s="164">
        <f t="shared" si="35"/>
        <v>-77</v>
      </c>
      <c r="L101" s="166">
        <f t="shared" si="34"/>
        <v>2.3407719440276503E-4</v>
      </c>
    </row>
    <row r="102" spans="1:12" x14ac:dyDescent="0.25">
      <c r="A102" s="1"/>
      <c r="B102" s="164" t="s">
        <v>121</v>
      </c>
      <c r="C102" s="165">
        <v>264</v>
      </c>
      <c r="D102" s="165">
        <v>141</v>
      </c>
      <c r="E102" s="165">
        <v>87</v>
      </c>
      <c r="F102" s="165">
        <v>337</v>
      </c>
      <c r="G102" s="165">
        <v>243</v>
      </c>
      <c r="H102" s="165">
        <v>485</v>
      </c>
      <c r="I102" s="165">
        <v>463</v>
      </c>
      <c r="J102" s="180">
        <f t="shared" si="36"/>
        <v>-4.5360824742267991E-2</v>
      </c>
      <c r="K102" s="164">
        <f t="shared" si="35"/>
        <v>-22</v>
      </c>
      <c r="L102" s="166">
        <f t="shared" si="34"/>
        <v>2.1894493133026307E-4</v>
      </c>
    </row>
    <row r="103" spans="1:12" x14ac:dyDescent="0.25">
      <c r="A103" s="1"/>
      <c r="B103" s="164" t="s">
        <v>130</v>
      </c>
      <c r="C103" s="165">
        <v>110</v>
      </c>
      <c r="D103" s="165">
        <v>125</v>
      </c>
      <c r="E103" s="165">
        <v>15</v>
      </c>
      <c r="F103" s="165">
        <v>169</v>
      </c>
      <c r="G103" s="165">
        <v>86</v>
      </c>
      <c r="H103" s="165">
        <v>116</v>
      </c>
      <c r="I103" s="165">
        <v>122</v>
      </c>
      <c r="J103" s="180">
        <f t="shared" si="36"/>
        <v>5.1724137931034475E-2</v>
      </c>
      <c r="K103" s="164">
        <f t="shared" si="35"/>
        <v>6</v>
      </c>
      <c r="L103" s="166">
        <f t="shared" si="34"/>
        <v>5.7691752963913808E-5</v>
      </c>
    </row>
    <row r="104" spans="1:12" x14ac:dyDescent="0.25">
      <c r="A104" s="163" t="s">
        <v>146</v>
      </c>
      <c r="B104" s="164" t="s">
        <v>133</v>
      </c>
      <c r="C104" s="165">
        <v>107</v>
      </c>
      <c r="D104" s="165">
        <v>70</v>
      </c>
      <c r="E104" s="165">
        <v>26</v>
      </c>
      <c r="F104" s="165">
        <v>71</v>
      </c>
      <c r="G104" s="165">
        <v>143</v>
      </c>
      <c r="H104" s="165">
        <v>302</v>
      </c>
      <c r="I104" s="165">
        <v>132</v>
      </c>
      <c r="J104" s="180">
        <f t="shared" si="36"/>
        <v>-0.5629139072847682</v>
      </c>
      <c r="K104" s="164">
        <f t="shared" si="35"/>
        <v>-170</v>
      </c>
      <c r="L104" s="166">
        <f t="shared" si="34"/>
        <v>6.2420585174070674E-5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2795</v>
      </c>
      <c r="D105" s="170">
        <f t="shared" ref="D105:I105" si="38">D97-SUM(D98:D104)</f>
        <v>1616</v>
      </c>
      <c r="E105" s="170">
        <f t="shared" si="38"/>
        <v>925</v>
      </c>
      <c r="F105" s="170">
        <f t="shared" si="38"/>
        <v>2379</v>
      </c>
      <c r="G105" s="170">
        <f t="shared" si="38"/>
        <v>3042</v>
      </c>
      <c r="H105" s="170">
        <f t="shared" si="38"/>
        <v>3532</v>
      </c>
      <c r="I105" s="170">
        <f t="shared" si="38"/>
        <v>3482</v>
      </c>
      <c r="J105" s="181">
        <f t="shared" si="36"/>
        <v>-1.4156285390713452E-2</v>
      </c>
      <c r="K105" s="169">
        <f>I105-H105</f>
        <v>-50</v>
      </c>
      <c r="L105" s="171">
        <f t="shared" si="34"/>
        <v>1.6465793755766219E-3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58013</v>
      </c>
      <c r="D107" s="177">
        <v>44636</v>
      </c>
      <c r="E107" s="177">
        <v>16007</v>
      </c>
      <c r="F107" s="177">
        <v>74430</v>
      </c>
      <c r="G107" s="177">
        <v>94963</v>
      </c>
      <c r="H107" s="177">
        <v>90035</v>
      </c>
      <c r="I107" s="177">
        <v>97511</v>
      </c>
      <c r="J107" s="178">
        <f>IFERROR(I107/H107-1,"-")</f>
        <v>8.3034375520630865E-2</v>
      </c>
      <c r="K107" s="177">
        <f>I107-H107</f>
        <v>7476</v>
      </c>
      <c r="L107" s="178">
        <f t="shared" ref="L107:L119" si="39">I107/I$9</f>
        <v>4.6111315764460648E-2</v>
      </c>
    </row>
    <row r="108" spans="1:12" x14ac:dyDescent="0.25">
      <c r="A108" s="1" t="s">
        <v>98</v>
      </c>
      <c r="B108" s="160" t="s">
        <v>99</v>
      </c>
      <c r="C108" s="161">
        <v>7418</v>
      </c>
      <c r="D108" s="161">
        <v>9051</v>
      </c>
      <c r="E108" s="161">
        <v>8595</v>
      </c>
      <c r="F108" s="161">
        <v>12402</v>
      </c>
      <c r="G108" s="161">
        <v>16919</v>
      </c>
      <c r="H108" s="161">
        <v>12986</v>
      </c>
      <c r="I108" s="161">
        <v>14967</v>
      </c>
      <c r="J108" s="179">
        <f>IFERROR(I108/H108-1,"-")</f>
        <v>0.15254889881410749</v>
      </c>
      <c r="K108" s="160">
        <f t="shared" ref="K108:K118" si="40">I108-H108</f>
        <v>1981</v>
      </c>
      <c r="L108" s="162">
        <f t="shared" si="39"/>
        <v>7.0776431689417866E-3</v>
      </c>
    </row>
    <row r="109" spans="1:12" x14ac:dyDescent="0.25">
      <c r="A109" s="163" t="s">
        <v>105</v>
      </c>
      <c r="B109" s="164" t="s">
        <v>105</v>
      </c>
      <c r="C109" s="165">
        <v>2338</v>
      </c>
      <c r="D109" s="165">
        <v>1581</v>
      </c>
      <c r="E109" s="165">
        <v>8163</v>
      </c>
      <c r="F109" s="165">
        <v>5593</v>
      </c>
      <c r="G109" s="165">
        <v>7210</v>
      </c>
      <c r="H109" s="165">
        <v>3439</v>
      </c>
      <c r="I109" s="165">
        <v>4588</v>
      </c>
      <c r="J109" s="180">
        <f>IFERROR(I109/H109-1,"-")</f>
        <v>0.33410875254434425</v>
      </c>
      <c r="K109" s="164">
        <f t="shared" si="40"/>
        <v>1149</v>
      </c>
      <c r="L109" s="166">
        <f t="shared" si="39"/>
        <v>2.1695882180199719E-3</v>
      </c>
    </row>
    <row r="110" spans="1:12" x14ac:dyDescent="0.25">
      <c r="A110" s="163" t="s">
        <v>102</v>
      </c>
      <c r="B110" s="164" t="s">
        <v>102</v>
      </c>
      <c r="C110" s="165">
        <v>5080</v>
      </c>
      <c r="D110" s="165">
        <v>7470</v>
      </c>
      <c r="E110" s="165">
        <v>432</v>
      </c>
      <c r="F110" s="165">
        <v>6809</v>
      </c>
      <c r="G110" s="165">
        <v>9709</v>
      </c>
      <c r="H110" s="165">
        <v>9547</v>
      </c>
      <c r="I110" s="165">
        <v>10379</v>
      </c>
      <c r="J110" s="180">
        <f>IFERROR(I110/H110-1,"-")</f>
        <v>8.7147795118885485E-2</v>
      </c>
      <c r="K110" s="164">
        <f t="shared" si="40"/>
        <v>832</v>
      </c>
      <c r="L110" s="166">
        <f t="shared" si="39"/>
        <v>4.9080549509218146E-3</v>
      </c>
    </row>
    <row r="111" spans="1:12" x14ac:dyDescent="0.25">
      <c r="A111" s="1"/>
      <c r="B111" s="160" t="s">
        <v>109</v>
      </c>
      <c r="C111" s="161">
        <v>50595</v>
      </c>
      <c r="D111" s="161">
        <v>35585</v>
      </c>
      <c r="E111" s="161">
        <v>7412</v>
      </c>
      <c r="F111" s="161">
        <v>62028</v>
      </c>
      <c r="G111" s="161">
        <v>78044</v>
      </c>
      <c r="H111" s="161">
        <v>77049</v>
      </c>
      <c r="I111" s="161">
        <v>82544</v>
      </c>
      <c r="J111" s="179">
        <f>IFERROR(I111/H111-1,"-")</f>
        <v>7.131825202144082E-2</v>
      </c>
      <c r="K111" s="160">
        <f t="shared" si="40"/>
        <v>5495</v>
      </c>
      <c r="L111" s="162">
        <f t="shared" si="39"/>
        <v>3.9033672595518862E-2</v>
      </c>
    </row>
    <row r="112" spans="1:12" s="57" customFormat="1" x14ac:dyDescent="0.25">
      <c r="B112" s="164" t="s">
        <v>112</v>
      </c>
      <c r="C112" s="165">
        <v>26206</v>
      </c>
      <c r="D112" s="165">
        <v>19611</v>
      </c>
      <c r="E112" s="165">
        <v>1903</v>
      </c>
      <c r="F112" s="165">
        <v>33626</v>
      </c>
      <c r="G112" s="165">
        <v>48062</v>
      </c>
      <c r="H112" s="165">
        <v>44675</v>
      </c>
      <c r="I112" s="165">
        <v>45551</v>
      </c>
      <c r="J112" s="180">
        <f t="shared" ref="J112:J119" si="41">IFERROR(I112/H112-1,"-")</f>
        <v>1.9608282036933433E-2</v>
      </c>
      <c r="K112" s="164">
        <f t="shared" si="40"/>
        <v>876</v>
      </c>
      <c r="L112" s="166">
        <f t="shared" si="39"/>
        <v>2.1540303600485557E-2</v>
      </c>
    </row>
    <row r="113" spans="1:12" s="57" customFormat="1" x14ac:dyDescent="0.25">
      <c r="B113" s="164" t="s">
        <v>115</v>
      </c>
      <c r="C113" s="165">
        <v>5485</v>
      </c>
      <c r="D113" s="165">
        <v>2289</v>
      </c>
      <c r="E113" s="165">
        <v>1563</v>
      </c>
      <c r="F113" s="165">
        <v>3625</v>
      </c>
      <c r="G113" s="165">
        <v>4350</v>
      </c>
      <c r="H113" s="165">
        <v>3904</v>
      </c>
      <c r="I113" s="165">
        <v>4616</v>
      </c>
      <c r="J113" s="180">
        <f t="shared" si="41"/>
        <v>0.18237704918032782</v>
      </c>
      <c r="K113" s="164">
        <f t="shared" si="40"/>
        <v>712</v>
      </c>
      <c r="L113" s="166">
        <f t="shared" si="39"/>
        <v>2.182828948208411E-3</v>
      </c>
    </row>
    <row r="114" spans="1:12" x14ac:dyDescent="0.25">
      <c r="A114" s="1"/>
      <c r="B114" s="164" t="s">
        <v>118</v>
      </c>
      <c r="C114" s="165">
        <v>5574</v>
      </c>
      <c r="D114" s="165">
        <v>1751</v>
      </c>
      <c r="E114" s="165">
        <v>1721</v>
      </c>
      <c r="F114" s="165">
        <v>4148</v>
      </c>
      <c r="G114" s="165">
        <v>6969</v>
      </c>
      <c r="H114" s="165">
        <v>4815</v>
      </c>
      <c r="I114" s="165">
        <v>6251</v>
      </c>
      <c r="J114" s="180">
        <f t="shared" si="41"/>
        <v>0.29823468328141223</v>
      </c>
      <c r="K114" s="164">
        <f t="shared" si="40"/>
        <v>1436</v>
      </c>
      <c r="L114" s="166">
        <f t="shared" si="39"/>
        <v>2.9559930145690591E-3</v>
      </c>
    </row>
    <row r="115" spans="1:12" x14ac:dyDescent="0.25">
      <c r="A115" s="1"/>
      <c r="B115" s="164" t="s">
        <v>125</v>
      </c>
      <c r="C115" s="165">
        <v>1341</v>
      </c>
      <c r="D115" s="165">
        <v>686</v>
      </c>
      <c r="E115" s="165">
        <v>111</v>
      </c>
      <c r="F115" s="165">
        <v>3003</v>
      </c>
      <c r="G115" s="165">
        <v>2906</v>
      </c>
      <c r="H115" s="165">
        <v>3140</v>
      </c>
      <c r="I115" s="165">
        <v>3264</v>
      </c>
      <c r="J115" s="180">
        <f t="shared" si="41"/>
        <v>3.9490445859872603E-2</v>
      </c>
      <c r="K115" s="164">
        <f t="shared" si="40"/>
        <v>124</v>
      </c>
      <c r="L115" s="166">
        <f t="shared" si="39"/>
        <v>1.5434908333952023E-3</v>
      </c>
    </row>
    <row r="116" spans="1:12" x14ac:dyDescent="0.25">
      <c r="A116" s="1"/>
      <c r="B116" s="164" t="s">
        <v>121</v>
      </c>
      <c r="C116" s="165">
        <v>1555</v>
      </c>
      <c r="D116" s="165">
        <v>1071</v>
      </c>
      <c r="E116" s="165">
        <v>207</v>
      </c>
      <c r="F116" s="165">
        <v>2726</v>
      </c>
      <c r="G116" s="165">
        <v>2212</v>
      </c>
      <c r="H116" s="165">
        <v>2520</v>
      </c>
      <c r="I116" s="165">
        <v>2372</v>
      </c>
      <c r="J116" s="180">
        <f t="shared" si="41"/>
        <v>-5.8730158730158744E-2</v>
      </c>
      <c r="K116" s="164">
        <f t="shared" si="40"/>
        <v>-148</v>
      </c>
      <c r="L116" s="166">
        <f t="shared" si="39"/>
        <v>1.1216790002492095E-3</v>
      </c>
    </row>
    <row r="117" spans="1:12" x14ac:dyDescent="0.25">
      <c r="A117" s="1"/>
      <c r="B117" s="164" t="s">
        <v>130</v>
      </c>
      <c r="C117" s="165">
        <v>525</v>
      </c>
      <c r="D117" s="165">
        <v>440</v>
      </c>
      <c r="E117" s="165">
        <v>4</v>
      </c>
      <c r="F117" s="165">
        <v>541</v>
      </c>
      <c r="G117" s="165">
        <v>800</v>
      </c>
      <c r="H117" s="165">
        <v>1154</v>
      </c>
      <c r="I117" s="165">
        <v>934</v>
      </c>
      <c r="J117" s="180">
        <f t="shared" si="41"/>
        <v>-0.19064124783362213</v>
      </c>
      <c r="K117" s="164">
        <f t="shared" si="40"/>
        <v>-220</v>
      </c>
      <c r="L117" s="166">
        <f t="shared" si="39"/>
        <v>4.4167292842865161E-4</v>
      </c>
    </row>
    <row r="118" spans="1:12" x14ac:dyDescent="0.25">
      <c r="A118" s="163" t="s">
        <v>146</v>
      </c>
      <c r="B118" s="164" t="s">
        <v>133</v>
      </c>
      <c r="C118" s="165">
        <v>980</v>
      </c>
      <c r="D118" s="165">
        <v>1160</v>
      </c>
      <c r="E118" s="165">
        <v>4</v>
      </c>
      <c r="F118" s="165">
        <v>791</v>
      </c>
      <c r="G118" s="165">
        <v>559</v>
      </c>
      <c r="H118" s="165">
        <v>1352</v>
      </c>
      <c r="I118" s="165">
        <v>797</v>
      </c>
      <c r="J118" s="180">
        <f t="shared" si="41"/>
        <v>-0.41050295857988162</v>
      </c>
      <c r="K118" s="164">
        <f t="shared" si="40"/>
        <v>-555</v>
      </c>
      <c r="L118" s="166">
        <f t="shared" si="39"/>
        <v>3.7688792714950253E-4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8929</v>
      </c>
      <c r="D119" s="170">
        <f t="shared" ref="D119:I119" si="43">D111-SUM(D112:D118)</f>
        <v>8577</v>
      </c>
      <c r="E119" s="170">
        <f t="shared" si="43"/>
        <v>1899</v>
      </c>
      <c r="F119" s="170">
        <f t="shared" si="43"/>
        <v>13568</v>
      </c>
      <c r="G119" s="170">
        <f t="shared" si="43"/>
        <v>12186</v>
      </c>
      <c r="H119" s="170">
        <f t="shared" si="43"/>
        <v>15489</v>
      </c>
      <c r="I119" s="170">
        <f t="shared" si="43"/>
        <v>18759</v>
      </c>
      <c r="J119" s="181">
        <f t="shared" si="41"/>
        <v>0.21111756730582987</v>
      </c>
      <c r="K119" s="169">
        <f>I119-H119</f>
        <v>3270</v>
      </c>
      <c r="L119" s="171">
        <f t="shared" si="39"/>
        <v>8.870816343033272E-3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83988</v>
      </c>
      <c r="D121" s="177">
        <v>55825</v>
      </c>
      <c r="E121" s="177">
        <v>33575</v>
      </c>
      <c r="F121" s="177">
        <v>72145</v>
      </c>
      <c r="G121" s="177">
        <v>94906</v>
      </c>
      <c r="H121" s="177">
        <v>93060</v>
      </c>
      <c r="I121" s="177">
        <v>102316</v>
      </c>
      <c r="J121" s="178">
        <f>IFERROR(I121/H121-1,"-")</f>
        <v>9.9462712228669758E-2</v>
      </c>
      <c r="K121" s="177">
        <f>I121-H121</f>
        <v>9256</v>
      </c>
      <c r="L121" s="178">
        <f t="shared" ref="L121:L133" si="44">I121/I$9</f>
        <v>4.8383519641441025E-2</v>
      </c>
    </row>
    <row r="122" spans="1:12" x14ac:dyDescent="0.25">
      <c r="A122" s="1" t="s">
        <v>98</v>
      </c>
      <c r="B122" s="160" t="s">
        <v>99</v>
      </c>
      <c r="C122" s="161">
        <v>39755</v>
      </c>
      <c r="D122" s="161">
        <v>28023</v>
      </c>
      <c r="E122" s="161">
        <v>20437</v>
      </c>
      <c r="F122" s="161">
        <v>38992</v>
      </c>
      <c r="G122" s="161">
        <v>51752</v>
      </c>
      <c r="H122" s="161">
        <v>49827</v>
      </c>
      <c r="I122" s="161">
        <v>56290</v>
      </c>
      <c r="J122" s="179">
        <f>IFERROR(I122/H122-1,"-")</f>
        <v>0.12970879242177946</v>
      </c>
      <c r="K122" s="160">
        <f t="shared" ref="K122:K132" si="45">I122-H122</f>
        <v>6463</v>
      </c>
      <c r="L122" s="162">
        <f t="shared" si="44"/>
        <v>2.6618596510973019E-2</v>
      </c>
    </row>
    <row r="123" spans="1:12" x14ac:dyDescent="0.25">
      <c r="A123" s="163" t="s">
        <v>105</v>
      </c>
      <c r="B123" s="164" t="s">
        <v>105</v>
      </c>
      <c r="C123" s="165">
        <v>18498</v>
      </c>
      <c r="D123" s="165">
        <v>14178</v>
      </c>
      <c r="E123" s="165">
        <v>10772</v>
      </c>
      <c r="F123" s="165">
        <v>18595</v>
      </c>
      <c r="G123" s="165">
        <v>23547</v>
      </c>
      <c r="H123" s="165">
        <v>21592</v>
      </c>
      <c r="I123" s="165">
        <v>26667</v>
      </c>
      <c r="J123" s="180">
        <f>IFERROR(I123/H123-1,"-")</f>
        <v>0.23504075583549455</v>
      </c>
      <c r="K123" s="164">
        <f t="shared" si="45"/>
        <v>5075</v>
      </c>
      <c r="L123" s="166">
        <f t="shared" si="44"/>
        <v>1.2610376854825325E-2</v>
      </c>
    </row>
    <row r="124" spans="1:12" x14ac:dyDescent="0.25">
      <c r="A124" s="163" t="s">
        <v>102</v>
      </c>
      <c r="B124" s="164" t="s">
        <v>102</v>
      </c>
      <c r="C124" s="165">
        <v>21257</v>
      </c>
      <c r="D124" s="165">
        <v>13845</v>
      </c>
      <c r="E124" s="165">
        <v>9665</v>
      </c>
      <c r="F124" s="165">
        <v>20397</v>
      </c>
      <c r="G124" s="165">
        <v>28205</v>
      </c>
      <c r="H124" s="165">
        <v>28235</v>
      </c>
      <c r="I124" s="165">
        <v>29623</v>
      </c>
      <c r="J124" s="180">
        <f>IFERROR(I124/H124-1,"-")</f>
        <v>4.9158845404639662E-2</v>
      </c>
      <c r="K124" s="164">
        <f t="shared" si="45"/>
        <v>1388</v>
      </c>
      <c r="L124" s="166">
        <f t="shared" si="44"/>
        <v>1.4008219656147694E-2</v>
      </c>
    </row>
    <row r="125" spans="1:12" x14ac:dyDescent="0.25">
      <c r="A125" s="1"/>
      <c r="B125" s="160" t="s">
        <v>109</v>
      </c>
      <c r="C125" s="161">
        <v>44233</v>
      </c>
      <c r="D125" s="161">
        <v>27802</v>
      </c>
      <c r="E125" s="161">
        <v>13138</v>
      </c>
      <c r="F125" s="161">
        <v>33153</v>
      </c>
      <c r="G125" s="161">
        <v>43154</v>
      </c>
      <c r="H125" s="161">
        <v>43233</v>
      </c>
      <c r="I125" s="161">
        <v>46026</v>
      </c>
      <c r="J125" s="179">
        <f>IFERROR(I125/H125-1,"-")</f>
        <v>6.4603427936992475E-2</v>
      </c>
      <c r="K125" s="160">
        <f t="shared" si="45"/>
        <v>2793</v>
      </c>
      <c r="L125" s="162">
        <f t="shared" si="44"/>
        <v>2.1764923130468006E-2</v>
      </c>
    </row>
    <row r="126" spans="1:12" s="57" customFormat="1" x14ac:dyDescent="0.25">
      <c r="B126" s="164" t="s">
        <v>112</v>
      </c>
      <c r="C126" s="165">
        <v>4821</v>
      </c>
      <c r="D126" s="165">
        <v>3076</v>
      </c>
      <c r="E126" s="165">
        <v>380</v>
      </c>
      <c r="F126" s="165">
        <v>3428</v>
      </c>
      <c r="G126" s="165">
        <v>5037</v>
      </c>
      <c r="H126" s="165">
        <v>5398</v>
      </c>
      <c r="I126" s="165">
        <v>4971</v>
      </c>
      <c r="J126" s="180">
        <f t="shared" ref="J126:J133" si="46">IFERROR(I126/H126-1,"-")</f>
        <v>-7.9103371619118179E-2</v>
      </c>
      <c r="K126" s="164">
        <f t="shared" si="45"/>
        <v>-427</v>
      </c>
      <c r="L126" s="166">
        <f t="shared" si="44"/>
        <v>2.3507024916689799E-3</v>
      </c>
    </row>
    <row r="127" spans="1:12" s="57" customFormat="1" x14ac:dyDescent="0.25">
      <c r="B127" s="164" t="s">
        <v>115</v>
      </c>
      <c r="C127" s="165">
        <v>5214</v>
      </c>
      <c r="D127" s="165">
        <v>3190</v>
      </c>
      <c r="E127" s="165">
        <v>1455</v>
      </c>
      <c r="F127" s="165">
        <v>4249</v>
      </c>
      <c r="G127" s="165">
        <v>7179</v>
      </c>
      <c r="H127" s="165">
        <v>6868</v>
      </c>
      <c r="I127" s="165">
        <v>7718</v>
      </c>
      <c r="J127" s="180">
        <f t="shared" si="46"/>
        <v>0.12376237623762387</v>
      </c>
      <c r="K127" s="164">
        <f t="shared" si="45"/>
        <v>850</v>
      </c>
      <c r="L127" s="166">
        <f t="shared" si="44"/>
        <v>3.6497126997990718E-3</v>
      </c>
    </row>
    <row r="128" spans="1:12" x14ac:dyDescent="0.25">
      <c r="A128" s="1"/>
      <c r="B128" s="164" t="s">
        <v>118</v>
      </c>
      <c r="C128" s="165">
        <v>2726</v>
      </c>
      <c r="D128" s="165">
        <v>2062</v>
      </c>
      <c r="E128" s="165">
        <v>1785</v>
      </c>
      <c r="F128" s="165">
        <v>3286</v>
      </c>
      <c r="G128" s="165">
        <v>3688</v>
      </c>
      <c r="H128" s="165">
        <v>3390</v>
      </c>
      <c r="I128" s="165">
        <v>3485</v>
      </c>
      <c r="J128" s="180">
        <f t="shared" si="46"/>
        <v>2.8023598820059004E-2</v>
      </c>
      <c r="K128" s="164">
        <f t="shared" si="45"/>
        <v>95</v>
      </c>
      <c r="L128" s="166">
        <f t="shared" si="44"/>
        <v>1.647998025239669E-3</v>
      </c>
    </row>
    <row r="129" spans="1:12" x14ac:dyDescent="0.25">
      <c r="A129" s="1"/>
      <c r="B129" s="164" t="s">
        <v>125</v>
      </c>
      <c r="C129" s="165">
        <v>759</v>
      </c>
      <c r="D129" s="165">
        <v>560</v>
      </c>
      <c r="E129" s="165">
        <v>186</v>
      </c>
      <c r="F129" s="165">
        <v>978</v>
      </c>
      <c r="G129" s="165">
        <v>1045</v>
      </c>
      <c r="H129" s="165">
        <v>1076</v>
      </c>
      <c r="I129" s="165">
        <v>1155</v>
      </c>
      <c r="J129" s="180">
        <f t="shared" si="46"/>
        <v>7.3420074349442421E-2</v>
      </c>
      <c r="K129" s="164">
        <f t="shared" si="45"/>
        <v>79</v>
      </c>
      <c r="L129" s="166">
        <f t="shared" si="44"/>
        <v>5.4618012027311846E-4</v>
      </c>
    </row>
    <row r="130" spans="1:12" x14ac:dyDescent="0.25">
      <c r="A130" s="1"/>
      <c r="B130" s="164" t="s">
        <v>121</v>
      </c>
      <c r="C130" s="165">
        <v>576</v>
      </c>
      <c r="D130" s="165">
        <v>480</v>
      </c>
      <c r="E130" s="165">
        <v>153</v>
      </c>
      <c r="F130" s="165">
        <v>715</v>
      </c>
      <c r="G130" s="165">
        <v>829</v>
      </c>
      <c r="H130" s="165">
        <v>811</v>
      </c>
      <c r="I130" s="165">
        <v>919</v>
      </c>
      <c r="J130" s="180">
        <f t="shared" si="46"/>
        <v>0.13316892725030827</v>
      </c>
      <c r="K130" s="164">
        <f t="shared" si="45"/>
        <v>108</v>
      </c>
      <c r="L130" s="166">
        <f t="shared" si="44"/>
        <v>4.3457968011341631E-4</v>
      </c>
    </row>
    <row r="131" spans="1:12" x14ac:dyDescent="0.25">
      <c r="A131" s="1"/>
      <c r="B131" s="164" t="s">
        <v>130</v>
      </c>
      <c r="C131" s="165">
        <v>1026</v>
      </c>
      <c r="D131" s="165">
        <v>673</v>
      </c>
      <c r="E131" s="165">
        <v>17</v>
      </c>
      <c r="F131" s="165">
        <v>543</v>
      </c>
      <c r="G131" s="165">
        <v>765</v>
      </c>
      <c r="H131" s="165">
        <v>870</v>
      </c>
      <c r="I131" s="165">
        <v>695</v>
      </c>
      <c r="J131" s="180">
        <f t="shared" si="46"/>
        <v>-0.20114942528735635</v>
      </c>
      <c r="K131" s="164">
        <f t="shared" si="45"/>
        <v>-175</v>
      </c>
      <c r="L131" s="166">
        <f t="shared" si="44"/>
        <v>3.2865383860590242E-4</v>
      </c>
    </row>
    <row r="132" spans="1:12" x14ac:dyDescent="0.25">
      <c r="A132" s="163" t="s">
        <v>146</v>
      </c>
      <c r="B132" s="164" t="s">
        <v>133</v>
      </c>
      <c r="C132" s="165">
        <v>1558</v>
      </c>
      <c r="D132" s="165">
        <v>1018</v>
      </c>
      <c r="E132" s="165">
        <v>94</v>
      </c>
      <c r="F132" s="165">
        <v>962</v>
      </c>
      <c r="G132" s="165">
        <v>1420</v>
      </c>
      <c r="H132" s="165">
        <v>1355</v>
      </c>
      <c r="I132" s="165">
        <v>1321</v>
      </c>
      <c r="J132" s="180">
        <f t="shared" si="46"/>
        <v>-2.5092250922509218E-2</v>
      </c>
      <c r="K132" s="164">
        <f t="shared" si="45"/>
        <v>-34</v>
      </c>
      <c r="L132" s="166">
        <f t="shared" si="44"/>
        <v>6.2467873496172249E-4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27553</v>
      </c>
      <c r="D133" s="170">
        <f t="shared" ref="D133:I133" si="48">D125-SUM(D126:D132)</f>
        <v>16743</v>
      </c>
      <c r="E133" s="170">
        <f t="shared" si="48"/>
        <v>9068</v>
      </c>
      <c r="F133" s="170">
        <f t="shared" si="48"/>
        <v>18992</v>
      </c>
      <c r="G133" s="170">
        <f t="shared" si="48"/>
        <v>23191</v>
      </c>
      <c r="H133" s="170">
        <f t="shared" si="48"/>
        <v>23465</v>
      </c>
      <c r="I133" s="170">
        <f t="shared" si="48"/>
        <v>25762</v>
      </c>
      <c r="J133" s="181">
        <f t="shared" si="46"/>
        <v>9.7890475175793634E-2</v>
      </c>
      <c r="K133" s="169">
        <f>I133-H133</f>
        <v>2297</v>
      </c>
      <c r="L133" s="171">
        <f t="shared" si="44"/>
        <v>1.2182417539806128E-2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97092</v>
      </c>
      <c r="D135" s="177">
        <v>65963</v>
      </c>
      <c r="E135" s="177">
        <v>25757</v>
      </c>
      <c r="F135" s="177">
        <v>98992</v>
      </c>
      <c r="G135" s="177">
        <v>108701</v>
      </c>
      <c r="H135" s="177">
        <v>115706</v>
      </c>
      <c r="I135" s="177">
        <v>112386</v>
      </c>
      <c r="J135" s="178">
        <f>IFERROR(I135/H135-1,"-")</f>
        <v>-2.8693412614730462E-2</v>
      </c>
      <c r="K135" s="177">
        <f>I135-H135</f>
        <v>-3320</v>
      </c>
      <c r="L135" s="178">
        <f t="shared" ref="L135:L147" si="49">I135/I$9</f>
        <v>5.3145453677068993E-2</v>
      </c>
    </row>
    <row r="136" spans="1:12" x14ac:dyDescent="0.25">
      <c r="A136" s="1" t="s">
        <v>98</v>
      </c>
      <c r="B136" s="160" t="s">
        <v>99</v>
      </c>
      <c r="C136" s="161">
        <v>13072</v>
      </c>
      <c r="D136" s="161">
        <v>2995</v>
      </c>
      <c r="E136" s="161">
        <v>14339</v>
      </c>
      <c r="F136" s="161">
        <v>7276</v>
      </c>
      <c r="G136" s="161">
        <v>9404</v>
      </c>
      <c r="H136" s="161">
        <v>6632</v>
      </c>
      <c r="I136" s="161">
        <v>5177</v>
      </c>
      <c r="J136" s="179">
        <f>IFERROR(I136/H136-1,"-")</f>
        <v>-0.21939083232810619</v>
      </c>
      <c r="K136" s="160">
        <f t="shared" ref="K136:K146" si="50">I136-H136</f>
        <v>-1455</v>
      </c>
      <c r="L136" s="162">
        <f t="shared" si="49"/>
        <v>2.4481164351982114E-3</v>
      </c>
    </row>
    <row r="137" spans="1:12" x14ac:dyDescent="0.25">
      <c r="A137" s="163" t="s">
        <v>105</v>
      </c>
      <c r="B137" s="164" t="s">
        <v>105</v>
      </c>
      <c r="C137" s="165">
        <v>7755</v>
      </c>
      <c r="D137" s="165">
        <v>1936</v>
      </c>
      <c r="E137" s="165">
        <v>12667</v>
      </c>
      <c r="F137" s="165">
        <v>4598</v>
      </c>
      <c r="G137" s="165">
        <v>6199</v>
      </c>
      <c r="H137" s="165">
        <v>3880</v>
      </c>
      <c r="I137" s="165">
        <v>2051</v>
      </c>
      <c r="J137" s="180">
        <f>IFERROR(I137/H137-1,"-")</f>
        <v>-0.47139175257731958</v>
      </c>
      <c r="K137" s="164">
        <f t="shared" si="50"/>
        <v>-1829</v>
      </c>
      <c r="L137" s="166">
        <f t="shared" si="49"/>
        <v>9.69883486303174E-4</v>
      </c>
    </row>
    <row r="138" spans="1:12" x14ac:dyDescent="0.25">
      <c r="A138" s="163" t="s">
        <v>102</v>
      </c>
      <c r="B138" s="164" t="s">
        <v>102</v>
      </c>
      <c r="C138" s="165">
        <v>5317</v>
      </c>
      <c r="D138" s="165">
        <v>1059</v>
      </c>
      <c r="E138" s="165">
        <v>1672</v>
      </c>
      <c r="F138" s="165">
        <v>2678</v>
      </c>
      <c r="G138" s="165">
        <v>3205</v>
      </c>
      <c r="H138" s="165">
        <v>2752</v>
      </c>
      <c r="I138" s="165">
        <v>3126</v>
      </c>
      <c r="J138" s="180">
        <f>IFERROR(I138/H138-1,"-")</f>
        <v>0.13590116279069764</v>
      </c>
      <c r="K138" s="164">
        <f t="shared" si="50"/>
        <v>374</v>
      </c>
      <c r="L138" s="166">
        <f t="shared" si="49"/>
        <v>1.4782329488950375E-3</v>
      </c>
    </row>
    <row r="139" spans="1:12" x14ac:dyDescent="0.25">
      <c r="A139" s="1"/>
      <c r="B139" s="160" t="s">
        <v>109</v>
      </c>
      <c r="C139" s="161">
        <v>84020</v>
      </c>
      <c r="D139" s="161">
        <v>62968</v>
      </c>
      <c r="E139" s="161">
        <v>11418</v>
      </c>
      <c r="F139" s="161">
        <v>91716</v>
      </c>
      <c r="G139" s="161">
        <v>99297</v>
      </c>
      <c r="H139" s="161">
        <v>109074</v>
      </c>
      <c r="I139" s="161">
        <v>107209</v>
      </c>
      <c r="J139" s="179">
        <f>IFERROR(I139/H139-1,"-")</f>
        <v>-1.7098483598291025E-2</v>
      </c>
      <c r="K139" s="160">
        <f t="shared" si="50"/>
        <v>-1865</v>
      </c>
      <c r="L139" s="162">
        <f t="shared" si="49"/>
        <v>5.0697337241870782E-2</v>
      </c>
    </row>
    <row r="140" spans="1:12" s="57" customFormat="1" x14ac:dyDescent="0.25">
      <c r="B140" s="164" t="s">
        <v>112</v>
      </c>
      <c r="C140" s="165">
        <v>37458</v>
      </c>
      <c r="D140" s="165">
        <v>28766</v>
      </c>
      <c r="E140" s="165">
        <v>432</v>
      </c>
      <c r="F140" s="165">
        <v>35795</v>
      </c>
      <c r="G140" s="165">
        <v>37197</v>
      </c>
      <c r="H140" s="165">
        <v>43781</v>
      </c>
      <c r="I140" s="165">
        <v>45363</v>
      </c>
      <c r="J140" s="180">
        <f t="shared" ref="J140:J147" si="51">IFERROR(I140/H140-1,"-")</f>
        <v>3.6134396199264618E-2</v>
      </c>
      <c r="K140" s="164">
        <f t="shared" si="50"/>
        <v>1582</v>
      </c>
      <c r="L140" s="166">
        <f t="shared" si="49"/>
        <v>2.1451401554934607E-2</v>
      </c>
    </row>
    <row r="141" spans="1:12" s="57" customFormat="1" x14ac:dyDescent="0.25">
      <c r="B141" s="164" t="s">
        <v>115</v>
      </c>
      <c r="C141" s="165">
        <v>5903</v>
      </c>
      <c r="D141" s="165">
        <v>4028</v>
      </c>
      <c r="E141" s="165">
        <v>1238</v>
      </c>
      <c r="F141" s="165">
        <v>6746</v>
      </c>
      <c r="G141" s="165">
        <v>8886</v>
      </c>
      <c r="H141" s="165">
        <v>10992</v>
      </c>
      <c r="I141" s="165">
        <v>9839</v>
      </c>
      <c r="J141" s="180">
        <f t="shared" si="51"/>
        <v>-0.10489446870451236</v>
      </c>
      <c r="K141" s="164">
        <f t="shared" si="50"/>
        <v>-1153</v>
      </c>
      <c r="L141" s="166">
        <f t="shared" si="49"/>
        <v>4.6526980115733441E-3</v>
      </c>
    </row>
    <row r="142" spans="1:12" x14ac:dyDescent="0.25">
      <c r="A142" s="1"/>
      <c r="B142" s="164" t="s">
        <v>118</v>
      </c>
      <c r="C142" s="165">
        <v>7707</v>
      </c>
      <c r="D142" s="165">
        <v>4260</v>
      </c>
      <c r="E142" s="165">
        <v>3712</v>
      </c>
      <c r="F142" s="165">
        <v>10664</v>
      </c>
      <c r="G142" s="165">
        <v>9691</v>
      </c>
      <c r="H142" s="165">
        <v>10950</v>
      </c>
      <c r="I142" s="165">
        <v>9275</v>
      </c>
      <c r="J142" s="180">
        <f t="shared" si="51"/>
        <v>-0.15296803652968038</v>
      </c>
      <c r="K142" s="164">
        <f t="shared" si="50"/>
        <v>-1675</v>
      </c>
      <c r="L142" s="166">
        <f t="shared" si="49"/>
        <v>4.3859918749204968E-3</v>
      </c>
    </row>
    <row r="143" spans="1:12" x14ac:dyDescent="0.25">
      <c r="A143" s="1"/>
      <c r="B143" s="164" t="s">
        <v>125</v>
      </c>
      <c r="C143" s="165">
        <v>1740</v>
      </c>
      <c r="D143" s="165">
        <v>933</v>
      </c>
      <c r="E143" s="165">
        <v>146</v>
      </c>
      <c r="F143" s="165">
        <v>3918</v>
      </c>
      <c r="G143" s="165">
        <v>3812</v>
      </c>
      <c r="H143" s="165">
        <v>2886</v>
      </c>
      <c r="I143" s="165">
        <v>2730</v>
      </c>
      <c r="J143" s="180">
        <f t="shared" si="51"/>
        <v>-5.4054054054054057E-2</v>
      </c>
      <c r="K143" s="164">
        <f t="shared" si="50"/>
        <v>-156</v>
      </c>
      <c r="L143" s="166">
        <f t="shared" si="49"/>
        <v>1.2909711933728255E-3</v>
      </c>
    </row>
    <row r="144" spans="1:12" x14ac:dyDescent="0.25">
      <c r="A144" s="1"/>
      <c r="B144" s="164" t="s">
        <v>121</v>
      </c>
      <c r="C144" s="165">
        <v>1737</v>
      </c>
      <c r="D144" s="165">
        <v>1112</v>
      </c>
      <c r="E144" s="165">
        <v>270</v>
      </c>
      <c r="F144" s="165">
        <v>2235</v>
      </c>
      <c r="G144" s="165">
        <v>1875</v>
      </c>
      <c r="H144" s="165">
        <v>2309</v>
      </c>
      <c r="I144" s="165">
        <v>1949</v>
      </c>
      <c r="J144" s="180">
        <f t="shared" si="51"/>
        <v>-0.15591165006496321</v>
      </c>
      <c r="K144" s="164">
        <f t="shared" si="50"/>
        <v>-360</v>
      </c>
      <c r="L144" s="166">
        <f t="shared" si="49"/>
        <v>9.2164939775957384E-4</v>
      </c>
    </row>
    <row r="145" spans="1:12" x14ac:dyDescent="0.25">
      <c r="A145" s="1"/>
      <c r="B145" s="164" t="s">
        <v>130</v>
      </c>
      <c r="C145" s="165">
        <v>1809</v>
      </c>
      <c r="D145" s="165">
        <v>2356</v>
      </c>
      <c r="E145" s="165">
        <v>26</v>
      </c>
      <c r="F145" s="165">
        <v>2250</v>
      </c>
      <c r="G145" s="165">
        <v>2734</v>
      </c>
      <c r="H145" s="165">
        <v>2465</v>
      </c>
      <c r="I145" s="165">
        <v>2661</v>
      </c>
      <c r="J145" s="180">
        <f t="shared" si="51"/>
        <v>7.9513184584178553E-2</v>
      </c>
      <c r="K145" s="164">
        <f t="shared" si="50"/>
        <v>196</v>
      </c>
      <c r="L145" s="166">
        <f t="shared" si="49"/>
        <v>1.258342251122743E-3</v>
      </c>
    </row>
    <row r="146" spans="1:12" x14ac:dyDescent="0.25">
      <c r="A146" s="163" t="s">
        <v>146</v>
      </c>
      <c r="B146" s="164" t="s">
        <v>133</v>
      </c>
      <c r="C146" s="165">
        <v>5357</v>
      </c>
      <c r="D146" s="165">
        <v>4700</v>
      </c>
      <c r="E146" s="165">
        <v>46</v>
      </c>
      <c r="F146" s="165">
        <v>1087</v>
      </c>
      <c r="G146" s="165">
        <v>1972</v>
      </c>
      <c r="H146" s="165">
        <v>1825</v>
      </c>
      <c r="I146" s="165">
        <v>1304</v>
      </c>
      <c r="J146" s="180">
        <f t="shared" si="51"/>
        <v>-0.28547945205479452</v>
      </c>
      <c r="K146" s="164">
        <f t="shared" si="50"/>
        <v>-521</v>
      </c>
      <c r="L146" s="166">
        <f t="shared" si="49"/>
        <v>6.1663972020445574E-4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22309</v>
      </c>
      <c r="D147" s="170">
        <f t="shared" ref="D147:I147" si="53">D139-SUM(D140:D146)</f>
        <v>16813</v>
      </c>
      <c r="E147" s="170">
        <f t="shared" si="53"/>
        <v>5548</v>
      </c>
      <c r="F147" s="170">
        <f t="shared" si="53"/>
        <v>29021</v>
      </c>
      <c r="G147" s="170">
        <f t="shared" si="53"/>
        <v>33130</v>
      </c>
      <c r="H147" s="170">
        <f t="shared" si="53"/>
        <v>33866</v>
      </c>
      <c r="I147" s="170">
        <f t="shared" si="53"/>
        <v>34088</v>
      </c>
      <c r="J147" s="181">
        <f t="shared" si="51"/>
        <v>6.555247150534349E-3</v>
      </c>
      <c r="K147" s="169">
        <f>I147-H147</f>
        <v>222</v>
      </c>
      <c r="L147" s="171">
        <f t="shared" si="49"/>
        <v>1.6119643237982737E-2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50019</v>
      </c>
      <c r="D149" s="177">
        <v>29561</v>
      </c>
      <c r="E149" s="177">
        <v>12564</v>
      </c>
      <c r="F149" s="177">
        <v>41661</v>
      </c>
      <c r="G149" s="177">
        <v>48217</v>
      </c>
      <c r="H149" s="177">
        <v>50827</v>
      </c>
      <c r="I149" s="177">
        <v>47485</v>
      </c>
      <c r="J149" s="178">
        <f>IFERROR(I149/H149-1,"-")</f>
        <v>-6.5752454404155225E-2</v>
      </c>
      <c r="K149" s="177">
        <f>I149-H149</f>
        <v>-3342</v>
      </c>
      <c r="L149" s="178">
        <f t="shared" ref="L149:L161" si="54">I149/I$9</f>
        <v>2.2454859749929897E-2</v>
      </c>
    </row>
    <row r="150" spans="1:12" x14ac:dyDescent="0.25">
      <c r="A150" s="1" t="s">
        <v>98</v>
      </c>
      <c r="B150" s="160" t="s">
        <v>99</v>
      </c>
      <c r="C150" s="161">
        <v>17590</v>
      </c>
      <c r="D150" s="161">
        <v>10044</v>
      </c>
      <c r="E150" s="161">
        <v>8200</v>
      </c>
      <c r="F150" s="161">
        <v>19248</v>
      </c>
      <c r="G150" s="161">
        <v>20140</v>
      </c>
      <c r="H150" s="161">
        <v>18943</v>
      </c>
      <c r="I150" s="161">
        <v>16172</v>
      </c>
      <c r="J150" s="179">
        <f>IFERROR(I150/H150-1,"-")</f>
        <v>-0.14628094810748038</v>
      </c>
      <c r="K150" s="160">
        <f t="shared" ref="K150:K160" si="55">I150-H150</f>
        <v>-2771</v>
      </c>
      <c r="L150" s="162">
        <f t="shared" si="54"/>
        <v>7.6474674502656891E-3</v>
      </c>
    </row>
    <row r="151" spans="1:12" x14ac:dyDescent="0.25">
      <c r="A151" s="163" t="s">
        <v>105</v>
      </c>
      <c r="B151" s="164" t="s">
        <v>105</v>
      </c>
      <c r="C151" s="165">
        <v>9826</v>
      </c>
      <c r="D151" s="165">
        <v>4891</v>
      </c>
      <c r="E151" s="165">
        <v>7190</v>
      </c>
      <c r="F151" s="165">
        <v>13107</v>
      </c>
      <c r="G151" s="165">
        <v>13883</v>
      </c>
      <c r="H151" s="165">
        <v>13713</v>
      </c>
      <c r="I151" s="165">
        <v>10728</v>
      </c>
      <c r="J151" s="180">
        <f>IFERROR(I151/H151-1,"-")</f>
        <v>-0.21767665718661122</v>
      </c>
      <c r="K151" s="164">
        <f t="shared" si="55"/>
        <v>-2985</v>
      </c>
      <c r="L151" s="166">
        <f t="shared" si="54"/>
        <v>5.0730911950562898E-3</v>
      </c>
    </row>
    <row r="152" spans="1:12" x14ac:dyDescent="0.25">
      <c r="A152" s="163" t="s">
        <v>102</v>
      </c>
      <c r="B152" s="164" t="s">
        <v>102</v>
      </c>
      <c r="C152" s="165">
        <v>7764</v>
      </c>
      <c r="D152" s="165">
        <v>5153</v>
      </c>
      <c r="E152" s="165">
        <v>1010</v>
      </c>
      <c r="F152" s="165">
        <v>6141</v>
      </c>
      <c r="G152" s="165">
        <v>6257</v>
      </c>
      <c r="H152" s="165">
        <v>5230</v>
      </c>
      <c r="I152" s="165">
        <v>5444</v>
      </c>
      <c r="J152" s="180">
        <f>IFERROR(I152/H152-1,"-")</f>
        <v>4.0917782026768545E-2</v>
      </c>
      <c r="K152" s="164">
        <f t="shared" si="55"/>
        <v>214</v>
      </c>
      <c r="L152" s="166">
        <f t="shared" si="54"/>
        <v>2.5743762552093998E-3</v>
      </c>
    </row>
    <row r="153" spans="1:12" x14ac:dyDescent="0.25">
      <c r="A153" s="1"/>
      <c r="B153" s="160" t="s">
        <v>109</v>
      </c>
      <c r="C153" s="161">
        <v>32429</v>
      </c>
      <c r="D153" s="161">
        <v>19517</v>
      </c>
      <c r="E153" s="161">
        <v>4364</v>
      </c>
      <c r="F153" s="161">
        <v>22413</v>
      </c>
      <c r="G153" s="161">
        <v>28077</v>
      </c>
      <c r="H153" s="161">
        <v>31884</v>
      </c>
      <c r="I153" s="161">
        <v>31313</v>
      </c>
      <c r="J153" s="179">
        <f>IFERROR(I153/H153-1,"-")</f>
        <v>-1.7908668924852544E-2</v>
      </c>
      <c r="K153" s="160">
        <f t="shared" si="55"/>
        <v>-571</v>
      </c>
      <c r="L153" s="162">
        <f t="shared" si="54"/>
        <v>1.4807392299664206E-2</v>
      </c>
    </row>
    <row r="154" spans="1:12" s="57" customFormat="1" x14ac:dyDescent="0.25">
      <c r="B154" s="164" t="s">
        <v>112</v>
      </c>
      <c r="C154" s="165">
        <v>10172</v>
      </c>
      <c r="D154" s="165">
        <v>5840</v>
      </c>
      <c r="E154" s="165">
        <v>165</v>
      </c>
      <c r="F154" s="165">
        <v>7485</v>
      </c>
      <c r="G154" s="165">
        <v>9164</v>
      </c>
      <c r="H154" s="165">
        <v>9757</v>
      </c>
      <c r="I154" s="165">
        <v>7359</v>
      </c>
      <c r="J154" s="180">
        <f t="shared" ref="J154:J161" si="56">IFERROR(I154/H154-1,"-")</f>
        <v>-0.24577226606538893</v>
      </c>
      <c r="K154" s="164">
        <f t="shared" si="55"/>
        <v>-2398</v>
      </c>
      <c r="L154" s="166">
        <f t="shared" si="54"/>
        <v>3.4799476234544401E-3</v>
      </c>
    </row>
    <row r="155" spans="1:12" s="57" customFormat="1" x14ac:dyDescent="0.25">
      <c r="B155" s="164" t="s">
        <v>115</v>
      </c>
      <c r="C155" s="165">
        <v>9273</v>
      </c>
      <c r="D155" s="165">
        <v>5801</v>
      </c>
      <c r="E155" s="165">
        <v>1003</v>
      </c>
      <c r="F155" s="165">
        <v>5795</v>
      </c>
      <c r="G155" s="165">
        <v>6402</v>
      </c>
      <c r="H155" s="165">
        <v>7021</v>
      </c>
      <c r="I155" s="165">
        <v>6658</v>
      </c>
      <c r="J155" s="180">
        <f t="shared" si="56"/>
        <v>-5.1702036746902102E-2</v>
      </c>
      <c r="K155" s="164">
        <f t="shared" si="55"/>
        <v>-363</v>
      </c>
      <c r="L155" s="166">
        <f t="shared" si="54"/>
        <v>3.1484564855224439E-3</v>
      </c>
    </row>
    <row r="156" spans="1:12" x14ac:dyDescent="0.25">
      <c r="A156" s="1"/>
      <c r="B156" s="164" t="s">
        <v>118</v>
      </c>
      <c r="C156" s="165">
        <v>3724</v>
      </c>
      <c r="D156" s="165">
        <v>2092</v>
      </c>
      <c r="E156" s="165">
        <v>1107</v>
      </c>
      <c r="F156" s="165">
        <v>2386</v>
      </c>
      <c r="G156" s="165">
        <v>3640</v>
      </c>
      <c r="H156" s="165">
        <v>4344</v>
      </c>
      <c r="I156" s="165">
        <v>6777</v>
      </c>
      <c r="J156" s="180">
        <f t="shared" si="56"/>
        <v>0.56008287292817682</v>
      </c>
      <c r="K156" s="164">
        <f t="shared" si="55"/>
        <v>2433</v>
      </c>
      <c r="L156" s="166">
        <f t="shared" si="54"/>
        <v>3.2047295888233103E-3</v>
      </c>
    </row>
    <row r="157" spans="1:12" x14ac:dyDescent="0.25">
      <c r="A157" s="1"/>
      <c r="B157" s="164" t="s">
        <v>125</v>
      </c>
      <c r="C157" s="165">
        <v>747</v>
      </c>
      <c r="D157" s="165">
        <v>599</v>
      </c>
      <c r="E157" s="165">
        <v>139</v>
      </c>
      <c r="F157" s="165">
        <v>668</v>
      </c>
      <c r="G157" s="165">
        <v>927</v>
      </c>
      <c r="H157" s="165">
        <v>1272</v>
      </c>
      <c r="I157" s="165">
        <v>1246</v>
      </c>
      <c r="J157" s="180">
        <f t="shared" si="56"/>
        <v>-2.0440251572327095E-2</v>
      </c>
      <c r="K157" s="164">
        <f t="shared" si="55"/>
        <v>-26</v>
      </c>
      <c r="L157" s="166">
        <f t="shared" si="54"/>
        <v>5.8921249338554594E-4</v>
      </c>
    </row>
    <row r="158" spans="1:12" x14ac:dyDescent="0.25">
      <c r="A158" s="1"/>
      <c r="B158" s="164" t="s">
        <v>121</v>
      </c>
      <c r="C158" s="165">
        <v>1153</v>
      </c>
      <c r="D158" s="165">
        <v>736</v>
      </c>
      <c r="E158" s="165">
        <v>145</v>
      </c>
      <c r="F158" s="165">
        <v>1015</v>
      </c>
      <c r="G158" s="165">
        <v>1368</v>
      </c>
      <c r="H158" s="165">
        <v>1269</v>
      </c>
      <c r="I158" s="165">
        <v>1137</v>
      </c>
      <c r="J158" s="180">
        <f t="shared" si="56"/>
        <v>-0.10401891252955087</v>
      </c>
      <c r="K158" s="164">
        <f t="shared" si="55"/>
        <v>-132</v>
      </c>
      <c r="L158" s="166">
        <f t="shared" si="54"/>
        <v>5.3766822229483612E-4</v>
      </c>
    </row>
    <row r="159" spans="1:12" x14ac:dyDescent="0.25">
      <c r="A159" s="1"/>
      <c r="B159" s="164" t="s">
        <v>130</v>
      </c>
      <c r="C159" s="165">
        <v>349</v>
      </c>
      <c r="D159" s="165">
        <v>432</v>
      </c>
      <c r="E159" s="165">
        <v>21</v>
      </c>
      <c r="F159" s="165">
        <v>277</v>
      </c>
      <c r="G159" s="165">
        <v>441</v>
      </c>
      <c r="H159" s="165">
        <v>347</v>
      </c>
      <c r="I159" s="165">
        <v>313</v>
      </c>
      <c r="J159" s="180">
        <f t="shared" si="56"/>
        <v>-9.7982708933717633E-2</v>
      </c>
      <c r="K159" s="164">
        <f t="shared" si="55"/>
        <v>-34</v>
      </c>
      <c r="L159" s="166">
        <f t="shared" si="54"/>
        <v>1.4801244817791E-4</v>
      </c>
    </row>
    <row r="160" spans="1:12" x14ac:dyDescent="0.25">
      <c r="A160" s="163" t="s">
        <v>146</v>
      </c>
      <c r="B160" s="164" t="s">
        <v>133</v>
      </c>
      <c r="C160" s="165">
        <v>784</v>
      </c>
      <c r="D160" s="165">
        <v>575</v>
      </c>
      <c r="E160" s="165">
        <v>34</v>
      </c>
      <c r="F160" s="165">
        <v>474</v>
      </c>
      <c r="G160" s="165">
        <v>658</v>
      </c>
      <c r="H160" s="165">
        <v>586</v>
      </c>
      <c r="I160" s="165">
        <v>454</v>
      </c>
      <c r="J160" s="180">
        <f t="shared" si="56"/>
        <v>-0.22525597269624575</v>
      </c>
      <c r="K160" s="164">
        <f t="shared" si="55"/>
        <v>-132</v>
      </c>
      <c r="L160" s="166">
        <f t="shared" si="54"/>
        <v>2.1468898234112187E-4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6227</v>
      </c>
      <c r="D161" s="170">
        <f t="shared" ref="D161:I161" si="58">D153-SUM(D154:D160)</f>
        <v>3442</v>
      </c>
      <c r="E161" s="170">
        <f t="shared" si="58"/>
        <v>1750</v>
      </c>
      <c r="F161" s="170">
        <f t="shared" si="58"/>
        <v>4313</v>
      </c>
      <c r="G161" s="170">
        <f t="shared" si="58"/>
        <v>5477</v>
      </c>
      <c r="H161" s="170">
        <f t="shared" si="58"/>
        <v>7288</v>
      </c>
      <c r="I161" s="170">
        <f t="shared" si="58"/>
        <v>7369</v>
      </c>
      <c r="J161" s="181">
        <f t="shared" si="56"/>
        <v>1.1114160263446804E-2</v>
      </c>
      <c r="K161" s="169">
        <f>I161-H161</f>
        <v>81</v>
      </c>
      <c r="L161" s="171">
        <f t="shared" si="54"/>
        <v>3.4846764556645971E-3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96CE-9F99-4068-9D9F-7BBB6034219C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3F26-8FC2-4881-ADDC-B05F42E3FDED}">
  <sheetPr>
    <tabColor rgb="FFF29140"/>
  </sheetPr>
  <dimension ref="A4:O270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273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 t="shared" ref="C7" si="0">E7-1</f>
        <v>2020</v>
      </c>
      <c r="D7" s="307"/>
      <c r="E7" s="308">
        <f t="shared" ref="E7" si="1">G7-1</f>
        <v>2021</v>
      </c>
      <c r="F7" s="307"/>
      <c r="G7" s="308">
        <f t="shared" ref="G7" si="2">I7-1</f>
        <v>2022</v>
      </c>
      <c r="H7" s="307"/>
      <c r="I7" s="308">
        <f t="shared" ref="I7" si="3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493497</v>
      </c>
      <c r="D9" s="120">
        <v>1.0158965394424957E-2</v>
      </c>
      <c r="E9" s="119">
        <v>29647</v>
      </c>
      <c r="F9" s="120">
        <f t="shared" ref="F9:F21" si="4">IFERROR(E9/C9-1,"-")</f>
        <v>-0.93992466012964615</v>
      </c>
      <c r="G9" s="119">
        <v>262511</v>
      </c>
      <c r="H9" s="120">
        <f t="shared" ref="H9:H21" si="5">IFERROR(G9/E9-1,"-")</f>
        <v>7.8545552669747369</v>
      </c>
      <c r="I9" s="119">
        <v>459644</v>
      </c>
      <c r="J9" s="120">
        <f>IFERROR(I9/G9-1,"-")</f>
        <v>0.75095138870371136</v>
      </c>
      <c r="K9" s="119">
        <v>482317</v>
      </c>
      <c r="L9" s="120">
        <f t="shared" ref="L9:L21" si="6">IFERROR(K9/I9-1,"-")</f>
        <v>4.9327305479893058E-2</v>
      </c>
      <c r="M9" s="119">
        <v>494946</v>
      </c>
      <c r="N9" s="120">
        <f>IFERROR(M9/K9-1,"-")</f>
        <v>2.6184024199851885E-2</v>
      </c>
    </row>
    <row r="10" spans="1:15" x14ac:dyDescent="0.25">
      <c r="A10" s="1" t="s">
        <v>74</v>
      </c>
      <c r="B10" s="118" t="s">
        <v>75</v>
      </c>
      <c r="C10" s="119">
        <v>430844</v>
      </c>
      <c r="D10" s="120">
        <v>-9.1417348367941464E-3</v>
      </c>
      <c r="E10" s="119">
        <v>25901</v>
      </c>
      <c r="F10" s="120">
        <f t="shared" si="4"/>
        <v>-0.93988311314536122</v>
      </c>
      <c r="G10" s="119">
        <v>300105</v>
      </c>
      <c r="H10" s="120">
        <f t="shared" si="5"/>
        <v>10.586618277286592</v>
      </c>
      <c r="I10" s="119">
        <v>411785</v>
      </c>
      <c r="J10" s="120">
        <f t="shared" ref="J10:J21" si="7">IFERROR(I10/G10-1,"-")</f>
        <v>0.37213641892004468</v>
      </c>
      <c r="K10" s="119">
        <v>476786</v>
      </c>
      <c r="L10" s="120">
        <f t="shared" si="6"/>
        <v>0.15785179159027152</v>
      </c>
      <c r="M10" s="119">
        <v>478546</v>
      </c>
      <c r="N10" s="120">
        <f t="shared" ref="N10:N12" si="8">IFERROR(M10/K10-1,"-")</f>
        <v>3.6913835557252916E-3</v>
      </c>
    </row>
    <row r="11" spans="1:15" x14ac:dyDescent="0.25">
      <c r="A11" s="1" t="s">
        <v>76</v>
      </c>
      <c r="B11" s="118" t="s">
        <v>77</v>
      </c>
      <c r="C11" s="119">
        <v>217806</v>
      </c>
      <c r="D11" s="120">
        <v>-0.53633437502661008</v>
      </c>
      <c r="E11" s="119">
        <v>35797</v>
      </c>
      <c r="F11" s="120">
        <f t="shared" si="4"/>
        <v>-0.83564731917394375</v>
      </c>
      <c r="G11" s="119">
        <v>366039</v>
      </c>
      <c r="H11" s="120">
        <f t="shared" si="5"/>
        <v>9.225409950554516</v>
      </c>
      <c r="I11" s="119">
        <v>435839</v>
      </c>
      <c r="J11" s="120">
        <f t="shared" si="7"/>
        <v>0.19069006308071001</v>
      </c>
      <c r="K11" s="119">
        <v>499150</v>
      </c>
      <c r="L11" s="120">
        <f t="shared" si="6"/>
        <v>0.14526235605349691</v>
      </c>
      <c r="M11" s="119">
        <v>499373</v>
      </c>
      <c r="N11" s="120">
        <f t="shared" si="8"/>
        <v>4.4675949113504032E-4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33867</v>
      </c>
      <c r="F12" s="120" t="str">
        <f>IFERROR(E12/C12-1,"-")</f>
        <v>-</v>
      </c>
      <c r="G12" s="119">
        <v>348988</v>
      </c>
      <c r="H12" s="120">
        <f t="shared" si="5"/>
        <v>9.3046623556854762</v>
      </c>
      <c r="I12" s="119">
        <v>379392</v>
      </c>
      <c r="J12" s="120">
        <f t="shared" si="7"/>
        <v>8.7120474056414654E-2</v>
      </c>
      <c r="K12" s="119">
        <v>411482</v>
      </c>
      <c r="L12" s="120">
        <f t="shared" si="6"/>
        <v>8.4582700742240169E-2</v>
      </c>
      <c r="M12" s="119">
        <v>421131</v>
      </c>
      <c r="N12" s="120">
        <f t="shared" si="8"/>
        <v>2.3449385392313671E-2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65490</v>
      </c>
      <c r="F13" s="120" t="str">
        <f t="shared" si="4"/>
        <v>-</v>
      </c>
      <c r="G13" s="119">
        <v>310799</v>
      </c>
      <c r="H13" s="120">
        <f t="shared" si="5"/>
        <v>3.7457474423576116</v>
      </c>
      <c r="I13" s="119">
        <v>340598</v>
      </c>
      <c r="J13" s="120">
        <f t="shared" si="7"/>
        <v>9.5878686868361873E-2</v>
      </c>
      <c r="K13" s="119">
        <v>405702</v>
      </c>
      <c r="L13" s="120">
        <f t="shared" si="6"/>
        <v>0.19114616057639799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110623</v>
      </c>
      <c r="F14" s="120" t="str">
        <f t="shared" si="4"/>
        <v>-</v>
      </c>
      <c r="G14" s="119">
        <v>364068</v>
      </c>
      <c r="H14" s="120">
        <f t="shared" si="5"/>
        <v>2.2910696690561636</v>
      </c>
      <c r="I14" s="119">
        <v>393768</v>
      </c>
      <c r="J14" s="120">
        <f t="shared" si="7"/>
        <v>8.1578166716107958E-2</v>
      </c>
      <c r="K14" s="119">
        <v>460449</v>
      </c>
      <c r="L14" s="120">
        <f t="shared" si="6"/>
        <v>0.16934083013347956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225677</v>
      </c>
      <c r="F15" s="120" t="str">
        <f t="shared" si="4"/>
        <v>-</v>
      </c>
      <c r="G15" s="119">
        <v>417659</v>
      </c>
      <c r="H15" s="120">
        <f t="shared" si="5"/>
        <v>0.85069369054001953</v>
      </c>
      <c r="I15" s="119">
        <v>454413</v>
      </c>
      <c r="J15" s="120">
        <f t="shared" si="7"/>
        <v>8.8000019154381937E-2</v>
      </c>
      <c r="K15" s="119">
        <v>532065</v>
      </c>
      <c r="L15" s="120">
        <f t="shared" si="6"/>
        <v>0.17088419565461366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115808</v>
      </c>
      <c r="D16" s="120">
        <v>-0.7741072194870755</v>
      </c>
      <c r="E16" s="119">
        <v>283986</v>
      </c>
      <c r="F16" s="120">
        <f t="shared" si="4"/>
        <v>1.4522140093948606</v>
      </c>
      <c r="G16" s="119">
        <v>416027</v>
      </c>
      <c r="H16" s="120">
        <f t="shared" si="5"/>
        <v>0.46495601895868099</v>
      </c>
      <c r="I16" s="119">
        <v>480859</v>
      </c>
      <c r="J16" s="120">
        <f t="shared" si="7"/>
        <v>0.15583603948782176</v>
      </c>
      <c r="K16" s="119">
        <v>551869</v>
      </c>
      <c r="L16" s="120">
        <f t="shared" si="6"/>
        <v>0.14767322645515635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80706</v>
      </c>
      <c r="D17" s="120">
        <v>-0.82868605391636596</v>
      </c>
      <c r="E17" s="119">
        <v>281990</v>
      </c>
      <c r="F17" s="120">
        <f t="shared" si="4"/>
        <v>2.4940400961514633</v>
      </c>
      <c r="G17" s="119">
        <v>378277</v>
      </c>
      <c r="H17" s="120">
        <f t="shared" si="5"/>
        <v>0.34145537075782828</v>
      </c>
      <c r="I17" s="119">
        <v>441114</v>
      </c>
      <c r="J17" s="120">
        <f t="shared" si="7"/>
        <v>0.16611372089764909</v>
      </c>
      <c r="K17" s="119">
        <v>489204</v>
      </c>
      <c r="L17" s="120">
        <f t="shared" si="6"/>
        <v>0.10901943715230078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56100</v>
      </c>
      <c r="D18" s="120">
        <v>-0.86636143395848864</v>
      </c>
      <c r="E18" s="119">
        <v>287185</v>
      </c>
      <c r="F18" s="120">
        <f t="shared" si="4"/>
        <v>4.1191622103386809</v>
      </c>
      <c r="G18" s="119">
        <v>375972</v>
      </c>
      <c r="H18" s="120">
        <f t="shared" si="5"/>
        <v>0.30916308303010265</v>
      </c>
      <c r="I18" s="119">
        <v>428972</v>
      </c>
      <c r="J18" s="120">
        <f t="shared" si="7"/>
        <v>0.14096794442139315</v>
      </c>
      <c r="K18" s="119">
        <v>490987</v>
      </c>
      <c r="L18" s="120">
        <f t="shared" si="6"/>
        <v>0.14456654513581313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36828</v>
      </c>
      <c r="D19" s="120">
        <v>-0.92058892022666705</v>
      </c>
      <c r="E19" s="119">
        <v>303117</v>
      </c>
      <c r="F19" s="120">
        <f t="shared" si="4"/>
        <v>7.2306125773867702</v>
      </c>
      <c r="G19" s="119">
        <v>401911</v>
      </c>
      <c r="H19" s="120">
        <f t="shared" si="5"/>
        <v>0.32592695229894719</v>
      </c>
      <c r="I19" s="119">
        <v>456108</v>
      </c>
      <c r="J19" s="120">
        <f t="shared" si="7"/>
        <v>0.13484826242625858</v>
      </c>
      <c r="K19" s="119">
        <v>482914</v>
      </c>
      <c r="L19" s="120">
        <f t="shared" si="6"/>
        <v>5.877116823208528E-2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44846</v>
      </c>
      <c r="D20" s="120">
        <v>-0.90272882455139569</v>
      </c>
      <c r="E20" s="119">
        <v>284082</v>
      </c>
      <c r="F20" s="120">
        <f t="shared" si="4"/>
        <v>5.3346117825447088</v>
      </c>
      <c r="G20" s="119">
        <v>410037</v>
      </c>
      <c r="H20" s="120">
        <f t="shared" si="5"/>
        <v>0.4433755042558134</v>
      </c>
      <c r="I20" s="119">
        <v>440835</v>
      </c>
      <c r="J20" s="120">
        <f t="shared" si="7"/>
        <v>7.5110294924604304E-2</v>
      </c>
      <c r="K20" s="119">
        <v>468874</v>
      </c>
      <c r="L20" s="120">
        <f t="shared" si="6"/>
        <v>6.3604296392074211E-2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1546641</v>
      </c>
      <c r="D21" s="123">
        <v>-0.71841117178520508</v>
      </c>
      <c r="E21" s="122">
        <v>1967362</v>
      </c>
      <c r="F21" s="123">
        <f t="shared" si="4"/>
        <v>0.27202240209589679</v>
      </c>
      <c r="G21" s="122">
        <v>4352393</v>
      </c>
      <c r="H21" s="123">
        <f t="shared" si="5"/>
        <v>1.2122990075034488</v>
      </c>
      <c r="I21" s="122">
        <v>5123327</v>
      </c>
      <c r="J21" s="123">
        <f t="shared" si="7"/>
        <v>0.17712876571577985</v>
      </c>
      <c r="K21" s="122">
        <v>5751799</v>
      </c>
      <c r="L21" s="123">
        <f t="shared" si="6"/>
        <v>0.12266872678632468</v>
      </c>
      <c r="M21" s="122">
        <v>1893996</v>
      </c>
      <c r="N21" s="123">
        <v>1.2975635584721923E-2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82" t="s">
        <v>274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$E$7</f>
        <v>2021</v>
      </c>
      <c r="F29" s="307"/>
      <c r="G29" s="308">
        <f>$G$7</f>
        <v>2022</v>
      </c>
      <c r="H29" s="307"/>
      <c r="I29" s="308">
        <f>$I$7</f>
        <v>2023</v>
      </c>
      <c r="J29" s="307"/>
      <c r="K29" s="308">
        <f>$K$7</f>
        <v>2024</v>
      </c>
      <c r="L29" s="307"/>
      <c r="M29" s="308">
        <f>$M$7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tr">
        <f>CONCATENATE("var. ",RIGHT(E29,2),"/",RIGHT(E29-1,2))</f>
        <v>var. 21/20</v>
      </c>
      <c r="G30" s="117" t="s">
        <v>71</v>
      </c>
      <c r="H30" s="116" t="str">
        <f>CONCATENATE("var. ",RIGHT(G29,2),"/",RIGHT(G29-1,2))</f>
        <v>var. 22/21</v>
      </c>
      <c r="I30" s="117" t="s">
        <v>71</v>
      </c>
      <c r="J30" s="116" t="s">
        <v>248</v>
      </c>
      <c r="K30" s="117" t="s">
        <v>71</v>
      </c>
      <c r="L30" s="116" t="s">
        <v>249</v>
      </c>
      <c r="M30" s="117" t="s">
        <v>71</v>
      </c>
      <c r="N30" s="116" t="s">
        <v>275</v>
      </c>
    </row>
    <row r="31" spans="1:15" x14ac:dyDescent="0.25">
      <c r="B31" s="118" t="s">
        <v>73</v>
      </c>
      <c r="C31" s="119">
        <v>109435</v>
      </c>
      <c r="D31" s="120">
        <v>0.23757449647732032</v>
      </c>
      <c r="E31" s="119">
        <v>7417</v>
      </c>
      <c r="F31" s="120">
        <f t="shared" ref="F31:F43" si="9">IFERROR(E31/C31-1,"-")</f>
        <v>-0.93222460821492215</v>
      </c>
      <c r="G31" s="119">
        <v>60652</v>
      </c>
      <c r="H31" s="120">
        <f t="shared" ref="H31:H43" si="10">IFERROR(G31/E31-1,"-")</f>
        <v>7.1774302278549271</v>
      </c>
      <c r="I31" s="119">
        <v>107373</v>
      </c>
      <c r="J31" s="120">
        <f>IFERROR(I31/G31-1,"-")</f>
        <v>0.77031260304689053</v>
      </c>
      <c r="K31" s="119">
        <v>84180</v>
      </c>
      <c r="L31" s="120">
        <f t="shared" ref="L31:L43" si="11">IFERROR(K31/I31-1,"-")</f>
        <v>-0.21600402335782742</v>
      </c>
      <c r="M31" s="119">
        <v>87577</v>
      </c>
      <c r="N31" s="120">
        <f t="shared" ref="N31:N34" si="12">IFERROR(M31/K31-1,"-")</f>
        <v>4.0354003326205756E-2</v>
      </c>
    </row>
    <row r="32" spans="1:15" x14ac:dyDescent="0.25">
      <c r="B32" s="118" t="s">
        <v>75</v>
      </c>
      <c r="C32" s="119">
        <v>98017</v>
      </c>
      <c r="D32" s="120">
        <v>0.15001583930729434</v>
      </c>
      <c r="E32" s="119">
        <v>7375</v>
      </c>
      <c r="F32" s="120">
        <f t="shared" si="9"/>
        <v>-0.9247579501515043</v>
      </c>
      <c r="G32" s="119">
        <v>88163</v>
      </c>
      <c r="H32" s="120">
        <f t="shared" si="10"/>
        <v>10.954305084745762</v>
      </c>
      <c r="I32" s="119">
        <v>93902</v>
      </c>
      <c r="J32" s="120">
        <f t="shared" ref="J32:J43" si="13">IFERROR(I32/G32-1,"-")</f>
        <v>6.5095334777627745E-2</v>
      </c>
      <c r="K32" s="119">
        <v>82338</v>
      </c>
      <c r="L32" s="120">
        <f t="shared" si="11"/>
        <v>-0.12314966667376626</v>
      </c>
      <c r="M32" s="119">
        <v>82514</v>
      </c>
      <c r="N32" s="120">
        <f t="shared" si="12"/>
        <v>2.1375306662780869E-3</v>
      </c>
    </row>
    <row r="33" spans="2:15" x14ac:dyDescent="0.25">
      <c r="B33" s="118" t="s">
        <v>77</v>
      </c>
      <c r="C33" s="119">
        <v>45193</v>
      </c>
      <c r="D33" s="120">
        <v>-0.60355626513210991</v>
      </c>
      <c r="E33" s="119">
        <v>10153</v>
      </c>
      <c r="F33" s="120">
        <f t="shared" si="9"/>
        <v>-0.77534131392029737</v>
      </c>
      <c r="G33" s="119">
        <v>114307</v>
      </c>
      <c r="H33" s="120">
        <f t="shared" si="10"/>
        <v>10.25844577957254</v>
      </c>
      <c r="I33" s="119">
        <v>120720</v>
      </c>
      <c r="J33" s="120">
        <f t="shared" si="13"/>
        <v>5.6103300760233399E-2</v>
      </c>
      <c r="K33" s="119">
        <v>112876</v>
      </c>
      <c r="L33" s="120">
        <f t="shared" si="11"/>
        <v>-6.4976805831676643E-2</v>
      </c>
      <c r="M33" s="119">
        <v>105271</v>
      </c>
      <c r="N33" s="120">
        <f t="shared" si="12"/>
        <v>-6.7374818384776214E-2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12493</v>
      </c>
      <c r="F34" s="120" t="str">
        <f t="shared" si="9"/>
        <v>-</v>
      </c>
      <c r="G34" s="119">
        <v>130266</v>
      </c>
      <c r="H34" s="120">
        <f t="shared" si="10"/>
        <v>9.4271191867445765</v>
      </c>
      <c r="I34" s="119">
        <v>140492</v>
      </c>
      <c r="J34" s="120">
        <f t="shared" si="13"/>
        <v>7.850091351542221E-2</v>
      </c>
      <c r="K34" s="119">
        <v>127831</v>
      </c>
      <c r="L34" s="120">
        <f t="shared" si="11"/>
        <v>-9.0119010335108052E-2</v>
      </c>
      <c r="M34" s="119">
        <v>141536</v>
      </c>
      <c r="N34" s="120">
        <f t="shared" si="12"/>
        <v>0.10721186566638763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30219</v>
      </c>
      <c r="F35" s="120" t="str">
        <f t="shared" si="9"/>
        <v>-</v>
      </c>
      <c r="G35" s="119">
        <v>157891</v>
      </c>
      <c r="H35" s="120">
        <f t="shared" si="10"/>
        <v>4.2248916244746679</v>
      </c>
      <c r="I35" s="119">
        <v>148058</v>
      </c>
      <c r="J35" s="120">
        <f t="shared" si="13"/>
        <v>-6.2277140558993249E-2</v>
      </c>
      <c r="K35" s="119">
        <v>161111</v>
      </c>
      <c r="L35" s="120">
        <f t="shared" si="11"/>
        <v>8.8161396209593512E-2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57962</v>
      </c>
      <c r="F36" s="120" t="str">
        <f t="shared" si="9"/>
        <v>-</v>
      </c>
      <c r="G36" s="119">
        <v>189872</v>
      </c>
      <c r="H36" s="120">
        <f t="shared" si="10"/>
        <v>2.2758013871156964</v>
      </c>
      <c r="I36" s="119">
        <v>185864</v>
      </c>
      <c r="J36" s="120">
        <f t="shared" si="13"/>
        <v>-2.1108957613550139E-2</v>
      </c>
      <c r="K36" s="119">
        <v>186304</v>
      </c>
      <c r="L36" s="120">
        <f t="shared" si="11"/>
        <v>2.3673223432187918E-3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128184</v>
      </c>
      <c r="F37" s="120" t="str">
        <f t="shared" si="9"/>
        <v>-</v>
      </c>
      <c r="G37" s="119">
        <v>201715</v>
      </c>
      <c r="H37" s="120">
        <f t="shared" si="10"/>
        <v>0.57363633526805224</v>
      </c>
      <c r="I37" s="119">
        <v>201058</v>
      </c>
      <c r="J37" s="120">
        <f t="shared" si="13"/>
        <v>-3.2570706194383625E-3</v>
      </c>
      <c r="K37" s="119">
        <v>207746</v>
      </c>
      <c r="L37" s="120">
        <f t="shared" si="11"/>
        <v>3.3264033264033266E-2</v>
      </c>
      <c r="M37" s="119"/>
      <c r="N37" s="120"/>
    </row>
    <row r="38" spans="2:15" x14ac:dyDescent="0.25">
      <c r="B38" s="118" t="s">
        <v>87</v>
      </c>
      <c r="C38" s="119">
        <v>66105</v>
      </c>
      <c r="D38" s="120">
        <v>-0.70621044585081427</v>
      </c>
      <c r="E38" s="119">
        <v>162040</v>
      </c>
      <c r="F38" s="120">
        <f t="shared" si="9"/>
        <v>1.4512517963845397</v>
      </c>
      <c r="G38" s="119">
        <v>197193</v>
      </c>
      <c r="H38" s="120">
        <f t="shared" si="10"/>
        <v>0.21694026166378677</v>
      </c>
      <c r="I38" s="119">
        <v>202524</v>
      </c>
      <c r="J38" s="120">
        <f t="shared" si="13"/>
        <v>2.7034428199784077E-2</v>
      </c>
      <c r="K38" s="119">
        <v>229806</v>
      </c>
      <c r="L38" s="120">
        <f t="shared" si="11"/>
        <v>0.13470996030100135</v>
      </c>
      <c r="M38" s="119"/>
      <c r="N38" s="120"/>
    </row>
    <row r="39" spans="2:15" x14ac:dyDescent="0.25">
      <c r="B39" s="118" t="s">
        <v>89</v>
      </c>
      <c r="C39" s="119">
        <v>52265</v>
      </c>
      <c r="D39" s="120">
        <v>-0.69462459830557988</v>
      </c>
      <c r="E39" s="119">
        <v>130958</v>
      </c>
      <c r="F39" s="120">
        <f t="shared" si="9"/>
        <v>1.5056538792691092</v>
      </c>
      <c r="G39" s="119">
        <v>158091</v>
      </c>
      <c r="H39" s="120">
        <f t="shared" si="10"/>
        <v>0.20718856427251486</v>
      </c>
      <c r="I39" s="119">
        <v>158021</v>
      </c>
      <c r="J39" s="120">
        <f t="shared" si="13"/>
        <v>-4.4278295412136792E-4</v>
      </c>
      <c r="K39" s="119">
        <v>159761</v>
      </c>
      <c r="L39" s="120">
        <f t="shared" si="11"/>
        <v>1.1011194714626527E-2</v>
      </c>
      <c r="M39" s="119"/>
      <c r="N39" s="120"/>
    </row>
    <row r="40" spans="2:15" x14ac:dyDescent="0.25">
      <c r="B40" s="118" t="s">
        <v>91</v>
      </c>
      <c r="C40" s="119">
        <v>36133</v>
      </c>
      <c r="D40" s="120">
        <v>-0.71603153022170174</v>
      </c>
      <c r="E40" s="119">
        <v>96677</v>
      </c>
      <c r="F40" s="120">
        <f t="shared" si="9"/>
        <v>1.6755874131680182</v>
      </c>
      <c r="G40" s="119">
        <v>140180</v>
      </c>
      <c r="H40" s="120">
        <f t="shared" si="10"/>
        <v>0.44998293285890134</v>
      </c>
      <c r="I40" s="119">
        <v>118073</v>
      </c>
      <c r="J40" s="120">
        <f t="shared" si="13"/>
        <v>-0.15770438008275078</v>
      </c>
      <c r="K40" s="119">
        <v>131586</v>
      </c>
      <c r="L40" s="120">
        <f t="shared" si="11"/>
        <v>0.11444614772217188</v>
      </c>
      <c r="M40" s="119"/>
      <c r="N40" s="120"/>
    </row>
    <row r="41" spans="2:15" x14ac:dyDescent="0.25">
      <c r="B41" s="118" t="s">
        <v>93</v>
      </c>
      <c r="C41" s="119">
        <v>14426</v>
      </c>
      <c r="D41" s="120">
        <v>-0.88322054204578571</v>
      </c>
      <c r="E41" s="119">
        <v>60107</v>
      </c>
      <c r="F41" s="120">
        <f t="shared" si="9"/>
        <v>3.1665742409538336</v>
      </c>
      <c r="G41" s="119">
        <v>108306</v>
      </c>
      <c r="H41" s="120">
        <f t="shared" si="10"/>
        <v>0.80188663550002492</v>
      </c>
      <c r="I41" s="119">
        <v>80072</v>
      </c>
      <c r="J41" s="120">
        <f t="shared" si="13"/>
        <v>-0.26068731187561167</v>
      </c>
      <c r="K41" s="119">
        <v>107403</v>
      </c>
      <c r="L41" s="120">
        <f t="shared" si="11"/>
        <v>0.34133030272754517</v>
      </c>
      <c r="M41" s="119"/>
      <c r="N41" s="120"/>
    </row>
    <row r="42" spans="2:15" x14ac:dyDescent="0.25">
      <c r="B42" s="118" t="s">
        <v>95</v>
      </c>
      <c r="C42" s="119">
        <v>14280</v>
      </c>
      <c r="D42" s="120">
        <v>-0.87345922427314382</v>
      </c>
      <c r="E42" s="119">
        <v>61877</v>
      </c>
      <c r="F42" s="120">
        <f t="shared" si="9"/>
        <v>3.33312324929972</v>
      </c>
      <c r="G42" s="119">
        <v>109752</v>
      </c>
      <c r="H42" s="120">
        <f t="shared" si="10"/>
        <v>0.77371236485285322</v>
      </c>
      <c r="I42" s="119">
        <v>84951</v>
      </c>
      <c r="J42" s="120">
        <f t="shared" si="13"/>
        <v>-0.22597310299584517</v>
      </c>
      <c r="K42" s="119">
        <v>89457</v>
      </c>
      <c r="L42" s="120">
        <f t="shared" si="11"/>
        <v>5.3042342056008662E-2</v>
      </c>
      <c r="M42" s="119"/>
      <c r="N42" s="120"/>
    </row>
    <row r="43" spans="2:15" ht="15.75" x14ac:dyDescent="0.25">
      <c r="B43" s="121" t="s">
        <v>32</v>
      </c>
      <c r="C43" s="122">
        <v>472177</v>
      </c>
      <c r="D43" s="123">
        <v>-0.74769133270564803</v>
      </c>
      <c r="E43" s="122">
        <v>765462</v>
      </c>
      <c r="F43" s="123">
        <f t="shared" si="9"/>
        <v>0.62113360032360743</v>
      </c>
      <c r="G43" s="122">
        <v>1656388</v>
      </c>
      <c r="H43" s="123">
        <f t="shared" si="10"/>
        <v>1.1639062422432467</v>
      </c>
      <c r="I43" s="122">
        <v>1641108</v>
      </c>
      <c r="J43" s="123">
        <f t="shared" si="13"/>
        <v>-9.2248917524154761E-3</v>
      </c>
      <c r="K43" s="122">
        <v>1680399</v>
      </c>
      <c r="L43" s="123">
        <f t="shared" si="11"/>
        <v>2.3941751548344214E-2</v>
      </c>
      <c r="M43" s="122">
        <v>416898</v>
      </c>
      <c r="N43" s="123">
        <v>2.3753453250660028E-2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82" t="s">
        <v>276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$E$7</f>
        <v>2021</v>
      </c>
      <c r="F51" s="307"/>
      <c r="G51" s="308">
        <f>$G$7</f>
        <v>2022</v>
      </c>
      <c r="H51" s="307"/>
      <c r="I51" s="308">
        <f>$I$7</f>
        <v>2023</v>
      </c>
      <c r="J51" s="307"/>
      <c r="K51" s="308">
        <f>$K$7</f>
        <v>2024</v>
      </c>
      <c r="L51" s="307"/>
      <c r="M51" s="308">
        <f>$M$7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tr">
        <f>CONCATENATE("var. ",RIGHT(E51,2),"/",RIGHT(E51-1,2))</f>
        <v>var. 21/20</v>
      </c>
      <c r="G52" s="117" t="s">
        <v>71</v>
      </c>
      <c r="H52" s="116" t="str">
        <f>CONCATENATE("var. ",RIGHT(G51,2),"/",RIGHT(G51-1,2))</f>
        <v>var. 22/21</v>
      </c>
      <c r="I52" s="117" t="s">
        <v>71</v>
      </c>
      <c r="J52" s="116" t="s">
        <v>248</v>
      </c>
      <c r="K52" s="117" t="s">
        <v>71</v>
      </c>
      <c r="L52" s="116" t="s">
        <v>249</v>
      </c>
      <c r="M52" s="117" t="s">
        <v>71</v>
      </c>
      <c r="N52" s="116" t="s">
        <v>275</v>
      </c>
    </row>
    <row r="53" spans="1:15" x14ac:dyDescent="0.25">
      <c r="A53" s="1">
        <v>1</v>
      </c>
      <c r="B53" s="118" t="s">
        <v>73</v>
      </c>
      <c r="C53" s="119">
        <v>100476</v>
      </c>
      <c r="D53" s="120">
        <v>0.25342747720213077</v>
      </c>
      <c r="E53" s="119">
        <v>3792</v>
      </c>
      <c r="F53" s="120">
        <f t="shared" ref="F53:F65" si="14">IFERROR(E53/C53-1,"-")</f>
        <v>-0.96225964409411202</v>
      </c>
      <c r="G53" s="119">
        <v>52306</v>
      </c>
      <c r="H53" s="120">
        <f t="shared" ref="H53:H65" si="15">IFERROR(G53/E53-1,"-")</f>
        <v>12.793776371308017</v>
      </c>
      <c r="I53" s="119">
        <v>94379</v>
      </c>
      <c r="J53" s="120">
        <f t="shared" ref="J53:J65" si="16">IFERROR(I53/G53-1,"-")</f>
        <v>0.80436278820785367</v>
      </c>
      <c r="K53" s="119">
        <v>76235</v>
      </c>
      <c r="L53" s="120">
        <f>IFERROR(K53/I53-1,"-")</f>
        <v>-0.19224615645429599</v>
      </c>
      <c r="M53" s="119">
        <v>77024</v>
      </c>
      <c r="N53" s="120">
        <f t="shared" ref="N53:N56" si="17">IFERROR(M53/K53-1,"-")</f>
        <v>1.0349576965960505E-2</v>
      </c>
    </row>
    <row r="54" spans="1:15" x14ac:dyDescent="0.25">
      <c r="A54" s="1">
        <v>2</v>
      </c>
      <c r="B54" s="118" t="s">
        <v>75</v>
      </c>
      <c r="C54" s="119">
        <v>90119</v>
      </c>
      <c r="D54" s="120">
        <v>0.17150248290564951</v>
      </c>
      <c r="E54" s="119">
        <v>3601</v>
      </c>
      <c r="F54" s="120">
        <f t="shared" si="14"/>
        <v>-0.96004172261121401</v>
      </c>
      <c r="G54" s="119">
        <v>75169</v>
      </c>
      <c r="H54" s="120">
        <f t="shared" si="15"/>
        <v>19.874479311302416</v>
      </c>
      <c r="I54" s="119">
        <v>85353</v>
      </c>
      <c r="J54" s="120">
        <f t="shared" si="16"/>
        <v>0.13548138195266657</v>
      </c>
      <c r="K54" s="119">
        <v>74115</v>
      </c>
      <c r="L54" s="120">
        <f t="shared" ref="L54:L65" si="18">IFERROR(K54/I54-1,"-")</f>
        <v>-0.13166496783944326</v>
      </c>
      <c r="M54" s="119">
        <v>75077</v>
      </c>
      <c r="N54" s="120">
        <f t="shared" si="17"/>
        <v>1.2979828644673841E-2</v>
      </c>
    </row>
    <row r="55" spans="1:15" x14ac:dyDescent="0.25">
      <c r="A55" s="1">
        <v>3</v>
      </c>
      <c r="B55" s="118" t="s">
        <v>77</v>
      </c>
      <c r="C55" s="119">
        <v>40050</v>
      </c>
      <c r="D55" s="120">
        <v>-0.61423246226605921</v>
      </c>
      <c r="E55" s="119">
        <v>5902</v>
      </c>
      <c r="F55" s="120">
        <f t="shared" si="14"/>
        <v>-0.85263420724094885</v>
      </c>
      <c r="G55" s="119">
        <v>101860</v>
      </c>
      <c r="H55" s="120">
        <f t="shared" si="15"/>
        <v>16.258556421552015</v>
      </c>
      <c r="I55" s="119">
        <v>107350</v>
      </c>
      <c r="J55" s="120">
        <f t="shared" si="16"/>
        <v>5.3897506381307636E-2</v>
      </c>
      <c r="K55" s="119">
        <v>98365</v>
      </c>
      <c r="L55" s="120">
        <f t="shared" si="18"/>
        <v>-8.3698183511877078E-2</v>
      </c>
      <c r="M55" s="119">
        <v>93539</v>
      </c>
      <c r="N55" s="120">
        <f t="shared" si="17"/>
        <v>-4.9062166420983044E-2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7899</v>
      </c>
      <c r="F56" s="120" t="str">
        <f t="shared" si="14"/>
        <v>-</v>
      </c>
      <c r="G56" s="119">
        <v>107856</v>
      </c>
      <c r="H56" s="120">
        <f t="shared" si="15"/>
        <v>12.654386631219142</v>
      </c>
      <c r="I56" s="119">
        <v>113397</v>
      </c>
      <c r="J56" s="120">
        <f t="shared" si="16"/>
        <v>5.1374054294615057E-2</v>
      </c>
      <c r="K56" s="119">
        <v>108738</v>
      </c>
      <c r="L56" s="120">
        <f t="shared" si="18"/>
        <v>-4.1085743009074305E-2</v>
      </c>
      <c r="M56" s="119">
        <v>123326</v>
      </c>
      <c r="N56" s="120">
        <f t="shared" si="17"/>
        <v>0.13415733230333471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18426</v>
      </c>
      <c r="F57" s="120" t="str">
        <f t="shared" si="14"/>
        <v>-</v>
      </c>
      <c r="G57" s="119">
        <v>138427</v>
      </c>
      <c r="H57" s="120">
        <f t="shared" si="15"/>
        <v>6.512590904157169</v>
      </c>
      <c r="I57" s="119">
        <v>122735</v>
      </c>
      <c r="J57" s="120">
        <f t="shared" si="16"/>
        <v>-0.11335938798066847</v>
      </c>
      <c r="K57" s="119">
        <v>127566</v>
      </c>
      <c r="L57" s="120">
        <f t="shared" si="18"/>
        <v>3.9361225404326294E-2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42217</v>
      </c>
      <c r="F58" s="120" t="str">
        <f t="shared" si="14"/>
        <v>-</v>
      </c>
      <c r="G58" s="119">
        <v>166385</v>
      </c>
      <c r="H58" s="120">
        <f t="shared" si="15"/>
        <v>2.941184830755383</v>
      </c>
      <c r="I58" s="119">
        <v>151037</v>
      </c>
      <c r="J58" s="120">
        <f t="shared" si="16"/>
        <v>-9.2243892177780396E-2</v>
      </c>
      <c r="K58" s="119">
        <v>145345</v>
      </c>
      <c r="L58" s="120">
        <f t="shared" si="18"/>
        <v>-3.7686129888702791E-2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98067</v>
      </c>
      <c r="F59" s="120" t="str">
        <f t="shared" si="14"/>
        <v>-</v>
      </c>
      <c r="G59" s="119">
        <v>156203</v>
      </c>
      <c r="H59" s="120">
        <f t="shared" si="15"/>
        <v>0.59281919504012559</v>
      </c>
      <c r="I59" s="119">
        <v>161599</v>
      </c>
      <c r="J59" s="120">
        <f t="shared" si="16"/>
        <v>3.454479107315489E-2</v>
      </c>
      <c r="K59" s="119">
        <v>163095</v>
      </c>
      <c r="L59" s="120">
        <f t="shared" si="18"/>
        <v>9.2574830289791077E-3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54073</v>
      </c>
      <c r="D60" s="120">
        <v>-0.73404454150189857</v>
      </c>
      <c r="E60" s="119">
        <v>129856</v>
      </c>
      <c r="F60" s="120">
        <f t="shared" si="14"/>
        <v>1.4014942762561722</v>
      </c>
      <c r="G60" s="119">
        <v>168396</v>
      </c>
      <c r="H60" s="120">
        <f t="shared" si="15"/>
        <v>0.29679029078363728</v>
      </c>
      <c r="I60" s="119">
        <v>177694</v>
      </c>
      <c r="J60" s="120">
        <f t="shared" si="16"/>
        <v>5.5215088244376265E-2</v>
      </c>
      <c r="K60" s="119">
        <v>188499</v>
      </c>
      <c r="L60" s="120">
        <f t="shared" si="18"/>
        <v>6.0806780195167054E-2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44522</v>
      </c>
      <c r="D61" s="120">
        <v>-0.7032005173091922</v>
      </c>
      <c r="E61" s="119">
        <v>107061</v>
      </c>
      <c r="F61" s="120">
        <f t="shared" si="14"/>
        <v>1.4046763397870716</v>
      </c>
      <c r="G61" s="119">
        <v>138602</v>
      </c>
      <c r="H61" s="120">
        <f t="shared" si="15"/>
        <v>0.29460774698536341</v>
      </c>
      <c r="I61" s="119">
        <v>127466</v>
      </c>
      <c r="J61" s="120">
        <f t="shared" si="16"/>
        <v>-8.0345160964488294E-2</v>
      </c>
      <c r="K61" s="119">
        <v>137327</v>
      </c>
      <c r="L61" s="120">
        <f t="shared" si="18"/>
        <v>7.7361806285597634E-2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26446</v>
      </c>
      <c r="D62" s="120">
        <v>-0.76423075894409331</v>
      </c>
      <c r="E62" s="119">
        <v>71801</v>
      </c>
      <c r="F62" s="120">
        <f t="shared" si="14"/>
        <v>1.7150041594191938</v>
      </c>
      <c r="G62" s="119">
        <v>113852</v>
      </c>
      <c r="H62" s="120">
        <f t="shared" si="15"/>
        <v>0.58566036684725842</v>
      </c>
      <c r="I62" s="119">
        <v>103186</v>
      </c>
      <c r="J62" s="120">
        <f t="shared" si="16"/>
        <v>-9.3683027087798187E-2</v>
      </c>
      <c r="K62" s="119">
        <v>109884</v>
      </c>
      <c r="L62" s="120">
        <f t="shared" si="18"/>
        <v>6.4911906654003371E-2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9600</v>
      </c>
      <c r="D63" s="120">
        <v>-0.91200813924711965</v>
      </c>
      <c r="E63" s="119">
        <v>48671</v>
      </c>
      <c r="F63" s="120">
        <f t="shared" si="14"/>
        <v>4.0698958333333337</v>
      </c>
      <c r="G63" s="119">
        <v>94916</v>
      </c>
      <c r="H63" s="120">
        <f t="shared" si="15"/>
        <v>0.950155123173964</v>
      </c>
      <c r="I63" s="119">
        <v>69364</v>
      </c>
      <c r="J63" s="120">
        <f t="shared" si="16"/>
        <v>-0.26920645623498674</v>
      </c>
      <c r="K63" s="119">
        <v>89993</v>
      </c>
      <c r="L63" s="120">
        <f t="shared" si="18"/>
        <v>0.29740211060492472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6993</v>
      </c>
      <c r="D64" s="120">
        <v>-0.93156328903329355</v>
      </c>
      <c r="E64" s="119">
        <v>46259</v>
      </c>
      <c r="F64" s="120">
        <f t="shared" si="14"/>
        <v>5.6150436150436152</v>
      </c>
      <c r="G64" s="119">
        <v>94753</v>
      </c>
      <c r="H64" s="120">
        <f t="shared" si="15"/>
        <v>1.0483149225015671</v>
      </c>
      <c r="I64" s="119">
        <v>71834</v>
      </c>
      <c r="J64" s="120">
        <f t="shared" si="16"/>
        <v>-0.2418815235401518</v>
      </c>
      <c r="K64" s="119">
        <v>73903</v>
      </c>
      <c r="L64" s="120">
        <f t="shared" si="18"/>
        <v>2.8802516913996268E-2</v>
      </c>
      <c r="M64" s="119"/>
      <c r="N64" s="120"/>
    </row>
    <row r="65" spans="1:15" ht="15.75" x14ac:dyDescent="0.25">
      <c r="B65" s="121" t="s">
        <v>32</v>
      </c>
      <c r="C65" s="122">
        <v>400640</v>
      </c>
      <c r="D65" s="123">
        <v>-0.75914218450535897</v>
      </c>
      <c r="E65" s="122">
        <v>583552</v>
      </c>
      <c r="F65" s="123">
        <f t="shared" si="14"/>
        <v>0.45654952076677313</v>
      </c>
      <c r="G65" s="122">
        <v>1408725</v>
      </c>
      <c r="H65" s="123">
        <f t="shared" si="15"/>
        <v>1.4140522181399429</v>
      </c>
      <c r="I65" s="122">
        <v>1385394</v>
      </c>
      <c r="J65" s="123">
        <f t="shared" si="16"/>
        <v>-1.6561784592450612E-2</v>
      </c>
      <c r="K65" s="122">
        <v>1393065</v>
      </c>
      <c r="L65" s="123">
        <f t="shared" si="18"/>
        <v>5.5370529971978666E-3</v>
      </c>
      <c r="M65" s="122">
        <v>368966</v>
      </c>
      <c r="N65" s="123">
        <v>3.2208430199214932E-2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82" t="s">
        <v>277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$E$7</f>
        <v>2021</v>
      </c>
      <c r="F73" s="307"/>
      <c r="G73" s="308">
        <f>$G$7</f>
        <v>2022</v>
      </c>
      <c r="H73" s="307"/>
      <c r="I73" s="308">
        <f>$I$7</f>
        <v>2023</v>
      </c>
      <c r="J73" s="307"/>
      <c r="K73" s="308">
        <f>$K$7</f>
        <v>2024</v>
      </c>
      <c r="L73" s="307"/>
      <c r="M73" s="308">
        <f>$M$7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tr">
        <f>CONCATENATE("var. ",RIGHT(E73,2),"/",RIGHT(E73-1,2))</f>
        <v>var. 21/20</v>
      </c>
      <c r="G74" s="117" t="s">
        <v>71</v>
      </c>
      <c r="H74" s="116" t="str">
        <f>CONCATENATE("var. ",RIGHT(G73,2),"/",RIGHT(G73-1,2))</f>
        <v>var. 22/21</v>
      </c>
      <c r="I74" s="117" t="s">
        <v>71</v>
      </c>
      <c r="J74" s="116" t="s">
        <v>248</v>
      </c>
      <c r="K74" s="117" t="s">
        <v>71</v>
      </c>
      <c r="L74" s="116" t="s">
        <v>249</v>
      </c>
      <c r="M74" s="117" t="s">
        <v>71</v>
      </c>
      <c r="N74" s="116" t="s">
        <v>275</v>
      </c>
    </row>
    <row r="75" spans="1:15" x14ac:dyDescent="0.25">
      <c r="A75" s="1">
        <v>1</v>
      </c>
      <c r="B75" s="118" t="s">
        <v>73</v>
      </c>
      <c r="C75" s="119">
        <v>8959</v>
      </c>
      <c r="D75" s="120">
        <v>8.3837406242438961E-2</v>
      </c>
      <c r="E75" s="119">
        <v>3625</v>
      </c>
      <c r="F75" s="120">
        <f t="shared" ref="F75:F87" si="19">IFERROR(E75/C75-1,"-")</f>
        <v>-0.59537894854336426</v>
      </c>
      <c r="G75" s="119">
        <v>8346</v>
      </c>
      <c r="H75" s="120">
        <f t="shared" ref="H75:H87" si="20">IFERROR(G75/E75-1,"-")</f>
        <v>1.3023448275862068</v>
      </c>
      <c r="I75" s="119">
        <v>12994</v>
      </c>
      <c r="J75" s="120">
        <f t="shared" ref="J75:J87" si="21">IFERROR(I75/G75-1,"-")</f>
        <v>0.55691349149293079</v>
      </c>
      <c r="K75" s="119">
        <v>7945</v>
      </c>
      <c r="L75" s="120">
        <f>IFERROR(K75/I75-1,"-")</f>
        <v>-0.38856395259350474</v>
      </c>
      <c r="M75" s="119">
        <v>10553</v>
      </c>
      <c r="N75" s="120">
        <f t="shared" ref="N75:N78" si="22">IFERROR(M75/K75-1,"-")</f>
        <v>0.32825676526117054</v>
      </c>
    </row>
    <row r="76" spans="1:15" x14ac:dyDescent="0.25">
      <c r="A76" s="1">
        <v>2</v>
      </c>
      <c r="B76" s="118" t="s">
        <v>75</v>
      </c>
      <c r="C76" s="119">
        <v>7898</v>
      </c>
      <c r="D76" s="120">
        <v>-4.9006622516556297E-2</v>
      </c>
      <c r="E76" s="119">
        <v>3774</v>
      </c>
      <c r="F76" s="120">
        <f t="shared" si="19"/>
        <v>-0.52215750822993168</v>
      </c>
      <c r="G76" s="119">
        <v>12994</v>
      </c>
      <c r="H76" s="120">
        <f t="shared" si="20"/>
        <v>2.4430312665606784</v>
      </c>
      <c r="I76" s="119">
        <v>8549</v>
      </c>
      <c r="J76" s="120">
        <f t="shared" si="21"/>
        <v>-0.34208096044328151</v>
      </c>
      <c r="K76" s="119">
        <v>8223</v>
      </c>
      <c r="L76" s="120">
        <f t="shared" ref="L76:L87" si="23">IFERROR(K76/I76-1,"-")</f>
        <v>-3.8133114984208683E-2</v>
      </c>
      <c r="M76" s="119">
        <v>7437</v>
      </c>
      <c r="N76" s="120">
        <f t="shared" si="22"/>
        <v>-9.5585552717986189E-2</v>
      </c>
    </row>
    <row r="77" spans="1:15" x14ac:dyDescent="0.25">
      <c r="A77" s="1">
        <v>3</v>
      </c>
      <c r="B77" s="118" t="s">
        <v>77</v>
      </c>
      <c r="C77" s="119">
        <v>5143</v>
      </c>
      <c r="D77" s="120">
        <v>-0.4946447872654024</v>
      </c>
      <c r="E77" s="119">
        <v>4251</v>
      </c>
      <c r="F77" s="120">
        <f t="shared" si="19"/>
        <v>-0.17343962667703672</v>
      </c>
      <c r="G77" s="119">
        <v>12447</v>
      </c>
      <c r="H77" s="120">
        <f t="shared" si="20"/>
        <v>1.928016937191249</v>
      </c>
      <c r="I77" s="119">
        <v>13370</v>
      </c>
      <c r="J77" s="120">
        <f t="shared" si="21"/>
        <v>7.4154414718406114E-2</v>
      </c>
      <c r="K77" s="119">
        <v>14511</v>
      </c>
      <c r="L77" s="120">
        <f t="shared" si="23"/>
        <v>8.534031413612575E-2</v>
      </c>
      <c r="M77" s="119">
        <v>11732</v>
      </c>
      <c r="N77" s="120">
        <f t="shared" si="22"/>
        <v>-0.19150988904968647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4594</v>
      </c>
      <c r="F78" s="120" t="str">
        <f t="shared" si="19"/>
        <v>-</v>
      </c>
      <c r="G78" s="119">
        <v>22410</v>
      </c>
      <c r="H78" s="120">
        <f t="shared" si="20"/>
        <v>3.8781018720069653</v>
      </c>
      <c r="I78" s="119">
        <v>27095</v>
      </c>
      <c r="J78" s="120">
        <f t="shared" si="21"/>
        <v>0.20905845604640794</v>
      </c>
      <c r="K78" s="119">
        <v>19093</v>
      </c>
      <c r="L78" s="120">
        <f t="shared" si="23"/>
        <v>-0.29533124192655469</v>
      </c>
      <c r="M78" s="119">
        <v>18210</v>
      </c>
      <c r="N78" s="120">
        <f t="shared" si="22"/>
        <v>-4.6247315770177599E-2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11793</v>
      </c>
      <c r="F79" s="120" t="str">
        <f t="shared" si="19"/>
        <v>-</v>
      </c>
      <c r="G79" s="119">
        <v>19464</v>
      </c>
      <c r="H79" s="120">
        <f t="shared" si="20"/>
        <v>0.6504706181633173</v>
      </c>
      <c r="I79" s="119">
        <v>25323</v>
      </c>
      <c r="J79" s="120">
        <f t="shared" si="21"/>
        <v>0.30101726263871753</v>
      </c>
      <c r="K79" s="119">
        <v>33545</v>
      </c>
      <c r="L79" s="120">
        <f t="shared" si="23"/>
        <v>0.32468506890968674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15745</v>
      </c>
      <c r="F80" s="120" t="str">
        <f t="shared" si="19"/>
        <v>-</v>
      </c>
      <c r="G80" s="119">
        <v>23487</v>
      </c>
      <c r="H80" s="120">
        <f t="shared" si="20"/>
        <v>0.49171165449349008</v>
      </c>
      <c r="I80" s="119">
        <v>34827</v>
      </c>
      <c r="J80" s="120">
        <f t="shared" si="21"/>
        <v>0.48282028356111883</v>
      </c>
      <c r="K80" s="119">
        <v>40959</v>
      </c>
      <c r="L80" s="120">
        <f t="shared" si="23"/>
        <v>0.17607029029201482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30117</v>
      </c>
      <c r="F81" s="120" t="str">
        <f t="shared" si="19"/>
        <v>-</v>
      </c>
      <c r="G81" s="119">
        <v>45512</v>
      </c>
      <c r="H81" s="120">
        <f t="shared" si="20"/>
        <v>0.51117309160938995</v>
      </c>
      <c r="I81" s="119">
        <v>39459</v>
      </c>
      <c r="J81" s="120">
        <f t="shared" si="21"/>
        <v>-0.13299789066619794</v>
      </c>
      <c r="K81" s="119">
        <v>44651</v>
      </c>
      <c r="L81" s="120">
        <f t="shared" si="23"/>
        <v>0.13157961428317999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12032</v>
      </c>
      <c r="D82" s="120">
        <v>-0.44532546560944131</v>
      </c>
      <c r="E82" s="119">
        <v>32184</v>
      </c>
      <c r="F82" s="120">
        <f t="shared" si="19"/>
        <v>1.6748670212765959</v>
      </c>
      <c r="G82" s="119">
        <v>28797</v>
      </c>
      <c r="H82" s="120">
        <f t="shared" si="20"/>
        <v>-0.10523862788963456</v>
      </c>
      <c r="I82" s="119">
        <v>24830</v>
      </c>
      <c r="J82" s="120">
        <f t="shared" si="21"/>
        <v>-0.1377574052852728</v>
      </c>
      <c r="K82" s="119">
        <v>41307</v>
      </c>
      <c r="L82" s="120">
        <f t="shared" si="23"/>
        <v>0.66359242851389455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7743</v>
      </c>
      <c r="D83" s="120">
        <v>-0.63377950148985485</v>
      </c>
      <c r="E83" s="119">
        <v>23897</v>
      </c>
      <c r="F83" s="120">
        <f t="shared" si="19"/>
        <v>2.0862714710060701</v>
      </c>
      <c r="G83" s="119">
        <v>19489</v>
      </c>
      <c r="H83" s="120">
        <f t="shared" si="20"/>
        <v>-0.18445830020504661</v>
      </c>
      <c r="I83" s="119">
        <v>30555</v>
      </c>
      <c r="J83" s="120">
        <f t="shared" si="21"/>
        <v>0.567807481143209</v>
      </c>
      <c r="K83" s="119">
        <v>22434</v>
      </c>
      <c r="L83" s="120">
        <f t="shared" si="23"/>
        <v>-0.26578301423662254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9687</v>
      </c>
      <c r="D84" s="120">
        <v>-0.35737030648799262</v>
      </c>
      <c r="E84" s="119">
        <v>24876</v>
      </c>
      <c r="F84" s="120">
        <f t="shared" si="19"/>
        <v>1.5679777020749457</v>
      </c>
      <c r="G84" s="119">
        <v>26328</v>
      </c>
      <c r="H84" s="120">
        <f t="shared" si="20"/>
        <v>5.836951278340563E-2</v>
      </c>
      <c r="I84" s="119">
        <v>14887</v>
      </c>
      <c r="J84" s="120">
        <f t="shared" si="21"/>
        <v>-0.43455636584624735</v>
      </c>
      <c r="K84" s="119">
        <v>21702</v>
      </c>
      <c r="L84" s="120">
        <f t="shared" si="23"/>
        <v>0.45778195741250749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4826</v>
      </c>
      <c r="D85" s="120">
        <v>-0.66558104081491232</v>
      </c>
      <c r="E85" s="119">
        <v>11436</v>
      </c>
      <c r="F85" s="120">
        <f t="shared" si="19"/>
        <v>1.3696643182760049</v>
      </c>
      <c r="G85" s="119">
        <v>13390</v>
      </c>
      <c r="H85" s="120">
        <f t="shared" si="20"/>
        <v>0.17086393844001391</v>
      </c>
      <c r="I85" s="119">
        <v>10708</v>
      </c>
      <c r="J85" s="120">
        <f t="shared" si="21"/>
        <v>-0.2002987303958178</v>
      </c>
      <c r="K85" s="119">
        <v>17410</v>
      </c>
      <c r="L85" s="120">
        <f t="shared" si="23"/>
        <v>0.62588718714979463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7287</v>
      </c>
      <c r="D86" s="120">
        <v>-0.31686509796568862</v>
      </c>
      <c r="E86" s="119">
        <v>15618</v>
      </c>
      <c r="F86" s="120">
        <f t="shared" si="19"/>
        <v>1.1432688349114861</v>
      </c>
      <c r="G86" s="119">
        <v>14999</v>
      </c>
      <c r="H86" s="120">
        <f t="shared" si="20"/>
        <v>-3.9633755922653391E-2</v>
      </c>
      <c r="I86" s="119">
        <v>13117</v>
      </c>
      <c r="J86" s="120">
        <f t="shared" si="21"/>
        <v>-0.12547503166877794</v>
      </c>
      <c r="K86" s="119">
        <v>15554</v>
      </c>
      <c r="L86" s="120">
        <f t="shared" si="23"/>
        <v>0.18578943355950295</v>
      </c>
      <c r="M86" s="119"/>
      <c r="N86" s="120"/>
    </row>
    <row r="87" spans="1:15" ht="15.75" x14ac:dyDescent="0.25">
      <c r="B87" s="121" t="s">
        <v>32</v>
      </c>
      <c r="C87" s="122">
        <v>71537</v>
      </c>
      <c r="D87" s="123">
        <v>-0.65613493688653035</v>
      </c>
      <c r="E87" s="122">
        <v>181910</v>
      </c>
      <c r="F87" s="123">
        <f t="shared" si="19"/>
        <v>1.5428799082992017</v>
      </c>
      <c r="G87" s="122">
        <v>247663</v>
      </c>
      <c r="H87" s="123">
        <f t="shared" si="20"/>
        <v>0.36145896322357207</v>
      </c>
      <c r="I87" s="122">
        <v>255714</v>
      </c>
      <c r="J87" s="123">
        <f t="shared" si="21"/>
        <v>3.2507883696797579E-2</v>
      </c>
      <c r="K87" s="122">
        <v>287334</v>
      </c>
      <c r="L87" s="123">
        <f t="shared" si="23"/>
        <v>0.1236537694455524</v>
      </c>
      <c r="M87" s="122">
        <v>47932</v>
      </c>
      <c r="N87" s="123">
        <v>-3.6968576709796697E-2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82" t="s">
        <v>278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$E$7</f>
        <v>2021</v>
      </c>
      <c r="F95" s="307"/>
      <c r="G95" s="308">
        <f>$G$7</f>
        <v>2022</v>
      </c>
      <c r="H95" s="307"/>
      <c r="I95" s="308">
        <f>$I$7</f>
        <v>2023</v>
      </c>
      <c r="J95" s="307"/>
      <c r="K95" s="308">
        <f>$K$7</f>
        <v>2024</v>
      </c>
      <c r="L95" s="307"/>
      <c r="M95" s="308">
        <f>$M$7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tr">
        <f>CONCATENATE("var. ",RIGHT(E95,2),"/",RIGHT(E95-1,2))</f>
        <v>var. 21/20</v>
      </c>
      <c r="G96" s="117" t="s">
        <v>71</v>
      </c>
      <c r="H96" s="116" t="str">
        <f>CONCATENATE("var. ",RIGHT(G95,2),"/",RIGHT(G95-1,2))</f>
        <v>var. 22/21</v>
      </c>
      <c r="I96" s="117" t="s">
        <v>71</v>
      </c>
      <c r="J96" s="116" t="s">
        <v>248</v>
      </c>
      <c r="K96" s="117" t="s">
        <v>71</v>
      </c>
      <c r="L96" s="116" t="s">
        <v>249</v>
      </c>
      <c r="M96" s="117" t="s">
        <v>71</v>
      </c>
      <c r="N96" s="116" t="s">
        <v>275</v>
      </c>
    </row>
    <row r="97" spans="2:14" x14ac:dyDescent="0.25">
      <c r="B97" s="118" t="s">
        <v>73</v>
      </c>
      <c r="C97" s="119">
        <v>384062</v>
      </c>
      <c r="D97" s="120">
        <v>-4.0101772775782529E-2</v>
      </c>
      <c r="E97" s="119">
        <v>22230</v>
      </c>
      <c r="F97" s="120">
        <f t="shared" ref="F97:F109" si="24">IFERROR(E97/C97-1,"-")</f>
        <v>-0.94211872041493305</v>
      </c>
      <c r="G97" s="119">
        <v>201859</v>
      </c>
      <c r="H97" s="120">
        <f t="shared" ref="H97:H109" si="25">IFERROR(G97/E97-1,"-")</f>
        <v>8.0804768331084116</v>
      </c>
      <c r="I97" s="119">
        <v>352271</v>
      </c>
      <c r="J97" s="120">
        <f t="shared" ref="J97:J109" si="26">IFERROR(I97/G97-1,"-")</f>
        <v>0.74513397965906902</v>
      </c>
      <c r="K97" s="119">
        <v>398137</v>
      </c>
      <c r="L97" s="120">
        <f t="shared" ref="L97:L109" si="27">IFERROR(K97/I97-1,"-")</f>
        <v>0.13020089646891164</v>
      </c>
      <c r="M97" s="119">
        <v>407369</v>
      </c>
      <c r="N97" s="120">
        <f t="shared" ref="N97:N100" si="28">IFERROR(M97/K97-1,"-")</f>
        <v>2.3187998101156237E-2</v>
      </c>
    </row>
    <row r="98" spans="2:14" x14ac:dyDescent="0.25">
      <c r="B98" s="118" t="s">
        <v>75</v>
      </c>
      <c r="C98" s="119">
        <v>332827</v>
      </c>
      <c r="D98" s="120">
        <v>-4.7945009554103635E-2</v>
      </c>
      <c r="E98" s="119">
        <v>18526</v>
      </c>
      <c r="F98" s="120">
        <f t="shared" si="24"/>
        <v>-0.94433744858439972</v>
      </c>
      <c r="G98" s="119">
        <v>211942</v>
      </c>
      <c r="H98" s="120">
        <f t="shared" si="25"/>
        <v>10.440246140559214</v>
      </c>
      <c r="I98" s="119">
        <v>317883</v>
      </c>
      <c r="J98" s="120">
        <f>IFERROR(I98/G98-1,"-")</f>
        <v>0.49985845184059796</v>
      </c>
      <c r="K98" s="119">
        <v>394448</v>
      </c>
      <c r="L98" s="120">
        <f t="shared" si="27"/>
        <v>0.2408590582069503</v>
      </c>
      <c r="M98" s="119">
        <v>396032</v>
      </c>
      <c r="N98" s="120">
        <f t="shared" si="28"/>
        <v>4.0157384496815052E-3</v>
      </c>
    </row>
    <row r="99" spans="2:14" x14ac:dyDescent="0.25">
      <c r="B99" s="118" t="s">
        <v>77</v>
      </c>
      <c r="C99" s="119">
        <v>172613</v>
      </c>
      <c r="D99" s="120">
        <v>-0.51479401380737144</v>
      </c>
      <c r="E99" s="119">
        <v>25644</v>
      </c>
      <c r="F99" s="120">
        <f t="shared" si="24"/>
        <v>-0.85143645032529414</v>
      </c>
      <c r="G99" s="119">
        <v>251732</v>
      </c>
      <c r="H99" s="120">
        <f t="shared" si="25"/>
        <v>8.8164092965216039</v>
      </c>
      <c r="I99" s="119">
        <v>315119</v>
      </c>
      <c r="J99" s="120">
        <f t="shared" si="26"/>
        <v>0.25180350531517637</v>
      </c>
      <c r="K99" s="119">
        <v>386274</v>
      </c>
      <c r="L99" s="120">
        <f t="shared" si="27"/>
        <v>0.22580358531221534</v>
      </c>
      <c r="M99" s="119">
        <v>394102</v>
      </c>
      <c r="N99" s="120">
        <f t="shared" si="28"/>
        <v>2.0265407456882878E-2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21374</v>
      </c>
      <c r="F100" s="120" t="str">
        <f t="shared" si="24"/>
        <v>-</v>
      </c>
      <c r="G100" s="119">
        <v>218722</v>
      </c>
      <c r="H100" s="120">
        <f t="shared" si="25"/>
        <v>9.2330869280434165</v>
      </c>
      <c r="I100" s="119">
        <v>238900</v>
      </c>
      <c r="J100" s="120">
        <f t="shared" si="26"/>
        <v>9.2254094238348294E-2</v>
      </c>
      <c r="K100" s="119">
        <v>283651</v>
      </c>
      <c r="L100" s="120">
        <f t="shared" si="27"/>
        <v>0.18732105483465888</v>
      </c>
      <c r="M100" s="119">
        <v>279595</v>
      </c>
      <c r="N100" s="120">
        <f t="shared" si="28"/>
        <v>-1.429926212140975E-2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35271</v>
      </c>
      <c r="F101" s="120" t="str">
        <f t="shared" si="24"/>
        <v>-</v>
      </c>
      <c r="G101" s="119">
        <v>152908</v>
      </c>
      <c r="H101" s="120">
        <f t="shared" si="25"/>
        <v>3.3352329108899665</v>
      </c>
      <c r="I101" s="119">
        <v>192540</v>
      </c>
      <c r="J101" s="120">
        <f t="shared" si="26"/>
        <v>0.25918853166609979</v>
      </c>
      <c r="K101" s="119">
        <v>244591</v>
      </c>
      <c r="L101" s="120">
        <f t="shared" si="27"/>
        <v>0.27033863093383204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52661</v>
      </c>
      <c r="F102" s="120" t="str">
        <f t="shared" si="24"/>
        <v>-</v>
      </c>
      <c r="G102" s="119">
        <v>174196</v>
      </c>
      <c r="H102" s="120">
        <f t="shared" si="25"/>
        <v>2.3078748979320558</v>
      </c>
      <c r="I102" s="119">
        <v>207904</v>
      </c>
      <c r="J102" s="120">
        <f t="shared" si="26"/>
        <v>0.19350616546878219</v>
      </c>
      <c r="K102" s="119">
        <v>274145</v>
      </c>
      <c r="L102" s="120">
        <f t="shared" si="27"/>
        <v>0.31861339849161152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97493</v>
      </c>
      <c r="F103" s="120" t="str">
        <f t="shared" si="24"/>
        <v>-</v>
      </c>
      <c r="G103" s="119">
        <v>215944</v>
      </c>
      <c r="H103" s="120">
        <f t="shared" si="25"/>
        <v>1.2149692798457323</v>
      </c>
      <c r="I103" s="119">
        <v>253355</v>
      </c>
      <c r="J103" s="120">
        <f t="shared" si="26"/>
        <v>0.17324398918238071</v>
      </c>
      <c r="K103" s="119">
        <v>324319</v>
      </c>
      <c r="L103" s="120">
        <f t="shared" si="27"/>
        <v>0.2800970969588128</v>
      </c>
      <c r="M103" s="119"/>
      <c r="N103" s="120"/>
    </row>
    <row r="104" spans="2:14" x14ac:dyDescent="0.25">
      <c r="B104" s="118" t="s">
        <v>87</v>
      </c>
      <c r="C104" s="119">
        <v>49703</v>
      </c>
      <c r="D104" s="120">
        <v>-0.8272161579642634</v>
      </c>
      <c r="E104" s="119">
        <v>121946</v>
      </c>
      <c r="F104" s="120">
        <f t="shared" si="24"/>
        <v>1.4534937528921796</v>
      </c>
      <c r="G104" s="119">
        <v>218834</v>
      </c>
      <c r="H104" s="120">
        <f t="shared" si="25"/>
        <v>0.79451560526790543</v>
      </c>
      <c r="I104" s="119">
        <v>278335</v>
      </c>
      <c r="J104" s="120">
        <f t="shared" si="26"/>
        <v>0.27190016176645315</v>
      </c>
      <c r="K104" s="119">
        <v>322063</v>
      </c>
      <c r="L104" s="120">
        <f t="shared" si="27"/>
        <v>0.1571056460739757</v>
      </c>
      <c r="M104" s="119"/>
      <c r="N104" s="120"/>
    </row>
    <row r="105" spans="2:14" x14ac:dyDescent="0.25">
      <c r="B105" s="118" t="s">
        <v>89</v>
      </c>
      <c r="C105" s="119">
        <v>28441</v>
      </c>
      <c r="D105" s="120">
        <v>-0.90518086347724624</v>
      </c>
      <c r="E105" s="119">
        <v>151032</v>
      </c>
      <c r="F105" s="120">
        <f t="shared" si="24"/>
        <v>4.3103618016244152</v>
      </c>
      <c r="G105" s="119">
        <v>220186</v>
      </c>
      <c r="H105" s="120">
        <f t="shared" si="25"/>
        <v>0.45787647650828966</v>
      </c>
      <c r="I105" s="119">
        <v>283093</v>
      </c>
      <c r="J105" s="120">
        <f t="shared" si="26"/>
        <v>0.28569936326560263</v>
      </c>
      <c r="K105" s="119">
        <v>329443</v>
      </c>
      <c r="L105" s="120">
        <f t="shared" si="27"/>
        <v>0.16372711441116516</v>
      </c>
      <c r="M105" s="119"/>
      <c r="N105" s="120"/>
    </row>
    <row r="106" spans="2:14" x14ac:dyDescent="0.25">
      <c r="B106" s="118" t="s">
        <v>91</v>
      </c>
      <c r="C106" s="119">
        <v>19967</v>
      </c>
      <c r="D106" s="120">
        <v>-0.93174748586547074</v>
      </c>
      <c r="E106" s="119">
        <v>190508</v>
      </c>
      <c r="F106" s="120">
        <f t="shared" si="24"/>
        <v>8.5411428857615057</v>
      </c>
      <c r="G106" s="119">
        <v>235792</v>
      </c>
      <c r="H106" s="120">
        <f t="shared" si="25"/>
        <v>0.23770130388225175</v>
      </c>
      <c r="I106" s="119">
        <v>310899</v>
      </c>
      <c r="J106" s="120">
        <f t="shared" si="26"/>
        <v>0.3185307389563683</v>
      </c>
      <c r="K106" s="119">
        <v>359401</v>
      </c>
      <c r="L106" s="120">
        <f t="shared" si="27"/>
        <v>0.15600564813653306</v>
      </c>
      <c r="M106" s="119"/>
      <c r="N106" s="120"/>
    </row>
    <row r="107" spans="2:14" x14ac:dyDescent="0.25">
      <c r="B107" s="118" t="s">
        <v>93</v>
      </c>
      <c r="C107" s="119">
        <v>22402</v>
      </c>
      <c r="D107" s="120">
        <v>-0.93415669308001603</v>
      </c>
      <c r="E107" s="119">
        <v>243010</v>
      </c>
      <c r="F107" s="120">
        <f t="shared" si="24"/>
        <v>9.8476921703419329</v>
      </c>
      <c r="G107" s="119">
        <v>293605</v>
      </c>
      <c r="H107" s="120">
        <f t="shared" si="25"/>
        <v>0.20820130858812402</v>
      </c>
      <c r="I107" s="119">
        <v>376036</v>
      </c>
      <c r="J107" s="120">
        <f t="shared" si="26"/>
        <v>0.28075475553890428</v>
      </c>
      <c r="K107" s="119">
        <v>375511</v>
      </c>
      <c r="L107" s="120">
        <f t="shared" si="27"/>
        <v>-1.3961429224861321E-3</v>
      </c>
      <c r="M107" s="119"/>
      <c r="N107" s="120"/>
    </row>
    <row r="108" spans="2:14" x14ac:dyDescent="0.25">
      <c r="B108" s="118" t="s">
        <v>95</v>
      </c>
      <c r="C108" s="119">
        <v>30566</v>
      </c>
      <c r="D108" s="120">
        <v>-0.91221509971509973</v>
      </c>
      <c r="E108" s="119">
        <v>222205</v>
      </c>
      <c r="F108" s="120">
        <f t="shared" si="24"/>
        <v>6.2696787279984294</v>
      </c>
      <c r="G108" s="119">
        <v>300285</v>
      </c>
      <c r="H108" s="120">
        <f t="shared" si="25"/>
        <v>0.35138723251051962</v>
      </c>
      <c r="I108" s="119">
        <v>355884</v>
      </c>
      <c r="J108" s="120">
        <f t="shared" si="26"/>
        <v>0.18515410360157847</v>
      </c>
      <c r="K108" s="119">
        <v>379417</v>
      </c>
      <c r="L108" s="120">
        <f t="shared" si="27"/>
        <v>6.6125479088691819E-2</v>
      </c>
      <c r="M108" s="119"/>
      <c r="N108" s="120"/>
    </row>
    <row r="109" spans="2:14" ht="15.75" x14ac:dyDescent="0.25">
      <c r="B109" s="121" t="s">
        <v>32</v>
      </c>
      <c r="C109" s="122">
        <v>1074464</v>
      </c>
      <c r="D109" s="123">
        <v>-0.70327895336394075</v>
      </c>
      <c r="E109" s="122">
        <v>1201900</v>
      </c>
      <c r="F109" s="123">
        <f t="shared" si="24"/>
        <v>0.11860425291121901</v>
      </c>
      <c r="G109" s="122">
        <v>2696005</v>
      </c>
      <c r="H109" s="123">
        <f t="shared" si="25"/>
        <v>1.2431192278891756</v>
      </c>
      <c r="I109" s="122">
        <v>3482219</v>
      </c>
      <c r="J109" s="123">
        <f t="shared" si="26"/>
        <v>0.2916218627190974</v>
      </c>
      <c r="K109" s="122">
        <v>4071400</v>
      </c>
      <c r="L109" s="123">
        <f t="shared" si="27"/>
        <v>0.16919699766154861</v>
      </c>
      <c r="M109" s="122">
        <v>1477098</v>
      </c>
      <c r="N109" s="123">
        <v>9.9746326520844253E-3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82" t="s">
        <v>279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$C$7</f>
        <v>2020</v>
      </c>
      <c r="D117" s="307"/>
      <c r="E117" s="308">
        <f>$E$7</f>
        <v>2021</v>
      </c>
      <c r="F117" s="307"/>
      <c r="G117" s="308">
        <f>$G$7</f>
        <v>2022</v>
      </c>
      <c r="H117" s="307"/>
      <c r="I117" s="308">
        <f>$I$7</f>
        <v>2023</v>
      </c>
      <c r="J117" s="307"/>
      <c r="K117" s="308">
        <f>$K$7</f>
        <v>2024</v>
      </c>
      <c r="L117" s="307"/>
      <c r="M117" s="308">
        <f>$M$7</f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tr">
        <f>CONCATENATE("var. ",RIGHT(E117,2),"/",RIGHT(E117-1,2))</f>
        <v>var. 21/20</v>
      </c>
      <c r="G118" s="117" t="s">
        <v>71</v>
      </c>
      <c r="H118" s="116" t="str">
        <f>CONCATENATE("var. ",RIGHT(G117,2),"/",RIGHT(G117-1,2))</f>
        <v>var. 22/21</v>
      </c>
      <c r="I118" s="117" t="s">
        <v>71</v>
      </c>
      <c r="J118" s="116" t="s">
        <v>248</v>
      </c>
      <c r="K118" s="117" t="s">
        <v>71</v>
      </c>
      <c r="L118" s="116" t="s">
        <v>249</v>
      </c>
      <c r="M118" s="117" t="s">
        <v>71</v>
      </c>
      <c r="N118" s="116" t="s">
        <v>275</v>
      </c>
    </row>
    <row r="119" spans="1:15" x14ac:dyDescent="0.25">
      <c r="B119" s="118" t="s">
        <v>73</v>
      </c>
      <c r="C119" s="119">
        <v>56783</v>
      </c>
      <c r="D119" s="120">
        <v>5.9325037777736345E-2</v>
      </c>
      <c r="E119" s="119">
        <v>3948</v>
      </c>
      <c r="F119" s="120">
        <f t="shared" ref="F119:F131" si="29">IFERROR(E119/C119-1,"-")</f>
        <v>-0.93047214835426095</v>
      </c>
      <c r="G119" s="119">
        <v>21971</v>
      </c>
      <c r="H119" s="120">
        <f t="shared" ref="H119:H131" si="30">IFERROR(G119/E119-1,"-")</f>
        <v>4.5650962512664641</v>
      </c>
      <c r="I119" s="119">
        <v>54058</v>
      </c>
      <c r="J119" s="120">
        <f t="shared" ref="J119:J131" si="31">IFERROR(I119/G119-1,"-")</f>
        <v>1.4604251058213098</v>
      </c>
      <c r="K119" s="119">
        <v>70667</v>
      </c>
      <c r="L119" s="120">
        <f t="shared" ref="L119:L131" si="32">IFERROR(K119/I119-1,"-")</f>
        <v>0.30724407118280372</v>
      </c>
      <c r="M119" s="119">
        <v>69055</v>
      </c>
      <c r="N119" s="120">
        <f t="shared" ref="N119:N122" si="33">IFERROR(M119/K119-1,"-")</f>
        <v>-2.2811213154654952E-2</v>
      </c>
    </row>
    <row r="120" spans="1:15" x14ac:dyDescent="0.25">
      <c r="B120" s="118" t="s">
        <v>75</v>
      </c>
      <c r="C120" s="119">
        <v>47712</v>
      </c>
      <c r="D120" s="120">
        <v>-9.495807883455365E-2</v>
      </c>
      <c r="E120" s="119">
        <v>2265</v>
      </c>
      <c r="F120" s="120">
        <f t="shared" si="29"/>
        <v>-0.95252766599597583</v>
      </c>
      <c r="G120" s="119">
        <v>33017</v>
      </c>
      <c r="H120" s="120">
        <f t="shared" si="30"/>
        <v>13.577041942604856</v>
      </c>
      <c r="I120" s="119">
        <v>48665</v>
      </c>
      <c r="J120" s="120">
        <f t="shared" si="31"/>
        <v>0.47393766847381658</v>
      </c>
      <c r="K120" s="119">
        <v>65783</v>
      </c>
      <c r="L120" s="120">
        <f t="shared" si="32"/>
        <v>0.35175177232096999</v>
      </c>
      <c r="M120" s="119">
        <v>65244</v>
      </c>
      <c r="N120" s="120">
        <f t="shared" si="33"/>
        <v>-8.1936062508550789E-3</v>
      </c>
    </row>
    <row r="121" spans="1:15" x14ac:dyDescent="0.25">
      <c r="B121" s="118" t="s">
        <v>77</v>
      </c>
      <c r="C121" s="119">
        <v>27667</v>
      </c>
      <c r="D121" s="120">
        <v>-0.43014562006961754</v>
      </c>
      <c r="E121" s="119">
        <v>2369</v>
      </c>
      <c r="F121" s="120">
        <f t="shared" si="29"/>
        <v>-0.91437452560812515</v>
      </c>
      <c r="G121" s="119">
        <v>42079</v>
      </c>
      <c r="H121" s="120">
        <f t="shared" si="30"/>
        <v>16.762346981848882</v>
      </c>
      <c r="I121" s="119">
        <v>51458</v>
      </c>
      <c r="J121" s="120">
        <f t="shared" si="31"/>
        <v>0.22289027781078441</v>
      </c>
      <c r="K121" s="119">
        <v>67607</v>
      </c>
      <c r="L121" s="120">
        <f t="shared" si="32"/>
        <v>0.31382875354658157</v>
      </c>
      <c r="M121" s="119">
        <v>59377</v>
      </c>
      <c r="N121" s="120">
        <f t="shared" si="33"/>
        <v>-0.12173295664650108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631</v>
      </c>
      <c r="F122" s="120" t="str">
        <f t="shared" si="29"/>
        <v>-</v>
      </c>
      <c r="G122" s="119">
        <v>41409</v>
      </c>
      <c r="H122" s="120">
        <f t="shared" si="30"/>
        <v>64.62440570522979</v>
      </c>
      <c r="I122" s="119">
        <v>41501</v>
      </c>
      <c r="J122" s="120">
        <f t="shared" si="31"/>
        <v>2.2217392354320076E-3</v>
      </c>
      <c r="K122" s="119">
        <v>47099</v>
      </c>
      <c r="L122" s="120">
        <f t="shared" si="32"/>
        <v>0.13488831594419404</v>
      </c>
      <c r="M122" s="119">
        <v>47302</v>
      </c>
      <c r="N122" s="120">
        <f t="shared" si="33"/>
        <v>4.3100702775005217E-3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1510</v>
      </c>
      <c r="F123" s="120" t="str">
        <f t="shared" si="29"/>
        <v>-</v>
      </c>
      <c r="G123" s="119">
        <v>28356</v>
      </c>
      <c r="H123" s="120">
        <f t="shared" si="30"/>
        <v>17.778807947019867</v>
      </c>
      <c r="I123" s="119">
        <v>37494</v>
      </c>
      <c r="J123" s="120">
        <f t="shared" si="31"/>
        <v>0.32225983918747358</v>
      </c>
      <c r="K123" s="119">
        <v>47307</v>
      </c>
      <c r="L123" s="120">
        <f t="shared" si="32"/>
        <v>0.26172187550008008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2217</v>
      </c>
      <c r="F124" s="120" t="str">
        <f t="shared" si="29"/>
        <v>-</v>
      </c>
      <c r="G124" s="119">
        <v>39494</v>
      </c>
      <c r="H124" s="120">
        <f t="shared" si="30"/>
        <v>16.814163283716734</v>
      </c>
      <c r="I124" s="119">
        <v>44671</v>
      </c>
      <c r="J124" s="120">
        <f t="shared" si="31"/>
        <v>0.13108320251177386</v>
      </c>
      <c r="K124" s="119">
        <v>59447</v>
      </c>
      <c r="L124" s="120">
        <f t="shared" si="32"/>
        <v>0.33077388014595588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6240</v>
      </c>
      <c r="F125" s="120" t="str">
        <f t="shared" si="29"/>
        <v>-</v>
      </c>
      <c r="G125" s="119">
        <v>54259</v>
      </c>
      <c r="H125" s="120">
        <f t="shared" si="30"/>
        <v>7.6953525641025635</v>
      </c>
      <c r="I125" s="119">
        <v>61706</v>
      </c>
      <c r="J125" s="120">
        <f t="shared" si="31"/>
        <v>0.13724911996166544</v>
      </c>
      <c r="K125" s="119">
        <v>73992</v>
      </c>
      <c r="L125" s="120">
        <f t="shared" si="32"/>
        <v>0.19910543545198189</v>
      </c>
      <c r="M125" s="119"/>
      <c r="N125" s="120"/>
    </row>
    <row r="126" spans="1:15" x14ac:dyDescent="0.25">
      <c r="B126" s="118" t="s">
        <v>87</v>
      </c>
      <c r="C126" s="119">
        <v>4094</v>
      </c>
      <c r="D126" s="120">
        <v>-0.91327006185916448</v>
      </c>
      <c r="E126" s="119">
        <v>7645</v>
      </c>
      <c r="F126" s="120">
        <f t="shared" si="29"/>
        <v>0.86736687835857351</v>
      </c>
      <c r="G126" s="119">
        <v>55284</v>
      </c>
      <c r="H126" s="120">
        <f t="shared" si="30"/>
        <v>6.2313930673642908</v>
      </c>
      <c r="I126" s="119">
        <v>66954</v>
      </c>
      <c r="J126" s="120">
        <f t="shared" si="31"/>
        <v>0.21109181680052092</v>
      </c>
      <c r="K126" s="119">
        <v>75222</v>
      </c>
      <c r="L126" s="120">
        <f t="shared" si="32"/>
        <v>0.12348776772112191</v>
      </c>
      <c r="M126" s="119"/>
      <c r="N126" s="120"/>
    </row>
    <row r="127" spans="1:15" x14ac:dyDescent="0.25">
      <c r="B127" s="118" t="s">
        <v>89</v>
      </c>
      <c r="C127" s="119">
        <v>4342</v>
      </c>
      <c r="D127" s="120">
        <v>-0.92809353471118172</v>
      </c>
      <c r="E127" s="119">
        <v>14420</v>
      </c>
      <c r="F127" s="120">
        <f t="shared" si="29"/>
        <v>2.3210502072777524</v>
      </c>
      <c r="G127" s="119">
        <v>46875</v>
      </c>
      <c r="H127" s="120">
        <f t="shared" si="30"/>
        <v>2.2506934812760058</v>
      </c>
      <c r="I127" s="119">
        <v>70200</v>
      </c>
      <c r="J127" s="120">
        <f t="shared" si="31"/>
        <v>0.49760000000000004</v>
      </c>
      <c r="K127" s="119">
        <v>77720</v>
      </c>
      <c r="L127" s="120">
        <f t="shared" si="32"/>
        <v>0.10712250712250704</v>
      </c>
      <c r="M127" s="119"/>
      <c r="N127" s="120"/>
    </row>
    <row r="128" spans="1:15" x14ac:dyDescent="0.25">
      <c r="A128" s="124"/>
      <c r="B128" s="118" t="s">
        <v>91</v>
      </c>
      <c r="C128" s="119">
        <v>3047</v>
      </c>
      <c r="D128" s="120">
        <v>-0.94057764689821943</v>
      </c>
      <c r="E128" s="119">
        <v>27428</v>
      </c>
      <c r="F128" s="120">
        <f t="shared" si="29"/>
        <v>8.0016409583196584</v>
      </c>
      <c r="G128" s="119">
        <v>48171</v>
      </c>
      <c r="H128" s="120">
        <f t="shared" si="30"/>
        <v>0.7562709639784162</v>
      </c>
      <c r="I128" s="119">
        <v>66201</v>
      </c>
      <c r="J128" s="120">
        <f t="shared" si="31"/>
        <v>0.37429158622407677</v>
      </c>
      <c r="K128" s="119">
        <v>74256</v>
      </c>
      <c r="L128" s="120">
        <f t="shared" si="32"/>
        <v>0.12167489917070728</v>
      </c>
      <c r="M128" s="119"/>
      <c r="N128" s="120"/>
    </row>
    <row r="129" spans="2:15" x14ac:dyDescent="0.25">
      <c r="B129" s="118" t="s">
        <v>93</v>
      </c>
      <c r="C129" s="119">
        <v>4492</v>
      </c>
      <c r="D129" s="120">
        <v>-0.90552903320784872</v>
      </c>
      <c r="E129" s="119">
        <v>24631</v>
      </c>
      <c r="F129" s="120">
        <f t="shared" si="29"/>
        <v>4.4833036509349959</v>
      </c>
      <c r="G129" s="119">
        <v>45348</v>
      </c>
      <c r="H129" s="120">
        <f t="shared" si="30"/>
        <v>0.84109455564126501</v>
      </c>
      <c r="I129" s="119">
        <v>60886</v>
      </c>
      <c r="J129" s="120">
        <f t="shared" si="31"/>
        <v>0.34263914615859581</v>
      </c>
      <c r="K129" s="119">
        <v>60088</v>
      </c>
      <c r="L129" s="120">
        <f t="shared" si="32"/>
        <v>-1.3106461255460999E-2</v>
      </c>
      <c r="M129" s="119"/>
      <c r="N129" s="120"/>
    </row>
    <row r="130" spans="2:15" x14ac:dyDescent="0.25">
      <c r="B130" s="118" t="s">
        <v>95</v>
      </c>
      <c r="C130" s="119">
        <v>6245</v>
      </c>
      <c r="D130" s="120">
        <v>-0.88416093190628997</v>
      </c>
      <c r="E130" s="119">
        <v>20997</v>
      </c>
      <c r="F130" s="120">
        <f t="shared" si="29"/>
        <v>2.3622097678142513</v>
      </c>
      <c r="G130" s="119">
        <v>47781</v>
      </c>
      <c r="H130" s="120">
        <f t="shared" si="30"/>
        <v>1.2756108015430776</v>
      </c>
      <c r="I130" s="119">
        <v>62747</v>
      </c>
      <c r="J130" s="120">
        <f t="shared" si="31"/>
        <v>0.31322073627592562</v>
      </c>
      <c r="K130" s="119">
        <v>67375</v>
      </c>
      <c r="L130" s="120">
        <f t="shared" si="32"/>
        <v>7.3756514255661543E-2</v>
      </c>
      <c r="M130" s="119"/>
      <c r="N130" s="120"/>
    </row>
    <row r="131" spans="2:15" ht="15.75" x14ac:dyDescent="0.25">
      <c r="B131" s="121" t="s">
        <v>32</v>
      </c>
      <c r="C131" s="122">
        <v>163077</v>
      </c>
      <c r="D131" s="123">
        <v>-0.71633059886864126</v>
      </c>
      <c r="E131" s="122">
        <v>114301</v>
      </c>
      <c r="F131" s="123">
        <f t="shared" si="29"/>
        <v>-0.29909797212359801</v>
      </c>
      <c r="G131" s="122">
        <v>504044</v>
      </c>
      <c r="H131" s="123">
        <f t="shared" si="30"/>
        <v>3.4097951898933516</v>
      </c>
      <c r="I131" s="122">
        <v>666541</v>
      </c>
      <c r="J131" s="123">
        <f t="shared" si="31"/>
        <v>0.32238653768321823</v>
      </c>
      <c r="K131" s="122">
        <v>786563</v>
      </c>
      <c r="L131" s="123">
        <f t="shared" si="32"/>
        <v>0.18006694261868361</v>
      </c>
      <c r="M131" s="122">
        <v>240978</v>
      </c>
      <c r="N131" s="123">
        <v>-4.0524614184013097E-2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82" t="s">
        <v>280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$C$7</f>
        <v>2020</v>
      </c>
      <c r="D139" s="307"/>
      <c r="E139" s="308">
        <f>$E$7</f>
        <v>2021</v>
      </c>
      <c r="F139" s="307"/>
      <c r="G139" s="308">
        <f>$G$7</f>
        <v>2022</v>
      </c>
      <c r="H139" s="307"/>
      <c r="I139" s="308">
        <f>$I$7</f>
        <v>2023</v>
      </c>
      <c r="J139" s="307"/>
      <c r="K139" s="308">
        <f>$K$7</f>
        <v>2024</v>
      </c>
      <c r="L139" s="307"/>
      <c r="M139" s="308">
        <f>$M$7</f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tr">
        <f>CONCATENATE("var. ",RIGHT(E139,2),"/",RIGHT(E139-1,2))</f>
        <v>var. 21/20</v>
      </c>
      <c r="G140" s="117" t="s">
        <v>71</v>
      </c>
      <c r="H140" s="116" t="str">
        <f>CONCATENATE("var. ",RIGHT(G139,2),"/",RIGHT(G139-1,2))</f>
        <v>var. 22/21</v>
      </c>
      <c r="I140" s="117" t="s">
        <v>71</v>
      </c>
      <c r="J140" s="116" t="s">
        <v>248</v>
      </c>
      <c r="K140" s="117" t="s">
        <v>71</v>
      </c>
      <c r="L140" s="116" t="s">
        <v>249</v>
      </c>
      <c r="M140" s="117" t="s">
        <v>71</v>
      </c>
      <c r="N140" s="116" t="s">
        <v>275</v>
      </c>
    </row>
    <row r="141" spans="2:15" x14ac:dyDescent="0.25">
      <c r="B141" s="118" t="s">
        <v>73</v>
      </c>
      <c r="C141" s="119">
        <v>164737</v>
      </c>
      <c r="D141" s="120">
        <v>-0.13267557137366603</v>
      </c>
      <c r="E141" s="119">
        <v>8497</v>
      </c>
      <c r="F141" s="120">
        <f t="shared" ref="F141:F153" si="34">IFERROR(E141/C141-1,"-")</f>
        <v>-0.94842081621008034</v>
      </c>
      <c r="G141" s="119">
        <v>86286</v>
      </c>
      <c r="H141" s="120">
        <f t="shared" ref="H141:H153" si="35">IFERROR(G141/E141-1,"-")</f>
        <v>9.1548781923031655</v>
      </c>
      <c r="I141" s="119">
        <v>147240</v>
      </c>
      <c r="J141" s="120">
        <f t="shared" ref="J141:J153" si="36">IFERROR(I141/G141-1,"-")</f>
        <v>0.70641819066824274</v>
      </c>
      <c r="K141" s="119">
        <v>155725</v>
      </c>
      <c r="L141" s="120">
        <f t="shared" ref="L141:L153" si="37">IFERROR(K141/I141-1,"-")</f>
        <v>5.7627003531649068E-2</v>
      </c>
      <c r="M141" s="119">
        <v>156499</v>
      </c>
      <c r="N141" s="120">
        <f t="shared" ref="N141:N144" si="38">IFERROR(M141/K141-1,"-")</f>
        <v>4.9703002087011505E-3</v>
      </c>
    </row>
    <row r="142" spans="2:15" x14ac:dyDescent="0.25">
      <c r="B142" s="118" t="s">
        <v>75</v>
      </c>
      <c r="C142" s="119">
        <v>143791</v>
      </c>
      <c r="D142" s="120">
        <v>-6.3324039814477096E-2</v>
      </c>
      <c r="E142" s="119">
        <v>5982</v>
      </c>
      <c r="F142" s="120">
        <f t="shared" si="34"/>
        <v>-0.95839795258395866</v>
      </c>
      <c r="G142" s="119">
        <v>80561</v>
      </c>
      <c r="H142" s="120">
        <f t="shared" si="35"/>
        <v>12.467235038448679</v>
      </c>
      <c r="I142" s="119">
        <v>124021</v>
      </c>
      <c r="J142" s="120">
        <f t="shared" si="36"/>
        <v>0.53946698774841417</v>
      </c>
      <c r="K142" s="119">
        <v>152616</v>
      </c>
      <c r="L142" s="120">
        <f t="shared" si="37"/>
        <v>0.2305657912772836</v>
      </c>
      <c r="M142" s="119">
        <v>139754</v>
      </c>
      <c r="N142" s="120">
        <f t="shared" si="38"/>
        <v>-8.4276877915814841E-2</v>
      </c>
    </row>
    <row r="143" spans="2:15" x14ac:dyDescent="0.25">
      <c r="B143" s="118" t="s">
        <v>77</v>
      </c>
      <c r="C143" s="119">
        <v>74925</v>
      </c>
      <c r="D143" s="120">
        <v>-0.51720782777351781</v>
      </c>
      <c r="E143" s="119">
        <v>7174</v>
      </c>
      <c r="F143" s="120">
        <f t="shared" si="34"/>
        <v>-0.90425091758425091</v>
      </c>
      <c r="G143" s="119">
        <v>98445</v>
      </c>
      <c r="H143" s="120">
        <f t="shared" si="35"/>
        <v>12.722470030666296</v>
      </c>
      <c r="I143" s="119">
        <v>121326</v>
      </c>
      <c r="J143" s="120">
        <f t="shared" si="36"/>
        <v>0.23242419625171418</v>
      </c>
      <c r="K143" s="119">
        <v>150045</v>
      </c>
      <c r="L143" s="120">
        <f t="shared" si="37"/>
        <v>0.23670936155481925</v>
      </c>
      <c r="M143" s="119">
        <v>148722</v>
      </c>
      <c r="N143" s="120">
        <f t="shared" si="38"/>
        <v>-8.8173547935619379E-3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6219</v>
      </c>
      <c r="F144" s="120" t="str">
        <f t="shared" si="34"/>
        <v>-</v>
      </c>
      <c r="G144" s="119">
        <v>80247</v>
      </c>
      <c r="H144" s="120">
        <f t="shared" si="35"/>
        <v>11.903521466473709</v>
      </c>
      <c r="I144" s="119">
        <v>86889</v>
      </c>
      <c r="J144" s="120">
        <f t="shared" si="36"/>
        <v>8.2769449325208466E-2</v>
      </c>
      <c r="K144" s="119">
        <v>106843</v>
      </c>
      <c r="L144" s="120">
        <f t="shared" si="37"/>
        <v>0.2296493226990759</v>
      </c>
      <c r="M144" s="119">
        <v>98517</v>
      </c>
      <c r="N144" s="120">
        <f t="shared" si="38"/>
        <v>-7.7927426223524221E-2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9110</v>
      </c>
      <c r="F145" s="120" t="str">
        <f t="shared" si="34"/>
        <v>-</v>
      </c>
      <c r="G145" s="119">
        <v>63199</v>
      </c>
      <c r="H145" s="120">
        <f t="shared" si="35"/>
        <v>5.9373216245883649</v>
      </c>
      <c r="I145" s="119">
        <v>71295</v>
      </c>
      <c r="J145" s="120">
        <f t="shared" si="36"/>
        <v>0.12810329277361987</v>
      </c>
      <c r="K145" s="119">
        <v>87638</v>
      </c>
      <c r="L145" s="120">
        <f t="shared" si="37"/>
        <v>0.22923066133669967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18070</v>
      </c>
      <c r="F146" s="120" t="str">
        <f t="shared" si="34"/>
        <v>-</v>
      </c>
      <c r="G146" s="119">
        <v>67149</v>
      </c>
      <c r="H146" s="120">
        <f t="shared" si="35"/>
        <v>2.7160486995019371</v>
      </c>
      <c r="I146" s="119">
        <v>68057</v>
      </c>
      <c r="J146" s="120">
        <f t="shared" si="36"/>
        <v>1.3522167120880502E-2</v>
      </c>
      <c r="K146" s="119">
        <v>81325</v>
      </c>
      <c r="L146" s="120">
        <f t="shared" si="37"/>
        <v>0.19495422954288322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31188</v>
      </c>
      <c r="F147" s="120" t="str">
        <f t="shared" si="34"/>
        <v>-</v>
      </c>
      <c r="G147" s="119">
        <v>65143</v>
      </c>
      <c r="H147" s="120">
        <f t="shared" si="35"/>
        <v>1.088720020520713</v>
      </c>
      <c r="I147" s="119">
        <v>61051</v>
      </c>
      <c r="J147" s="120">
        <f t="shared" si="36"/>
        <v>-6.2815651720061982E-2</v>
      </c>
      <c r="K147" s="119">
        <v>76623</v>
      </c>
      <c r="L147" s="120">
        <f t="shared" si="37"/>
        <v>0.25506543709357743</v>
      </c>
      <c r="M147" s="119"/>
      <c r="N147" s="120"/>
    </row>
    <row r="148" spans="1:15" x14ac:dyDescent="0.25">
      <c r="B148" s="118" t="s">
        <v>87</v>
      </c>
      <c r="C148" s="119">
        <v>18885</v>
      </c>
      <c r="D148" s="120">
        <v>-0.83020903573836824</v>
      </c>
      <c r="E148" s="119">
        <v>38422</v>
      </c>
      <c r="F148" s="120">
        <f t="shared" si="34"/>
        <v>1.0345247550966374</v>
      </c>
      <c r="G148" s="119">
        <v>66358</v>
      </c>
      <c r="H148" s="120">
        <f t="shared" si="35"/>
        <v>0.72708344177814799</v>
      </c>
      <c r="I148" s="119">
        <v>65688</v>
      </c>
      <c r="J148" s="120">
        <f t="shared" si="36"/>
        <v>-1.0096747942975992E-2</v>
      </c>
      <c r="K148" s="119">
        <v>68793</v>
      </c>
      <c r="L148" s="120">
        <f t="shared" si="37"/>
        <v>4.7268907563025264E-2</v>
      </c>
      <c r="M148" s="119"/>
      <c r="N148" s="120"/>
    </row>
    <row r="149" spans="1:15" x14ac:dyDescent="0.25">
      <c r="B149" s="118" t="s">
        <v>89</v>
      </c>
      <c r="C149" s="119">
        <v>4527</v>
      </c>
      <c r="D149" s="120">
        <v>-0.96273644699800798</v>
      </c>
      <c r="E149" s="119">
        <v>60509</v>
      </c>
      <c r="F149" s="120">
        <f t="shared" si="34"/>
        <v>12.366246962668434</v>
      </c>
      <c r="G149" s="119">
        <v>81698</v>
      </c>
      <c r="H149" s="120">
        <f t="shared" si="35"/>
        <v>0.35017931216843778</v>
      </c>
      <c r="I149" s="119">
        <v>87257</v>
      </c>
      <c r="J149" s="120">
        <f t="shared" si="36"/>
        <v>6.8043281353276752E-2</v>
      </c>
      <c r="K149" s="119">
        <v>95768</v>
      </c>
      <c r="L149" s="120">
        <f t="shared" si="37"/>
        <v>9.7539452422155337E-2</v>
      </c>
      <c r="M149" s="119"/>
      <c r="N149" s="120"/>
    </row>
    <row r="150" spans="1:15" x14ac:dyDescent="0.25">
      <c r="A150" s="124"/>
      <c r="B150" s="118" t="s">
        <v>91</v>
      </c>
      <c r="C150" s="119">
        <v>2230</v>
      </c>
      <c r="D150" s="120">
        <v>-0.98087511363441449</v>
      </c>
      <c r="E150" s="119">
        <v>79348</v>
      </c>
      <c r="F150" s="120">
        <f t="shared" si="34"/>
        <v>34.582062780269055</v>
      </c>
      <c r="G150" s="119">
        <v>81267</v>
      </c>
      <c r="H150" s="120">
        <f t="shared" si="35"/>
        <v>2.4184604526894082E-2</v>
      </c>
      <c r="I150" s="119">
        <v>95060</v>
      </c>
      <c r="J150" s="120">
        <f t="shared" si="36"/>
        <v>0.16972448841473176</v>
      </c>
      <c r="K150" s="119">
        <v>109949</v>
      </c>
      <c r="L150" s="120">
        <f t="shared" si="37"/>
        <v>0.15662739322533148</v>
      </c>
      <c r="M150" s="119"/>
      <c r="N150" s="120"/>
    </row>
    <row r="151" spans="1:15" x14ac:dyDescent="0.25">
      <c r="B151" s="118" t="s">
        <v>93</v>
      </c>
      <c r="C151" s="119">
        <v>11037</v>
      </c>
      <c r="D151" s="120">
        <v>-0.92434192486975597</v>
      </c>
      <c r="E151" s="119">
        <v>113393</v>
      </c>
      <c r="F151" s="120">
        <f t="shared" si="34"/>
        <v>9.2738968922714502</v>
      </c>
      <c r="G151" s="119">
        <v>123598</v>
      </c>
      <c r="H151" s="120">
        <f t="shared" si="35"/>
        <v>8.9996737011984962E-2</v>
      </c>
      <c r="I151" s="119">
        <v>146312</v>
      </c>
      <c r="J151" s="120">
        <f t="shared" si="36"/>
        <v>0.18377320021359567</v>
      </c>
      <c r="K151" s="119">
        <v>147372</v>
      </c>
      <c r="L151" s="120">
        <f t="shared" si="37"/>
        <v>7.2447919514462278E-3</v>
      </c>
      <c r="M151" s="119"/>
      <c r="N151" s="120"/>
    </row>
    <row r="152" spans="1:15" x14ac:dyDescent="0.25">
      <c r="B152" s="118" t="s">
        <v>95</v>
      </c>
      <c r="C152" s="119">
        <v>12813</v>
      </c>
      <c r="D152" s="120">
        <v>-0.91560622826430604</v>
      </c>
      <c r="E152" s="119">
        <v>100325</v>
      </c>
      <c r="F152" s="120">
        <f t="shared" si="34"/>
        <v>6.8299383438695074</v>
      </c>
      <c r="G152" s="119">
        <v>120073</v>
      </c>
      <c r="H152" s="120">
        <f t="shared" si="35"/>
        <v>0.19684026912534258</v>
      </c>
      <c r="I152" s="119">
        <v>136634</v>
      </c>
      <c r="J152" s="120">
        <f t="shared" si="36"/>
        <v>0.13792442930550575</v>
      </c>
      <c r="K152" s="119">
        <v>141819</v>
      </c>
      <c r="L152" s="120">
        <f t="shared" si="37"/>
        <v>3.7948094910490893E-2</v>
      </c>
      <c r="M152" s="119"/>
      <c r="N152" s="120"/>
    </row>
    <row r="153" spans="1:15" ht="15.75" x14ac:dyDescent="0.25">
      <c r="B153" s="121" t="s">
        <v>32</v>
      </c>
      <c r="C153" s="122">
        <v>445011</v>
      </c>
      <c r="D153" s="123">
        <v>-0.71524562816861392</v>
      </c>
      <c r="E153" s="122">
        <v>478237</v>
      </c>
      <c r="F153" s="123">
        <f t="shared" si="34"/>
        <v>7.4663322929096054E-2</v>
      </c>
      <c r="G153" s="122">
        <v>1014024</v>
      </c>
      <c r="H153" s="123">
        <f t="shared" si="35"/>
        <v>1.1203378241332227</v>
      </c>
      <c r="I153" s="122">
        <v>1210830</v>
      </c>
      <c r="J153" s="123">
        <f t="shared" si="36"/>
        <v>0.1940841636884334</v>
      </c>
      <c r="K153" s="122">
        <v>1374516</v>
      </c>
      <c r="L153" s="123">
        <f t="shared" si="37"/>
        <v>0.13518495577413847</v>
      </c>
      <c r="M153" s="122">
        <v>543492</v>
      </c>
      <c r="N153" s="123">
        <v>-3.8456979383577283E-2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82" t="s">
        <v>281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$C$7</f>
        <v>2020</v>
      </c>
      <c r="D161" s="307"/>
      <c r="E161" s="308">
        <f>$E$7</f>
        <v>2021</v>
      </c>
      <c r="F161" s="307"/>
      <c r="G161" s="308">
        <f>$G$7</f>
        <v>2022</v>
      </c>
      <c r="H161" s="307"/>
      <c r="I161" s="308">
        <f>$I$7</f>
        <v>2023</v>
      </c>
      <c r="J161" s="307"/>
      <c r="K161" s="308">
        <f>$K$7</f>
        <v>2024</v>
      </c>
      <c r="L161" s="307"/>
      <c r="M161" s="308">
        <f>$M$7</f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tr">
        <f>CONCATENATE("var. ",RIGHT(E161,2),"/",RIGHT(E161-1,2))</f>
        <v>var. 21/20</v>
      </c>
      <c r="G162" s="117" t="s">
        <v>71</v>
      </c>
      <c r="H162" s="116" t="str">
        <f>CONCATENATE("var. ",RIGHT(G161,2),"/",RIGHT(G161-1,2))</f>
        <v>var. 22/21</v>
      </c>
      <c r="I162" s="117" t="s">
        <v>71</v>
      </c>
      <c r="J162" s="116" t="s">
        <v>248</v>
      </c>
      <c r="K162" s="117" t="s">
        <v>71</v>
      </c>
      <c r="L162" s="116" t="s">
        <v>249</v>
      </c>
      <c r="M162" s="117" t="s">
        <v>71</v>
      </c>
      <c r="N162" s="116" t="s">
        <v>275</v>
      </c>
    </row>
    <row r="163" spans="2:14" x14ac:dyDescent="0.25">
      <c r="B163" s="118" t="s">
        <v>73</v>
      </c>
      <c r="C163" s="119">
        <v>12838</v>
      </c>
      <c r="D163" s="120">
        <v>6.468734450157565E-2</v>
      </c>
      <c r="E163" s="119">
        <v>2725</v>
      </c>
      <c r="F163" s="120">
        <f t="shared" ref="F163:F175" si="39">IFERROR(E163/C163-1,"-")</f>
        <v>-0.78773952329023211</v>
      </c>
      <c r="G163" s="119">
        <v>9584</v>
      </c>
      <c r="H163" s="120">
        <f t="shared" ref="H163:H175" si="40">IFERROR(G163/E163-1,"-")</f>
        <v>2.5170642201834861</v>
      </c>
      <c r="I163" s="119">
        <v>18854</v>
      </c>
      <c r="J163" s="120">
        <f t="shared" ref="J163:J175" si="41">IFERROR(I163/G163-1,"-")</f>
        <v>0.96723706176961599</v>
      </c>
      <c r="K163" s="119">
        <v>25326</v>
      </c>
      <c r="L163" s="120">
        <f t="shared" ref="L163:L175" si="42">IFERROR(K163/I163-1,"-")</f>
        <v>0.34326933276758242</v>
      </c>
      <c r="M163" s="119">
        <v>28658</v>
      </c>
      <c r="N163" s="120">
        <f t="shared" ref="N163:N166" si="43">IFERROR(M163/K163-1,"-")</f>
        <v>0.13156440022111671</v>
      </c>
    </row>
    <row r="164" spans="2:14" x14ac:dyDescent="0.25">
      <c r="B164" s="118" t="s">
        <v>75</v>
      </c>
      <c r="C164" s="119">
        <v>16806</v>
      </c>
      <c r="D164" s="120">
        <v>0.43555137951652867</v>
      </c>
      <c r="E164" s="119">
        <v>2722</v>
      </c>
      <c r="F164" s="120">
        <f t="shared" si="39"/>
        <v>-0.83803403546352495</v>
      </c>
      <c r="G164" s="119">
        <v>15037</v>
      </c>
      <c r="H164" s="120">
        <f t="shared" si="40"/>
        <v>4.5242468772961058</v>
      </c>
      <c r="I164" s="119">
        <v>20151</v>
      </c>
      <c r="J164" s="120">
        <f t="shared" si="41"/>
        <v>0.34009443373013237</v>
      </c>
      <c r="K164" s="119">
        <v>30435</v>
      </c>
      <c r="L164" s="120">
        <f t="shared" si="42"/>
        <v>0.5103468810480869</v>
      </c>
      <c r="M164" s="119">
        <v>32786</v>
      </c>
      <c r="N164" s="120">
        <f t="shared" si="43"/>
        <v>7.7246591095777806E-2</v>
      </c>
    </row>
    <row r="165" spans="2:14" x14ac:dyDescent="0.25">
      <c r="B165" s="118" t="s">
        <v>77</v>
      </c>
      <c r="C165" s="119">
        <v>6098</v>
      </c>
      <c r="D165" s="120">
        <v>-0.46737706349899555</v>
      </c>
      <c r="E165" s="119">
        <v>5410</v>
      </c>
      <c r="F165" s="120">
        <f t="shared" si="39"/>
        <v>-0.11282387668087901</v>
      </c>
      <c r="G165" s="119">
        <v>18097</v>
      </c>
      <c r="H165" s="120">
        <f t="shared" si="40"/>
        <v>2.3451016635859521</v>
      </c>
      <c r="I165" s="119">
        <v>23354</v>
      </c>
      <c r="J165" s="120">
        <f t="shared" si="41"/>
        <v>0.29049013648671052</v>
      </c>
      <c r="K165" s="119">
        <v>33158</v>
      </c>
      <c r="L165" s="120">
        <f t="shared" si="42"/>
        <v>0.41979960606320121</v>
      </c>
      <c r="M165" s="119">
        <v>32455</v>
      </c>
      <c r="N165" s="120">
        <f t="shared" si="43"/>
        <v>-2.1201519995174611E-2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2655</v>
      </c>
      <c r="F166" s="120" t="str">
        <f t="shared" si="39"/>
        <v>-</v>
      </c>
      <c r="G166" s="119">
        <v>18742</v>
      </c>
      <c r="H166" s="120">
        <f t="shared" si="40"/>
        <v>6.0591337099811673</v>
      </c>
      <c r="I166" s="119">
        <v>23096</v>
      </c>
      <c r="J166" s="120">
        <f t="shared" si="41"/>
        <v>0.23231245331341377</v>
      </c>
      <c r="K166" s="119">
        <v>32463</v>
      </c>
      <c r="L166" s="120">
        <f t="shared" si="42"/>
        <v>0.4055680637339798</v>
      </c>
      <c r="M166" s="119">
        <v>36564</v>
      </c>
      <c r="N166" s="120">
        <f t="shared" si="43"/>
        <v>0.12632843544958883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6118</v>
      </c>
      <c r="F167" s="120" t="str">
        <f t="shared" si="39"/>
        <v>-</v>
      </c>
      <c r="G167" s="119">
        <v>12742</v>
      </c>
      <c r="H167" s="120">
        <f t="shared" si="40"/>
        <v>1.0827067669172932</v>
      </c>
      <c r="I167" s="119">
        <v>16668</v>
      </c>
      <c r="J167" s="120">
        <f t="shared" si="41"/>
        <v>0.30811489562078176</v>
      </c>
      <c r="K167" s="119">
        <v>30513</v>
      </c>
      <c r="L167" s="120">
        <f t="shared" si="42"/>
        <v>0.83063354931605482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6244</v>
      </c>
      <c r="F168" s="120" t="str">
        <f t="shared" si="39"/>
        <v>-</v>
      </c>
      <c r="G168" s="119">
        <v>10927</v>
      </c>
      <c r="H168" s="120">
        <f t="shared" si="40"/>
        <v>0.75</v>
      </c>
      <c r="I168" s="119">
        <v>16599</v>
      </c>
      <c r="J168" s="120">
        <f t="shared" si="41"/>
        <v>0.51908117507092522</v>
      </c>
      <c r="K168" s="119">
        <v>31108</v>
      </c>
      <c r="L168" s="120">
        <f t="shared" si="42"/>
        <v>0.87408880053015237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11639</v>
      </c>
      <c r="F169" s="120" t="str">
        <f t="shared" si="39"/>
        <v>-</v>
      </c>
      <c r="G169" s="119">
        <v>15423</v>
      </c>
      <c r="H169" s="120">
        <f t="shared" si="40"/>
        <v>0.32511384139530897</v>
      </c>
      <c r="I169" s="119">
        <v>21776</v>
      </c>
      <c r="J169" s="120">
        <f t="shared" si="41"/>
        <v>0.41191726642028148</v>
      </c>
      <c r="K169" s="119">
        <v>38922</v>
      </c>
      <c r="L169" s="120">
        <f t="shared" si="42"/>
        <v>0.78738060249816311</v>
      </c>
      <c r="M169" s="119"/>
      <c r="N169" s="120"/>
    </row>
    <row r="170" spans="2:14" x14ac:dyDescent="0.25">
      <c r="B170" s="118" t="s">
        <v>87</v>
      </c>
      <c r="C170" s="119">
        <v>4147</v>
      </c>
      <c r="D170" s="120">
        <v>-0.80786693847294289</v>
      </c>
      <c r="E170" s="119">
        <v>14723</v>
      </c>
      <c r="F170" s="120">
        <f t="shared" si="39"/>
        <v>2.5502773088979986</v>
      </c>
      <c r="G170" s="119">
        <v>17002</v>
      </c>
      <c r="H170" s="120">
        <f t="shared" si="40"/>
        <v>0.15479182231882094</v>
      </c>
      <c r="I170" s="119">
        <v>33567</v>
      </c>
      <c r="J170" s="120">
        <f t="shared" si="41"/>
        <v>0.97429714151276325</v>
      </c>
      <c r="K170" s="119">
        <v>43043</v>
      </c>
      <c r="L170" s="120">
        <f t="shared" si="42"/>
        <v>0.28230106950278544</v>
      </c>
      <c r="M170" s="119"/>
      <c r="N170" s="120"/>
    </row>
    <row r="171" spans="2:14" x14ac:dyDescent="0.25">
      <c r="B171" s="118" t="s">
        <v>89</v>
      </c>
      <c r="C171" s="119">
        <v>1472</v>
      </c>
      <c r="D171" s="120">
        <v>-0.91399859780322501</v>
      </c>
      <c r="E171" s="119">
        <v>12480</v>
      </c>
      <c r="F171" s="120">
        <f t="shared" si="39"/>
        <v>7.4782608695652169</v>
      </c>
      <c r="G171" s="119">
        <v>16073</v>
      </c>
      <c r="H171" s="120">
        <f t="shared" si="40"/>
        <v>0.28790064102564106</v>
      </c>
      <c r="I171" s="119">
        <v>25350</v>
      </c>
      <c r="J171" s="120">
        <f t="shared" si="41"/>
        <v>0.57717912026379636</v>
      </c>
      <c r="K171" s="119">
        <v>32169</v>
      </c>
      <c r="L171" s="120">
        <f t="shared" si="42"/>
        <v>0.26899408284023663</v>
      </c>
      <c r="M171" s="119"/>
      <c r="N171" s="120"/>
    </row>
    <row r="172" spans="2:14" x14ac:dyDescent="0.25">
      <c r="B172" s="118" t="s">
        <v>91</v>
      </c>
      <c r="C172" s="119">
        <v>4177</v>
      </c>
      <c r="D172" s="120">
        <v>-0.7362505525036307</v>
      </c>
      <c r="E172" s="119">
        <v>14829</v>
      </c>
      <c r="F172" s="120">
        <f t="shared" si="39"/>
        <v>2.5501556140770889</v>
      </c>
      <c r="G172" s="119">
        <v>15893</v>
      </c>
      <c r="H172" s="120">
        <f t="shared" si="40"/>
        <v>7.175129813203851E-2</v>
      </c>
      <c r="I172" s="119">
        <v>29606</v>
      </c>
      <c r="J172" s="120">
        <f t="shared" si="41"/>
        <v>0.86283269363870896</v>
      </c>
      <c r="K172" s="119">
        <v>36840</v>
      </c>
      <c r="L172" s="120">
        <f t="shared" si="42"/>
        <v>0.24434236303452006</v>
      </c>
      <c r="M172" s="119"/>
      <c r="N172" s="120"/>
    </row>
    <row r="173" spans="2:14" x14ac:dyDescent="0.25">
      <c r="B173" s="118" t="s">
        <v>93</v>
      </c>
      <c r="C173" s="119">
        <v>612</v>
      </c>
      <c r="D173" s="120">
        <v>-0.94618834080717484</v>
      </c>
      <c r="E173" s="119">
        <v>14802</v>
      </c>
      <c r="F173" s="120">
        <f t="shared" si="39"/>
        <v>23.186274509803923</v>
      </c>
      <c r="G173" s="119">
        <v>15008</v>
      </c>
      <c r="H173" s="120">
        <f t="shared" si="40"/>
        <v>1.3917038238075996E-2</v>
      </c>
      <c r="I173" s="119">
        <v>22746</v>
      </c>
      <c r="J173" s="120">
        <f t="shared" si="41"/>
        <v>0.51559168443496795</v>
      </c>
      <c r="K173" s="119">
        <v>24750</v>
      </c>
      <c r="L173" s="120">
        <f t="shared" si="42"/>
        <v>8.8103402796096075E-2</v>
      </c>
      <c r="M173" s="119"/>
      <c r="N173" s="120"/>
    </row>
    <row r="174" spans="2:14" x14ac:dyDescent="0.25">
      <c r="B174" s="118" t="s">
        <v>95</v>
      </c>
      <c r="C174" s="119">
        <v>2033</v>
      </c>
      <c r="D174" s="120">
        <v>-0.81001775534996723</v>
      </c>
      <c r="E174" s="119">
        <v>11502</v>
      </c>
      <c r="F174" s="120">
        <f t="shared" si="39"/>
        <v>4.6576487948844072</v>
      </c>
      <c r="G174" s="119">
        <v>14877</v>
      </c>
      <c r="H174" s="120">
        <f t="shared" si="40"/>
        <v>0.29342723004694826</v>
      </c>
      <c r="I174" s="119">
        <v>23544</v>
      </c>
      <c r="J174" s="120">
        <f t="shared" si="41"/>
        <v>0.58257713248638843</v>
      </c>
      <c r="K174" s="119">
        <v>25480</v>
      </c>
      <c r="L174" s="120">
        <f t="shared" si="42"/>
        <v>8.2229018008834531E-2</v>
      </c>
      <c r="M174" s="119"/>
      <c r="N174" s="120"/>
    </row>
    <row r="175" spans="2:14" ht="15.75" x14ac:dyDescent="0.25">
      <c r="B175" s="121" t="s">
        <v>32</v>
      </c>
      <c r="C175" s="122">
        <v>48969</v>
      </c>
      <c r="D175" s="123">
        <v>-0.71801796614073476</v>
      </c>
      <c r="E175" s="122">
        <v>105849</v>
      </c>
      <c r="F175" s="123">
        <f t="shared" si="39"/>
        <v>1.1615511854438521</v>
      </c>
      <c r="G175" s="122">
        <v>179405</v>
      </c>
      <c r="H175" s="123">
        <f t="shared" si="40"/>
        <v>0.69491445360844217</v>
      </c>
      <c r="I175" s="122">
        <v>275311</v>
      </c>
      <c r="J175" s="123">
        <f t="shared" si="41"/>
        <v>0.53457818901368404</v>
      </c>
      <c r="K175" s="122">
        <v>384207</v>
      </c>
      <c r="L175" s="123">
        <f t="shared" si="42"/>
        <v>0.3955381368706663</v>
      </c>
      <c r="M175" s="122">
        <v>130463</v>
      </c>
      <c r="N175" s="123">
        <v>7.4813399021271598E-2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82" t="s">
        <v>282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$C$7</f>
        <v>2020</v>
      </c>
      <c r="D183" s="307"/>
      <c r="E183" s="308">
        <f>$E$7</f>
        <v>2021</v>
      </c>
      <c r="F183" s="307"/>
      <c r="G183" s="308">
        <f>$G$7</f>
        <v>2022</v>
      </c>
      <c r="H183" s="307"/>
      <c r="I183" s="308">
        <f>$I$7</f>
        <v>2023</v>
      </c>
      <c r="J183" s="307"/>
      <c r="K183" s="308">
        <f>$K$7</f>
        <v>2024</v>
      </c>
      <c r="L183" s="307"/>
      <c r="M183" s="308">
        <f>$M$7</f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tr">
        <f>CONCATENATE("var. ",RIGHT(E183,2),"/",RIGHT(E183-1,2))</f>
        <v>var. 21/20</v>
      </c>
      <c r="G184" s="117" t="s">
        <v>71</v>
      </c>
      <c r="H184" s="116" t="str">
        <f>CONCATENATE("var. ",RIGHT(G183,2),"/",RIGHT(G183-1,2))</f>
        <v>var. 22/21</v>
      </c>
      <c r="I184" s="117" t="s">
        <v>71</v>
      </c>
      <c r="J184" s="116" t="s">
        <v>248</v>
      </c>
      <c r="K184" s="117" t="s">
        <v>71</v>
      </c>
      <c r="L184" s="116" t="s">
        <v>249</v>
      </c>
      <c r="M184" s="117" t="s">
        <v>71</v>
      </c>
      <c r="N184" s="116" t="s">
        <v>275</v>
      </c>
    </row>
    <row r="185" spans="1:15" x14ac:dyDescent="0.25">
      <c r="A185" s="124"/>
      <c r="B185" s="118" t="s">
        <v>73</v>
      </c>
      <c r="C185" s="119">
        <v>2894</v>
      </c>
      <c r="D185" s="120">
        <v>-0.31600094540297807</v>
      </c>
      <c r="E185" s="119">
        <v>241</v>
      </c>
      <c r="F185" s="120">
        <f t="shared" ref="F185:F197" si="44">IFERROR(E185/C185-1,"-")</f>
        <v>-0.91672425708362126</v>
      </c>
      <c r="G185" s="119">
        <v>3071</v>
      </c>
      <c r="H185" s="120">
        <f t="shared" ref="H185:H197" si="45">IFERROR(G185/E185-1,"-")</f>
        <v>11.742738589211617</v>
      </c>
      <c r="I185" s="119">
        <v>3587</v>
      </c>
      <c r="J185" s="120">
        <f t="shared" ref="J185:J197" si="46">IFERROR(I185/G185-1,"-")</f>
        <v>0.16802344513187895</v>
      </c>
      <c r="K185" s="119">
        <v>3593</v>
      </c>
      <c r="L185" s="120">
        <f t="shared" ref="L185:L197" si="47">IFERROR(K185/I185-1,"-")</f>
        <v>1.6727069974908915E-3</v>
      </c>
      <c r="M185" s="119">
        <v>5043</v>
      </c>
      <c r="N185" s="120">
        <f t="shared" ref="N185:N188" si="48">IFERROR(M185/K185-1,"-")</f>
        <v>0.40356248260506544</v>
      </c>
    </row>
    <row r="186" spans="1:15" x14ac:dyDescent="0.25">
      <c r="B186" s="118" t="s">
        <v>75</v>
      </c>
      <c r="C186" s="119">
        <v>2669</v>
      </c>
      <c r="D186" s="120">
        <v>-0.11768595041322316</v>
      </c>
      <c r="E186" s="119">
        <v>241</v>
      </c>
      <c r="F186" s="120">
        <f t="shared" si="44"/>
        <v>-0.90970400899213189</v>
      </c>
      <c r="G186" s="119">
        <v>3129</v>
      </c>
      <c r="H186" s="120">
        <f t="shared" si="45"/>
        <v>11.983402489626556</v>
      </c>
      <c r="I186" s="119">
        <v>2714</v>
      </c>
      <c r="J186" s="120">
        <f t="shared" si="46"/>
        <v>-0.13263023330137425</v>
      </c>
      <c r="K186" s="119">
        <v>4033</v>
      </c>
      <c r="L186" s="120">
        <f t="shared" si="47"/>
        <v>0.48599852616064854</v>
      </c>
      <c r="M186" s="119">
        <v>4733</v>
      </c>
      <c r="N186" s="120">
        <f t="shared" si="48"/>
        <v>0.17356806347632037</v>
      </c>
    </row>
    <row r="187" spans="1:15" x14ac:dyDescent="0.25">
      <c r="B187" s="118" t="s">
        <v>77</v>
      </c>
      <c r="C187" s="119">
        <v>2054</v>
      </c>
      <c r="D187" s="120">
        <v>-0.45574986751457336</v>
      </c>
      <c r="E187" s="119">
        <v>121</v>
      </c>
      <c r="F187" s="120">
        <f t="shared" si="44"/>
        <v>-0.94109055501460559</v>
      </c>
      <c r="G187" s="119">
        <v>2637</v>
      </c>
      <c r="H187" s="120">
        <f t="shared" si="45"/>
        <v>20.793388429752067</v>
      </c>
      <c r="I187" s="119">
        <v>4070</v>
      </c>
      <c r="J187" s="120">
        <f t="shared" si="46"/>
        <v>0.5434205536594614</v>
      </c>
      <c r="K187" s="119">
        <v>3780</v>
      </c>
      <c r="L187" s="120">
        <f t="shared" si="47"/>
        <v>-7.1253071253071232E-2</v>
      </c>
      <c r="M187" s="119">
        <v>5059</v>
      </c>
      <c r="N187" s="120">
        <f t="shared" si="48"/>
        <v>0.33835978835978842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190</v>
      </c>
      <c r="F188" s="120" t="str">
        <f t="shared" si="44"/>
        <v>-</v>
      </c>
      <c r="G188" s="119">
        <v>2990</v>
      </c>
      <c r="H188" s="120">
        <f t="shared" si="45"/>
        <v>14.736842105263158</v>
      </c>
      <c r="I188" s="119">
        <v>2042</v>
      </c>
      <c r="J188" s="120">
        <f t="shared" si="46"/>
        <v>-0.31705685618729096</v>
      </c>
      <c r="K188" s="119">
        <v>3683</v>
      </c>
      <c r="L188" s="120">
        <f t="shared" si="47"/>
        <v>0.80362389813907931</v>
      </c>
      <c r="M188" s="119">
        <v>2760</v>
      </c>
      <c r="N188" s="120">
        <f t="shared" si="48"/>
        <v>-0.25061091501493349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963</v>
      </c>
      <c r="F189" s="120" t="str">
        <f t="shared" si="44"/>
        <v>-</v>
      </c>
      <c r="G189" s="119">
        <v>1713</v>
      </c>
      <c r="H189" s="120">
        <f t="shared" si="45"/>
        <v>0.77881619937694713</v>
      </c>
      <c r="I189" s="119">
        <v>2232</v>
      </c>
      <c r="J189" s="120">
        <f t="shared" si="46"/>
        <v>0.30297723292469358</v>
      </c>
      <c r="K189" s="119">
        <v>3663</v>
      </c>
      <c r="L189" s="120">
        <f t="shared" si="47"/>
        <v>0.6411290322580645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1692</v>
      </c>
      <c r="F190" s="120" t="str">
        <f t="shared" si="44"/>
        <v>-</v>
      </c>
      <c r="G190" s="119">
        <v>2174</v>
      </c>
      <c r="H190" s="120">
        <f t="shared" si="45"/>
        <v>0.28486997635933808</v>
      </c>
      <c r="I190" s="119">
        <v>2900</v>
      </c>
      <c r="J190" s="120">
        <f t="shared" si="46"/>
        <v>0.33394664213431469</v>
      </c>
      <c r="K190" s="119">
        <v>4781</v>
      </c>
      <c r="L190" s="120">
        <f t="shared" si="47"/>
        <v>0.6486206896551725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2335</v>
      </c>
      <c r="F191" s="120" t="str">
        <f t="shared" si="44"/>
        <v>-</v>
      </c>
      <c r="G191" s="119">
        <v>3144</v>
      </c>
      <c r="H191" s="120">
        <f t="shared" si="45"/>
        <v>0.34646680942184149</v>
      </c>
      <c r="I191" s="119">
        <v>5343</v>
      </c>
      <c r="J191" s="120">
        <f t="shared" si="46"/>
        <v>0.69942748091603058</v>
      </c>
      <c r="K191" s="119">
        <v>8924</v>
      </c>
      <c r="L191" s="120">
        <f t="shared" si="47"/>
        <v>0.67022272131761174</v>
      </c>
      <c r="M191" s="119"/>
      <c r="N191" s="120"/>
    </row>
    <row r="192" spans="1:15" x14ac:dyDescent="0.25">
      <c r="B192" s="118" t="s">
        <v>87</v>
      </c>
      <c r="C192" s="119">
        <v>1276</v>
      </c>
      <c r="D192" s="120">
        <v>-0.78094420600858372</v>
      </c>
      <c r="E192" s="119">
        <v>6710</v>
      </c>
      <c r="F192" s="120">
        <f t="shared" si="44"/>
        <v>4.2586206896551726</v>
      </c>
      <c r="G192" s="119">
        <v>2618</v>
      </c>
      <c r="H192" s="120">
        <f t="shared" si="45"/>
        <v>-0.60983606557377046</v>
      </c>
      <c r="I192" s="119">
        <v>6391</v>
      </c>
      <c r="J192" s="120">
        <f t="shared" si="46"/>
        <v>1.4411764705882355</v>
      </c>
      <c r="K192" s="119">
        <v>5956</v>
      </c>
      <c r="L192" s="120">
        <f t="shared" si="47"/>
        <v>-6.8064465654827155E-2</v>
      </c>
      <c r="M192" s="119"/>
      <c r="N192" s="120"/>
    </row>
    <row r="193" spans="2:15" x14ac:dyDescent="0.25">
      <c r="B193" s="118" t="s">
        <v>89</v>
      </c>
      <c r="C193" s="119">
        <v>3461</v>
      </c>
      <c r="D193" s="120">
        <v>-0.18774935461159348</v>
      </c>
      <c r="E193" s="119">
        <v>5611</v>
      </c>
      <c r="F193" s="120">
        <f t="shared" si="44"/>
        <v>0.62120774342675533</v>
      </c>
      <c r="G193" s="119">
        <v>3064</v>
      </c>
      <c r="H193" s="120">
        <f t="shared" si="45"/>
        <v>-0.45392978078773838</v>
      </c>
      <c r="I193" s="119">
        <v>4673</v>
      </c>
      <c r="J193" s="120">
        <f t="shared" si="46"/>
        <v>0.52513054830287209</v>
      </c>
      <c r="K193" s="119">
        <v>5487</v>
      </c>
      <c r="L193" s="120">
        <f t="shared" si="47"/>
        <v>0.17419216777230906</v>
      </c>
      <c r="M193" s="119"/>
      <c r="N193" s="120"/>
    </row>
    <row r="194" spans="2:15" x14ac:dyDescent="0.25">
      <c r="B194" s="118" t="s">
        <v>91</v>
      </c>
      <c r="C194" s="119">
        <v>1379</v>
      </c>
      <c r="D194" s="120">
        <v>-0.55857874519846351</v>
      </c>
      <c r="E194" s="119">
        <v>5242</v>
      </c>
      <c r="F194" s="120">
        <f t="shared" si="44"/>
        <v>2.8013052936910805</v>
      </c>
      <c r="G194" s="119">
        <v>2154</v>
      </c>
      <c r="H194" s="120">
        <f t="shared" si="45"/>
        <v>-0.58908813429988549</v>
      </c>
      <c r="I194" s="119">
        <v>4047</v>
      </c>
      <c r="J194" s="120">
        <f t="shared" si="46"/>
        <v>0.87883008356545966</v>
      </c>
      <c r="K194" s="119">
        <v>5700</v>
      </c>
      <c r="L194" s="120">
        <f t="shared" si="47"/>
        <v>0.40845070422535201</v>
      </c>
      <c r="M194" s="119"/>
      <c r="N194" s="120"/>
    </row>
    <row r="195" spans="2:15" x14ac:dyDescent="0.25">
      <c r="B195" s="118" t="s">
        <v>93</v>
      </c>
      <c r="C195" s="119">
        <v>671</v>
      </c>
      <c r="D195" s="120">
        <v>-0.77169105137801974</v>
      </c>
      <c r="E195" s="119">
        <v>6043</v>
      </c>
      <c r="F195" s="120">
        <f t="shared" si="44"/>
        <v>8.0059612518628906</v>
      </c>
      <c r="G195" s="119">
        <v>3174</v>
      </c>
      <c r="H195" s="120">
        <f t="shared" si="45"/>
        <v>-0.47476418997186831</v>
      </c>
      <c r="I195" s="119">
        <v>3953</v>
      </c>
      <c r="J195" s="120">
        <f t="shared" si="46"/>
        <v>0.245431632010082</v>
      </c>
      <c r="K195" s="119">
        <v>4388</v>
      </c>
      <c r="L195" s="120">
        <f t="shared" si="47"/>
        <v>0.11004300531242084</v>
      </c>
      <c r="M195" s="119"/>
      <c r="N195" s="120"/>
    </row>
    <row r="196" spans="2:15" x14ac:dyDescent="0.25">
      <c r="B196" s="118" t="s">
        <v>95</v>
      </c>
      <c r="C196" s="119">
        <v>337</v>
      </c>
      <c r="D196" s="120">
        <v>-0.88572397422855209</v>
      </c>
      <c r="E196" s="119">
        <v>3911</v>
      </c>
      <c r="F196" s="120">
        <f t="shared" si="44"/>
        <v>10.6053412462908</v>
      </c>
      <c r="G196" s="119">
        <v>3870</v>
      </c>
      <c r="H196" s="120">
        <f t="shared" si="45"/>
        <v>-1.0483252365124041E-2</v>
      </c>
      <c r="I196" s="119">
        <v>3615</v>
      </c>
      <c r="J196" s="120">
        <f t="shared" si="46"/>
        <v>-6.589147286821706E-2</v>
      </c>
      <c r="K196" s="119">
        <v>4832</v>
      </c>
      <c r="L196" s="120">
        <f t="shared" si="47"/>
        <v>0.33665283540802204</v>
      </c>
      <c r="M196" s="119"/>
      <c r="N196" s="120"/>
    </row>
    <row r="197" spans="2:15" ht="15.75" x14ac:dyDescent="0.25">
      <c r="B197" s="121" t="s">
        <v>32</v>
      </c>
      <c r="C197" s="122">
        <v>14962</v>
      </c>
      <c r="D197" s="123">
        <v>-0.68040840738209152</v>
      </c>
      <c r="E197" s="122">
        <v>33300</v>
      </c>
      <c r="F197" s="123">
        <f t="shared" si="44"/>
        <v>1.2256382836519184</v>
      </c>
      <c r="G197" s="122">
        <v>33738</v>
      </c>
      <c r="H197" s="123">
        <f t="shared" si="45"/>
        <v>1.3153153153153241E-2</v>
      </c>
      <c r="I197" s="122">
        <v>45567</v>
      </c>
      <c r="J197" s="123">
        <f t="shared" si="46"/>
        <v>0.35061355148497242</v>
      </c>
      <c r="K197" s="122">
        <v>58820</v>
      </c>
      <c r="L197" s="123">
        <f t="shared" si="47"/>
        <v>0.29084644589286102</v>
      </c>
      <c r="M197" s="122">
        <v>17595</v>
      </c>
      <c r="N197" s="123">
        <v>0.16608125124262707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82" t="s">
        <v>283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$C$7</f>
        <v>2020</v>
      </c>
      <c r="D205" s="307"/>
      <c r="E205" s="308">
        <f>$E$7</f>
        <v>2021</v>
      </c>
      <c r="F205" s="307"/>
      <c r="G205" s="308">
        <f>$G$7</f>
        <v>2022</v>
      </c>
      <c r="H205" s="307"/>
      <c r="I205" s="308">
        <f>$I$7</f>
        <v>2023</v>
      </c>
      <c r="J205" s="307"/>
      <c r="K205" s="308">
        <f>$K$7</f>
        <v>2024</v>
      </c>
      <c r="L205" s="307"/>
      <c r="M205" s="308">
        <f>$M$7</f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tr">
        <f>CONCATENATE("var. ",RIGHT(E205,2),"/",RIGHT(E205-1,2))</f>
        <v>var. 21/20</v>
      </c>
      <c r="G206" s="117" t="s">
        <v>71</v>
      </c>
      <c r="H206" s="116" t="str">
        <f>CONCATENATE("var. ",RIGHT(G205,2),"/",RIGHT(G205-1,2))</f>
        <v>var. 22/21</v>
      </c>
      <c r="I206" s="117" t="s">
        <v>71</v>
      </c>
      <c r="J206" s="116" t="s">
        <v>248</v>
      </c>
      <c r="K206" s="117" t="s">
        <v>71</v>
      </c>
      <c r="L206" s="116" t="s">
        <v>249</v>
      </c>
      <c r="M206" s="117" t="s">
        <v>71</v>
      </c>
      <c r="N206" s="116" t="s">
        <v>275</v>
      </c>
    </row>
    <row r="207" spans="2:15" x14ac:dyDescent="0.25">
      <c r="B207" s="118" t="s">
        <v>73</v>
      </c>
      <c r="C207" s="119">
        <v>4444</v>
      </c>
      <c r="D207" s="120">
        <v>-5.5472901168969191E-2</v>
      </c>
      <c r="E207" s="119">
        <v>228</v>
      </c>
      <c r="F207" s="120">
        <f t="shared" ref="F207:F219" si="49">IFERROR(E207/C207-1,"-")</f>
        <v>-0.9486948694869487</v>
      </c>
      <c r="G207" s="119">
        <v>6256</v>
      </c>
      <c r="H207" s="120">
        <f t="shared" ref="H207:H219" si="50">IFERROR(G207/E207-1,"-")</f>
        <v>26.438596491228068</v>
      </c>
      <c r="I207" s="119">
        <v>6581</v>
      </c>
      <c r="J207" s="120">
        <f t="shared" ref="J207:J219" si="51">IFERROR(I207/G207-1,"-")</f>
        <v>5.1950127877237851E-2</v>
      </c>
      <c r="K207" s="119">
        <v>8748</v>
      </c>
      <c r="L207" s="120">
        <f t="shared" ref="L207:L219" si="52">IFERROR(K207/I207-1,"-")</f>
        <v>0.32928126424555537</v>
      </c>
      <c r="M207" s="119">
        <v>10873</v>
      </c>
      <c r="N207" s="120">
        <f t="shared" ref="N207:N210" si="53">IFERROR(M207/K207-1,"-")</f>
        <v>0.24291266575217185</v>
      </c>
    </row>
    <row r="208" spans="2:15" x14ac:dyDescent="0.25">
      <c r="B208" s="118" t="s">
        <v>75</v>
      </c>
      <c r="C208" s="119">
        <v>3952</v>
      </c>
      <c r="D208" s="120">
        <v>-0.11509180474697711</v>
      </c>
      <c r="E208" s="119">
        <v>299</v>
      </c>
      <c r="F208" s="120">
        <f t="shared" si="49"/>
        <v>-0.92434210526315785</v>
      </c>
      <c r="G208" s="119">
        <v>5800</v>
      </c>
      <c r="H208" s="120">
        <f t="shared" si="50"/>
        <v>18.397993311036789</v>
      </c>
      <c r="I208" s="119">
        <v>5446</v>
      </c>
      <c r="J208" s="120">
        <f t="shared" si="51"/>
        <v>-6.1034482758620667E-2</v>
      </c>
      <c r="K208" s="119">
        <v>7811</v>
      </c>
      <c r="L208" s="120">
        <f t="shared" si="52"/>
        <v>0.43426367976496505</v>
      </c>
      <c r="M208" s="119">
        <v>11952</v>
      </c>
      <c r="N208" s="120">
        <f t="shared" si="53"/>
        <v>0.53014978875944174</v>
      </c>
    </row>
    <row r="209" spans="2:15" x14ac:dyDescent="0.25">
      <c r="B209" s="118" t="s">
        <v>77</v>
      </c>
      <c r="C209" s="119">
        <v>2527</v>
      </c>
      <c r="D209" s="120">
        <v>-0.49134460547504022</v>
      </c>
      <c r="E209" s="119">
        <v>324</v>
      </c>
      <c r="F209" s="120">
        <f t="shared" si="49"/>
        <v>-0.87178472497032056</v>
      </c>
      <c r="G209" s="119">
        <v>5060</v>
      </c>
      <c r="H209" s="120">
        <f t="shared" si="50"/>
        <v>14.617283950617283</v>
      </c>
      <c r="I209" s="119">
        <v>5191</v>
      </c>
      <c r="J209" s="120">
        <f t="shared" si="51"/>
        <v>2.5889328063241068E-2</v>
      </c>
      <c r="K209" s="119">
        <v>7389</v>
      </c>
      <c r="L209" s="120">
        <f t="shared" si="52"/>
        <v>0.42342515892891552</v>
      </c>
      <c r="M209" s="119">
        <v>9318</v>
      </c>
      <c r="N209" s="120">
        <f t="shared" si="53"/>
        <v>0.26106374340235483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162</v>
      </c>
      <c r="F210" s="120" t="str">
        <f t="shared" si="49"/>
        <v>-</v>
      </c>
      <c r="G210" s="119">
        <v>5496</v>
      </c>
      <c r="H210" s="120">
        <f t="shared" si="50"/>
        <v>32.925925925925924</v>
      </c>
      <c r="I210" s="119">
        <v>4693</v>
      </c>
      <c r="J210" s="120">
        <f t="shared" si="51"/>
        <v>-0.1461062590975255</v>
      </c>
      <c r="K210" s="119">
        <v>7994</v>
      </c>
      <c r="L210" s="120">
        <f t="shared" si="52"/>
        <v>0.70338802471766471</v>
      </c>
      <c r="M210" s="119">
        <v>7482</v>
      </c>
      <c r="N210" s="120">
        <f t="shared" si="53"/>
        <v>-6.404803602702025E-2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482</v>
      </c>
      <c r="F211" s="120" t="str">
        <f t="shared" si="49"/>
        <v>-</v>
      </c>
      <c r="G211" s="119">
        <v>4009</v>
      </c>
      <c r="H211" s="120">
        <f t="shared" si="50"/>
        <v>7.3174273858921168</v>
      </c>
      <c r="I211" s="119">
        <v>4570</v>
      </c>
      <c r="J211" s="120">
        <f t="shared" si="51"/>
        <v>0.13993514592167622</v>
      </c>
      <c r="K211" s="119">
        <v>7162</v>
      </c>
      <c r="L211" s="120">
        <f t="shared" si="52"/>
        <v>0.56717724288840254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1221</v>
      </c>
      <c r="F212" s="120" t="str">
        <f t="shared" si="49"/>
        <v>-</v>
      </c>
      <c r="G212" s="119">
        <v>3989</v>
      </c>
      <c r="H212" s="120">
        <f t="shared" si="50"/>
        <v>2.2669942669942671</v>
      </c>
      <c r="I212" s="119">
        <v>6037</v>
      </c>
      <c r="J212" s="120">
        <f t="shared" si="51"/>
        <v>0.51341188267736282</v>
      </c>
      <c r="K212" s="119">
        <v>10443</v>
      </c>
      <c r="L212" s="120">
        <f t="shared" si="52"/>
        <v>0.72983269836011266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3777</v>
      </c>
      <c r="F213" s="120" t="str">
        <f t="shared" si="49"/>
        <v>-</v>
      </c>
      <c r="G213" s="119">
        <v>7258</v>
      </c>
      <c r="H213" s="120">
        <f t="shared" si="50"/>
        <v>0.92163092401376745</v>
      </c>
      <c r="I213" s="119">
        <v>9426</v>
      </c>
      <c r="J213" s="120">
        <f t="shared" si="51"/>
        <v>0.29870487737668783</v>
      </c>
      <c r="K213" s="119">
        <v>17870</v>
      </c>
      <c r="L213" s="120">
        <f t="shared" si="52"/>
        <v>0.89582007214088688</v>
      </c>
      <c r="M213" s="119"/>
      <c r="N213" s="120"/>
    </row>
    <row r="214" spans="2:15" x14ac:dyDescent="0.25">
      <c r="B214" s="118" t="s">
        <v>87</v>
      </c>
      <c r="C214" s="119">
        <v>1443</v>
      </c>
      <c r="D214" s="120">
        <v>-0.89691384483497638</v>
      </c>
      <c r="E214" s="119">
        <v>5378</v>
      </c>
      <c r="F214" s="120">
        <f t="shared" si="49"/>
        <v>2.726957726957727</v>
      </c>
      <c r="G214" s="119">
        <v>10210</v>
      </c>
      <c r="H214" s="120">
        <f t="shared" si="50"/>
        <v>0.89847526961695801</v>
      </c>
      <c r="I214" s="119">
        <v>13529</v>
      </c>
      <c r="J214" s="120">
        <f t="shared" si="51"/>
        <v>0.32507345739471116</v>
      </c>
      <c r="K214" s="119">
        <v>17817</v>
      </c>
      <c r="L214" s="120">
        <f t="shared" si="52"/>
        <v>0.31694877670189969</v>
      </c>
      <c r="M214" s="119"/>
      <c r="N214" s="120"/>
    </row>
    <row r="215" spans="2:15" x14ac:dyDescent="0.25">
      <c r="B215" s="118" t="s">
        <v>89</v>
      </c>
      <c r="C215" s="119">
        <v>396</v>
      </c>
      <c r="D215" s="120">
        <v>-0.9397260273972603</v>
      </c>
      <c r="E215" s="119">
        <v>5141</v>
      </c>
      <c r="F215" s="120">
        <f t="shared" si="49"/>
        <v>11.982323232323232</v>
      </c>
      <c r="G215" s="119">
        <v>7103</v>
      </c>
      <c r="H215" s="120">
        <f t="shared" si="50"/>
        <v>0.38163781365493099</v>
      </c>
      <c r="I215" s="119">
        <v>9989</v>
      </c>
      <c r="J215" s="120">
        <f t="shared" si="51"/>
        <v>0.40630719414331962</v>
      </c>
      <c r="K215" s="119">
        <v>13011</v>
      </c>
      <c r="L215" s="120">
        <f t="shared" si="52"/>
        <v>0.30253278606467116</v>
      </c>
      <c r="M215" s="119"/>
      <c r="N215" s="120"/>
    </row>
    <row r="216" spans="2:15" x14ac:dyDescent="0.25">
      <c r="B216" s="118" t="s">
        <v>91</v>
      </c>
      <c r="C216" s="119">
        <v>218</v>
      </c>
      <c r="D216" s="120">
        <v>-0.96025524156791253</v>
      </c>
      <c r="E216" s="119">
        <v>7377</v>
      </c>
      <c r="F216" s="120">
        <f t="shared" si="49"/>
        <v>32.839449541284402</v>
      </c>
      <c r="G216" s="119">
        <v>6492</v>
      </c>
      <c r="H216" s="120">
        <f t="shared" si="50"/>
        <v>-0.11996746644977629</v>
      </c>
      <c r="I216" s="119">
        <v>9266</v>
      </c>
      <c r="J216" s="120">
        <f t="shared" si="51"/>
        <v>0.42729513247073325</v>
      </c>
      <c r="K216" s="119">
        <v>14761</v>
      </c>
      <c r="L216" s="120">
        <f t="shared" si="52"/>
        <v>0.59302827541549741</v>
      </c>
      <c r="M216" s="119"/>
      <c r="N216" s="120"/>
    </row>
    <row r="217" spans="2:15" x14ac:dyDescent="0.25">
      <c r="B217" s="118" t="s">
        <v>93</v>
      </c>
      <c r="C217" s="119">
        <v>367</v>
      </c>
      <c r="D217" s="120">
        <v>-0.92392205638474301</v>
      </c>
      <c r="E217" s="119">
        <v>6793</v>
      </c>
      <c r="F217" s="120">
        <f t="shared" si="49"/>
        <v>17.509536784741144</v>
      </c>
      <c r="G217" s="119">
        <v>6967</v>
      </c>
      <c r="H217" s="120">
        <f t="shared" si="50"/>
        <v>2.5614603268069969E-2</v>
      </c>
      <c r="I217" s="119">
        <v>8087</v>
      </c>
      <c r="J217" s="120">
        <f t="shared" si="51"/>
        <v>0.16075785847567103</v>
      </c>
      <c r="K217" s="119">
        <v>8957</v>
      </c>
      <c r="L217" s="120">
        <f t="shared" si="52"/>
        <v>0.10758006677383447</v>
      </c>
      <c r="M217" s="119"/>
      <c r="N217" s="120"/>
    </row>
    <row r="218" spans="2:15" x14ac:dyDescent="0.25">
      <c r="B218" s="118" t="s">
        <v>95</v>
      </c>
      <c r="C218" s="119">
        <v>553</v>
      </c>
      <c r="D218" s="120">
        <v>-0.8827893175074184</v>
      </c>
      <c r="E218" s="119">
        <v>7042</v>
      </c>
      <c r="F218" s="120">
        <f t="shared" si="49"/>
        <v>11.734177215189874</v>
      </c>
      <c r="G218" s="119">
        <v>6873</v>
      </c>
      <c r="H218" s="120">
        <f t="shared" si="50"/>
        <v>-2.3998863959102557E-2</v>
      </c>
      <c r="I218" s="119">
        <v>7535</v>
      </c>
      <c r="J218" s="120">
        <f t="shared" si="51"/>
        <v>9.6318929143023535E-2</v>
      </c>
      <c r="K218" s="119">
        <v>12303</v>
      </c>
      <c r="L218" s="120">
        <f t="shared" si="52"/>
        <v>0.63278035832780355</v>
      </c>
      <c r="M218" s="119"/>
      <c r="N218" s="120"/>
    </row>
    <row r="219" spans="2:15" ht="15.75" x14ac:dyDescent="0.25">
      <c r="B219" s="121" t="s">
        <v>32</v>
      </c>
      <c r="C219" s="122">
        <v>15102</v>
      </c>
      <c r="D219" s="123">
        <v>-0.79926895726722935</v>
      </c>
      <c r="E219" s="122">
        <v>38224</v>
      </c>
      <c r="F219" s="123">
        <f t="shared" si="49"/>
        <v>1.5310554893391606</v>
      </c>
      <c r="G219" s="122">
        <v>75513</v>
      </c>
      <c r="H219" s="123">
        <f t="shared" si="50"/>
        <v>0.97553892842193379</v>
      </c>
      <c r="I219" s="122">
        <v>90350</v>
      </c>
      <c r="J219" s="123">
        <f t="shared" si="51"/>
        <v>0.19648272482883744</v>
      </c>
      <c r="K219" s="122">
        <v>134266</v>
      </c>
      <c r="L219" s="123">
        <f t="shared" si="52"/>
        <v>0.48606530160486994</v>
      </c>
      <c r="M219" s="122">
        <v>39625</v>
      </c>
      <c r="N219" s="123">
        <v>0.24052971009955537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82" t="s">
        <v>284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4" t="s">
        <v>130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$C$7</f>
        <v>2020</v>
      </c>
      <c r="D227" s="307"/>
      <c r="E227" s="308">
        <f>$E$7</f>
        <v>2021</v>
      </c>
      <c r="F227" s="307"/>
      <c r="G227" s="308">
        <f>$G$7</f>
        <v>2022</v>
      </c>
      <c r="H227" s="307"/>
      <c r="I227" s="308">
        <f>$I$7</f>
        <v>2023</v>
      </c>
      <c r="J227" s="307"/>
      <c r="K227" s="308">
        <f>$K$7</f>
        <v>2024</v>
      </c>
      <c r="L227" s="307"/>
      <c r="M227" s="308">
        <f>$M$7</f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tr">
        <f>CONCATENATE("var. ",RIGHT(E227,2),"/",RIGHT(E227-1,2))</f>
        <v>var. 21/20</v>
      </c>
      <c r="G228" s="117" t="s">
        <v>71</v>
      </c>
      <c r="H228" s="116" t="str">
        <f>CONCATENATE("var. ",RIGHT(G227,2),"/",RIGHT(G227-1,2))</f>
        <v>var. 22/21</v>
      </c>
      <c r="I228" s="117" t="s">
        <v>71</v>
      </c>
      <c r="J228" s="116" t="s">
        <v>248</v>
      </c>
      <c r="K228" s="117" t="s">
        <v>71</v>
      </c>
      <c r="L228" s="116" t="s">
        <v>249</v>
      </c>
      <c r="M228" s="117" t="s">
        <v>71</v>
      </c>
      <c r="N228" s="116" t="s">
        <v>275</v>
      </c>
    </row>
    <row r="229" spans="2:15" x14ac:dyDescent="0.25">
      <c r="B229" s="118" t="s">
        <v>73</v>
      </c>
      <c r="C229" s="119">
        <v>12677</v>
      </c>
      <c r="D229" s="120">
        <v>-4.2594970168416291E-2</v>
      </c>
      <c r="E229" s="119">
        <v>191</v>
      </c>
      <c r="F229" s="120">
        <f t="shared" ref="F229:F241" si="54">IFERROR(E229/C229-1,"-")</f>
        <v>-0.9849333438510689</v>
      </c>
      <c r="G229" s="119">
        <v>8499</v>
      </c>
      <c r="H229" s="120">
        <f t="shared" ref="H229:H241" si="55">IFERROR(G229/E229-1,"-")</f>
        <v>43.497382198952877</v>
      </c>
      <c r="I229" s="119">
        <v>14185</v>
      </c>
      <c r="J229" s="120">
        <f t="shared" ref="J229:J241" si="56">IFERROR(I229/G229-1,"-")</f>
        <v>0.66901988469231677</v>
      </c>
      <c r="K229" s="119">
        <v>11905</v>
      </c>
      <c r="L229" s="120">
        <f t="shared" ref="L229:L241" si="57">IFERROR(K229/I229-1,"-")</f>
        <v>-0.16073316884032429</v>
      </c>
      <c r="M229" s="119">
        <v>11922</v>
      </c>
      <c r="N229" s="120">
        <f t="shared" ref="N229:N232" si="58">IFERROR(M229/K229-1,"-")</f>
        <v>1.427971440571163E-3</v>
      </c>
    </row>
    <row r="230" spans="2:15" x14ac:dyDescent="0.25">
      <c r="B230" s="118" t="s">
        <v>75</v>
      </c>
      <c r="C230" s="119">
        <v>10552</v>
      </c>
      <c r="D230" s="120">
        <v>2.5660964230171057E-2</v>
      </c>
      <c r="E230" s="119">
        <v>120</v>
      </c>
      <c r="F230" s="120">
        <f t="shared" si="54"/>
        <v>-0.98862774829416222</v>
      </c>
      <c r="G230" s="119">
        <v>8138</v>
      </c>
      <c r="H230" s="120">
        <f t="shared" si="55"/>
        <v>66.816666666666663</v>
      </c>
      <c r="I230" s="119">
        <v>13893</v>
      </c>
      <c r="J230" s="120">
        <f t="shared" si="56"/>
        <v>0.70717621037109857</v>
      </c>
      <c r="K230" s="119">
        <v>13299</v>
      </c>
      <c r="L230" s="120">
        <f t="shared" si="57"/>
        <v>-4.2755344418052288E-2</v>
      </c>
      <c r="M230" s="119">
        <v>11574</v>
      </c>
      <c r="N230" s="120">
        <f t="shared" si="58"/>
        <v>-0.12970900067674263</v>
      </c>
    </row>
    <row r="231" spans="2:15" x14ac:dyDescent="0.25">
      <c r="B231" s="118" t="s">
        <v>77</v>
      </c>
      <c r="C231" s="119">
        <v>6958</v>
      </c>
      <c r="D231" s="120">
        <v>-0.42967213114754099</v>
      </c>
      <c r="E231" s="119">
        <v>117</v>
      </c>
      <c r="F231" s="120">
        <f t="shared" si="54"/>
        <v>-0.98318482322506462</v>
      </c>
      <c r="G231" s="119">
        <v>7119</v>
      </c>
      <c r="H231" s="120">
        <f t="shared" si="55"/>
        <v>59.846153846153847</v>
      </c>
      <c r="I231" s="119">
        <v>12035</v>
      </c>
      <c r="J231" s="120">
        <f t="shared" si="56"/>
        <v>0.69054642505969932</v>
      </c>
      <c r="K231" s="119">
        <v>11980</v>
      </c>
      <c r="L231" s="120">
        <f t="shared" si="57"/>
        <v>-4.5700041545492232E-3</v>
      </c>
      <c r="M231" s="119">
        <v>13328</v>
      </c>
      <c r="N231" s="120">
        <f t="shared" si="58"/>
        <v>0.11252086811352258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178</v>
      </c>
      <c r="F232" s="120" t="str">
        <f t="shared" si="54"/>
        <v>-</v>
      </c>
      <c r="G232" s="119">
        <v>4096</v>
      </c>
      <c r="H232" s="120">
        <f t="shared" si="55"/>
        <v>22.011235955056179</v>
      </c>
      <c r="I232" s="119">
        <v>4421</v>
      </c>
      <c r="J232" s="120">
        <f t="shared" si="56"/>
        <v>7.9345703125E-2</v>
      </c>
      <c r="K232" s="119">
        <v>2791</v>
      </c>
      <c r="L232" s="120">
        <f t="shared" si="57"/>
        <v>-0.36869486541506447</v>
      </c>
      <c r="M232" s="119">
        <v>4116</v>
      </c>
      <c r="N232" s="120">
        <f t="shared" si="58"/>
        <v>0.47474023647438202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174</v>
      </c>
      <c r="F233" s="120" t="str">
        <f t="shared" si="54"/>
        <v>-</v>
      </c>
      <c r="G233" s="119">
        <v>576</v>
      </c>
      <c r="H233" s="120">
        <f t="shared" si="55"/>
        <v>2.3103448275862069</v>
      </c>
      <c r="I233" s="119">
        <v>1554</v>
      </c>
      <c r="J233" s="120">
        <f t="shared" si="56"/>
        <v>1.6979166666666665</v>
      </c>
      <c r="K233" s="119">
        <v>1368</v>
      </c>
      <c r="L233" s="120">
        <f t="shared" si="57"/>
        <v>-0.11969111969111967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167</v>
      </c>
      <c r="F234" s="120" t="str">
        <f t="shared" si="54"/>
        <v>-</v>
      </c>
      <c r="G234" s="119">
        <v>669</v>
      </c>
      <c r="H234" s="120">
        <f t="shared" si="55"/>
        <v>3.0059880239520957</v>
      </c>
      <c r="I234" s="119">
        <v>1137</v>
      </c>
      <c r="J234" s="120">
        <f t="shared" si="56"/>
        <v>0.69955156950672648</v>
      </c>
      <c r="K234" s="119">
        <v>942</v>
      </c>
      <c r="L234" s="120">
        <f t="shared" si="57"/>
        <v>-0.17150395778364114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915</v>
      </c>
      <c r="F235" s="120" t="str">
        <f t="shared" si="54"/>
        <v>-</v>
      </c>
      <c r="G235" s="119">
        <v>2777</v>
      </c>
      <c r="H235" s="120">
        <f t="shared" si="55"/>
        <v>2.0349726775956283</v>
      </c>
      <c r="I235" s="119">
        <v>1227</v>
      </c>
      <c r="J235" s="120">
        <f t="shared" si="56"/>
        <v>-0.5581562837594527</v>
      </c>
      <c r="K235" s="119">
        <v>1623</v>
      </c>
      <c r="L235" s="120">
        <f t="shared" si="57"/>
        <v>0.32273838630806839</v>
      </c>
      <c r="M235" s="119"/>
      <c r="N235" s="120"/>
    </row>
    <row r="236" spans="2:15" x14ac:dyDescent="0.25">
      <c r="B236" s="118" t="s">
        <v>87</v>
      </c>
      <c r="C236" s="119">
        <v>9</v>
      </c>
      <c r="D236" s="120">
        <v>-0.99605954465849389</v>
      </c>
      <c r="E236" s="119">
        <v>840</v>
      </c>
      <c r="F236" s="120">
        <f t="shared" si="54"/>
        <v>92.333333333333329</v>
      </c>
      <c r="G236" s="119">
        <v>2025</v>
      </c>
      <c r="H236" s="120">
        <f t="shared" si="55"/>
        <v>1.4107142857142856</v>
      </c>
      <c r="I236" s="119">
        <v>1177</v>
      </c>
      <c r="J236" s="120">
        <f t="shared" si="56"/>
        <v>-0.41876543209876538</v>
      </c>
      <c r="K236" s="119">
        <v>1100</v>
      </c>
      <c r="L236" s="120">
        <f t="shared" si="57"/>
        <v>-6.5420560747663559E-2</v>
      </c>
      <c r="M236" s="119"/>
      <c r="N236" s="120"/>
    </row>
    <row r="237" spans="2:15" x14ac:dyDescent="0.25">
      <c r="B237" s="118" t="s">
        <v>89</v>
      </c>
      <c r="C237" s="119">
        <v>100</v>
      </c>
      <c r="D237" s="120">
        <v>-0.94810586403736374</v>
      </c>
      <c r="E237" s="119">
        <v>707</v>
      </c>
      <c r="F237" s="120">
        <f t="shared" si="54"/>
        <v>6.07</v>
      </c>
      <c r="G237" s="119">
        <v>1619</v>
      </c>
      <c r="H237" s="120">
        <f t="shared" si="55"/>
        <v>1.2899575671852901</v>
      </c>
      <c r="I237" s="119">
        <v>906</v>
      </c>
      <c r="J237" s="120">
        <f t="shared" si="56"/>
        <v>-0.44039530574428665</v>
      </c>
      <c r="K237" s="119">
        <v>1480</v>
      </c>
      <c r="L237" s="120">
        <f t="shared" si="57"/>
        <v>0.63355408388520962</v>
      </c>
      <c r="M237" s="119"/>
      <c r="N237" s="120"/>
    </row>
    <row r="238" spans="2:15" x14ac:dyDescent="0.25">
      <c r="B238" s="118" t="s">
        <v>91</v>
      </c>
      <c r="C238" s="119">
        <v>13</v>
      </c>
      <c r="D238" s="120">
        <v>-0.99772647778943691</v>
      </c>
      <c r="E238" s="119">
        <v>3040</v>
      </c>
      <c r="F238" s="120">
        <f t="shared" si="54"/>
        <v>232.84615384615384</v>
      </c>
      <c r="G238" s="119">
        <v>6332</v>
      </c>
      <c r="H238" s="120">
        <f t="shared" si="55"/>
        <v>1.0828947368421051</v>
      </c>
      <c r="I238" s="119">
        <v>4290</v>
      </c>
      <c r="J238" s="120">
        <f t="shared" si="56"/>
        <v>-0.32248894504106129</v>
      </c>
      <c r="K238" s="119">
        <v>4680</v>
      </c>
      <c r="L238" s="120">
        <f t="shared" si="57"/>
        <v>9.0909090909090828E-2</v>
      </c>
      <c r="M238" s="119"/>
      <c r="N238" s="120"/>
    </row>
    <row r="239" spans="2:15" x14ac:dyDescent="0.25">
      <c r="B239" s="118" t="s">
        <v>93</v>
      </c>
      <c r="C239" s="119">
        <v>25</v>
      </c>
      <c r="D239" s="120">
        <v>-0.99760398696568908</v>
      </c>
      <c r="E239" s="119">
        <v>8169</v>
      </c>
      <c r="F239" s="120">
        <f t="shared" si="54"/>
        <v>325.76</v>
      </c>
      <c r="G239" s="119">
        <v>11430</v>
      </c>
      <c r="H239" s="120">
        <f t="shared" si="55"/>
        <v>0.39919206757253023</v>
      </c>
      <c r="I239" s="119">
        <v>10498</v>
      </c>
      <c r="J239" s="120">
        <f t="shared" si="56"/>
        <v>-8.1539807524059538E-2</v>
      </c>
      <c r="K239" s="119">
        <v>10590</v>
      </c>
      <c r="L239" s="120">
        <f t="shared" si="57"/>
        <v>8.7635740140978857E-3</v>
      </c>
      <c r="M239" s="119"/>
      <c r="N239" s="120"/>
    </row>
    <row r="240" spans="2:15" x14ac:dyDescent="0.25">
      <c r="B240" s="118" t="s">
        <v>95</v>
      </c>
      <c r="C240" s="119">
        <v>120</v>
      </c>
      <c r="D240" s="120">
        <v>-0.98584237848041534</v>
      </c>
      <c r="E240" s="119">
        <v>6253</v>
      </c>
      <c r="F240" s="120">
        <f t="shared" si="54"/>
        <v>51.108333333333334</v>
      </c>
      <c r="G240" s="119">
        <v>10183</v>
      </c>
      <c r="H240" s="120">
        <f t="shared" si="55"/>
        <v>0.62849832080601309</v>
      </c>
      <c r="I240" s="119">
        <v>9612</v>
      </c>
      <c r="J240" s="120">
        <f t="shared" si="56"/>
        <v>-5.6073848571147944E-2</v>
      </c>
      <c r="K240" s="119">
        <v>6874</v>
      </c>
      <c r="L240" s="120">
        <f t="shared" si="57"/>
        <v>-0.28485226799833541</v>
      </c>
      <c r="M240" s="119"/>
      <c r="N240" s="120"/>
    </row>
    <row r="241" spans="2:15" ht="15.75" x14ac:dyDescent="0.25">
      <c r="B241" s="121" t="s">
        <v>32</v>
      </c>
      <c r="C241" s="122">
        <v>30460</v>
      </c>
      <c r="D241" s="123">
        <v>-0.59285150976434575</v>
      </c>
      <c r="E241" s="122">
        <v>20871</v>
      </c>
      <c r="F241" s="123">
        <f t="shared" si="54"/>
        <v>-0.314806303348654</v>
      </c>
      <c r="G241" s="122">
        <v>63463</v>
      </c>
      <c r="H241" s="123">
        <f t="shared" si="55"/>
        <v>2.0407263667289541</v>
      </c>
      <c r="I241" s="122">
        <v>74935</v>
      </c>
      <c r="J241" s="123">
        <f t="shared" si="56"/>
        <v>0.18076674597797138</v>
      </c>
      <c r="K241" s="122">
        <v>68632</v>
      </c>
      <c r="L241" s="123">
        <f t="shared" si="57"/>
        <v>-8.4112897844798806E-2</v>
      </c>
      <c r="M241" s="122">
        <v>40940</v>
      </c>
      <c r="N241" s="123">
        <v>2.4140087554721745E-2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82" t="s">
        <v>285</v>
      </c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4" t="s">
        <v>133</v>
      </c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</row>
    <row r="253" spans="2:15" ht="22.5" thickTop="1" thickBot="1" x14ac:dyDescent="0.3">
      <c r="B253" s="111"/>
      <c r="C253" s="306">
        <f>$C$7</f>
        <v>2020</v>
      </c>
      <c r="D253" s="307"/>
      <c r="E253" s="308">
        <f>$E$7</f>
        <v>2021</v>
      </c>
      <c r="F253" s="307"/>
      <c r="G253" s="308">
        <f>$G$7</f>
        <v>2022</v>
      </c>
      <c r="H253" s="307"/>
      <c r="I253" s="308">
        <f>$I$7</f>
        <v>2023</v>
      </c>
      <c r="J253" s="307"/>
      <c r="K253" s="308">
        <f>$K$7</f>
        <v>2024</v>
      </c>
      <c r="L253" s="307"/>
      <c r="M253" s="308">
        <f>$M$7</f>
        <v>2025</v>
      </c>
      <c r="N253" s="309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tr">
        <f>CONCATENATE("var. ",RIGHT(E253,2),"/",RIGHT(E253-1,2))</f>
        <v>var. 21/20</v>
      </c>
      <c r="G254" s="117" t="s">
        <v>71</v>
      </c>
      <c r="H254" s="116" t="str">
        <f>CONCATENATE("var. ",RIGHT(G253,2),"/",RIGHT(G253-1,2))</f>
        <v>var. 22/21</v>
      </c>
      <c r="I254" s="117" t="s">
        <v>71</v>
      </c>
      <c r="J254" s="116" t="s">
        <v>248</v>
      </c>
      <c r="K254" s="117" t="s">
        <v>71</v>
      </c>
      <c r="L254" s="116" t="s">
        <v>249</v>
      </c>
      <c r="M254" s="117" t="s">
        <v>71</v>
      </c>
      <c r="N254" s="116" t="s">
        <v>275</v>
      </c>
    </row>
    <row r="255" spans="2:15" x14ac:dyDescent="0.25">
      <c r="B255" s="118" t="s">
        <v>73</v>
      </c>
      <c r="C255" s="119">
        <v>22962</v>
      </c>
      <c r="D255" s="120">
        <v>0.13977960885535601</v>
      </c>
      <c r="E255" s="119">
        <v>414</v>
      </c>
      <c r="F255" s="120">
        <f t="shared" ref="F255:J267" si="59">IFERROR(E255/C255-1,"-")</f>
        <v>-0.98197021165403708</v>
      </c>
      <c r="G255" s="119">
        <v>8088</v>
      </c>
      <c r="H255" s="120">
        <f t="shared" si="59"/>
        <v>18.536231884057973</v>
      </c>
      <c r="I255" s="119">
        <v>14056</v>
      </c>
      <c r="J255" s="120">
        <f t="shared" si="59"/>
        <v>0.73788328387734925</v>
      </c>
      <c r="K255" s="119">
        <v>15423</v>
      </c>
      <c r="L255" s="120">
        <f t="shared" ref="L255:L267" si="60">IFERROR(K255/I255-1,"-")</f>
        <v>9.7253841775754024E-2</v>
      </c>
      <c r="M255" s="119">
        <v>14766</v>
      </c>
      <c r="N255" s="120">
        <f t="shared" ref="N255:N258" si="61">IFERROR(M255/K255-1,"-")</f>
        <v>-4.2598716203073317E-2</v>
      </c>
    </row>
    <row r="256" spans="2:15" x14ac:dyDescent="0.25">
      <c r="B256" s="118" t="s">
        <v>75</v>
      </c>
      <c r="C256" s="119">
        <v>16812</v>
      </c>
      <c r="D256" s="120">
        <v>0.10532544378698216</v>
      </c>
      <c r="E256" s="119">
        <v>460</v>
      </c>
      <c r="F256" s="120">
        <f t="shared" si="59"/>
        <v>-0.97263859148227461</v>
      </c>
      <c r="G256" s="119">
        <v>5654</v>
      </c>
      <c r="H256" s="120">
        <f t="shared" si="59"/>
        <v>11.291304347826086</v>
      </c>
      <c r="I256" s="119">
        <v>10790</v>
      </c>
      <c r="J256" s="120">
        <f t="shared" si="59"/>
        <v>0.90838344534842586</v>
      </c>
      <c r="K256" s="119">
        <v>14145</v>
      </c>
      <c r="L256" s="120">
        <f t="shared" si="60"/>
        <v>0.31093605189990736</v>
      </c>
      <c r="M256" s="119">
        <v>8535</v>
      </c>
      <c r="N256" s="120">
        <f t="shared" si="61"/>
        <v>-0.39660657476139982</v>
      </c>
    </row>
    <row r="257" spans="2:14" x14ac:dyDescent="0.25">
      <c r="B257" s="118" t="s">
        <v>77</v>
      </c>
      <c r="C257" s="119">
        <v>8864</v>
      </c>
      <c r="D257" s="120">
        <v>-0.4214854457642605</v>
      </c>
      <c r="E257" s="119">
        <v>470</v>
      </c>
      <c r="F257" s="120">
        <f t="shared" si="59"/>
        <v>-0.9469765342960289</v>
      </c>
      <c r="G257" s="119">
        <v>6887</v>
      </c>
      <c r="H257" s="120">
        <f t="shared" si="59"/>
        <v>13.653191489361703</v>
      </c>
      <c r="I257" s="119">
        <v>13448</v>
      </c>
      <c r="J257" s="120">
        <f t="shared" si="59"/>
        <v>0.95266444024974595</v>
      </c>
      <c r="K257" s="119">
        <v>13372</v>
      </c>
      <c r="L257" s="120">
        <f t="shared" si="60"/>
        <v>-5.6513979773944456E-3</v>
      </c>
      <c r="M257" s="119">
        <v>11605</v>
      </c>
      <c r="N257" s="120">
        <f t="shared" si="61"/>
        <v>-0.13214178881244387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222</v>
      </c>
      <c r="F258" s="120" t="str">
        <f t="shared" si="59"/>
        <v>-</v>
      </c>
      <c r="G258" s="119">
        <v>5203</v>
      </c>
      <c r="H258" s="120">
        <f t="shared" si="59"/>
        <v>22.436936936936938</v>
      </c>
      <c r="I258" s="119">
        <v>6713</v>
      </c>
      <c r="J258" s="120">
        <f t="shared" si="59"/>
        <v>0.29021718239477234</v>
      </c>
      <c r="K258" s="119">
        <v>6549</v>
      </c>
      <c r="L258" s="120">
        <f t="shared" si="60"/>
        <v>-2.4430210040220501E-2</v>
      </c>
      <c r="M258" s="119">
        <v>3670</v>
      </c>
      <c r="N258" s="120">
        <f t="shared" si="61"/>
        <v>-0.43960910062604974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984</v>
      </c>
      <c r="F259" s="120" t="str">
        <f t="shared" si="59"/>
        <v>-</v>
      </c>
      <c r="G259" s="119">
        <v>423</v>
      </c>
      <c r="H259" s="120">
        <f t="shared" si="59"/>
        <v>-0.57012195121951215</v>
      </c>
      <c r="I259" s="119">
        <v>976</v>
      </c>
      <c r="J259" s="120">
        <f t="shared" si="59"/>
        <v>1.3073286052009458</v>
      </c>
      <c r="K259" s="119">
        <v>564</v>
      </c>
      <c r="L259" s="120">
        <f t="shared" si="60"/>
        <v>-0.42213114754098358</v>
      </c>
      <c r="M259" s="119"/>
      <c r="N259" s="120"/>
    </row>
    <row r="260" spans="2:14" x14ac:dyDescent="0.25">
      <c r="B260" s="118" t="s">
        <v>83</v>
      </c>
      <c r="C260" s="119">
        <v>0</v>
      </c>
      <c r="D260" s="120">
        <v>-1</v>
      </c>
      <c r="E260" s="119">
        <v>959</v>
      </c>
      <c r="F260" s="120" t="str">
        <f t="shared" si="59"/>
        <v>-</v>
      </c>
      <c r="G260" s="119">
        <v>476</v>
      </c>
      <c r="H260" s="120">
        <f t="shared" si="59"/>
        <v>-0.50364963503649629</v>
      </c>
      <c r="I260" s="119">
        <v>1174</v>
      </c>
      <c r="J260" s="120">
        <f t="shared" si="59"/>
        <v>1.4663865546218489</v>
      </c>
      <c r="K260" s="119">
        <v>774</v>
      </c>
      <c r="L260" s="120">
        <f t="shared" si="60"/>
        <v>-0.34071550255536631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212</v>
      </c>
      <c r="F261" s="120" t="str">
        <f t="shared" si="59"/>
        <v>-</v>
      </c>
      <c r="G261" s="119">
        <v>1013</v>
      </c>
      <c r="H261" s="120">
        <f t="shared" si="59"/>
        <v>3.7783018867924527</v>
      </c>
      <c r="I261" s="119">
        <v>1082</v>
      </c>
      <c r="J261" s="120">
        <f t="shared" si="59"/>
        <v>6.8114511352418639E-2</v>
      </c>
      <c r="K261" s="119">
        <v>428</v>
      </c>
      <c r="L261" s="120">
        <f t="shared" si="60"/>
        <v>-0.60443622920517559</v>
      </c>
      <c r="M261" s="119"/>
      <c r="N261" s="120"/>
    </row>
    <row r="262" spans="2:14" x14ac:dyDescent="0.25">
      <c r="B262" s="118" t="s">
        <v>87</v>
      </c>
      <c r="C262" s="119">
        <v>67</v>
      </c>
      <c r="D262" s="120">
        <v>-0.95902140672782876</v>
      </c>
      <c r="E262" s="119">
        <v>187</v>
      </c>
      <c r="F262" s="120">
        <f t="shared" si="59"/>
        <v>1.7910447761194028</v>
      </c>
      <c r="G262" s="119">
        <v>1100</v>
      </c>
      <c r="H262" s="120">
        <f t="shared" si="59"/>
        <v>4.882352941176471</v>
      </c>
      <c r="I262" s="119">
        <v>642</v>
      </c>
      <c r="J262" s="120">
        <f t="shared" si="59"/>
        <v>-0.41636363636363638</v>
      </c>
      <c r="K262" s="119">
        <v>407</v>
      </c>
      <c r="L262" s="120">
        <f t="shared" si="60"/>
        <v>-0.36604361370716509</v>
      </c>
      <c r="M262" s="119"/>
      <c r="N262" s="120"/>
    </row>
    <row r="263" spans="2:14" x14ac:dyDescent="0.25">
      <c r="B263" s="118" t="s">
        <v>89</v>
      </c>
      <c r="C263" s="119">
        <v>134</v>
      </c>
      <c r="D263" s="120">
        <v>-0.89228295819935688</v>
      </c>
      <c r="E263" s="119">
        <v>591</v>
      </c>
      <c r="F263" s="120">
        <f t="shared" si="59"/>
        <v>3.41044776119403</v>
      </c>
      <c r="G263" s="119">
        <v>876</v>
      </c>
      <c r="H263" s="120">
        <f t="shared" si="59"/>
        <v>0.48223350253807107</v>
      </c>
      <c r="I263" s="119">
        <v>677</v>
      </c>
      <c r="J263" s="120">
        <f t="shared" si="59"/>
        <v>-0.22716894977168944</v>
      </c>
      <c r="K263" s="119">
        <v>1644</v>
      </c>
      <c r="L263" s="120">
        <f t="shared" si="60"/>
        <v>1.4283604135893651</v>
      </c>
      <c r="M263" s="119"/>
      <c r="N263" s="120"/>
    </row>
    <row r="264" spans="2:14" x14ac:dyDescent="0.25">
      <c r="B264" s="118" t="s">
        <v>91</v>
      </c>
      <c r="C264" s="119">
        <v>240</v>
      </c>
      <c r="D264" s="120">
        <v>-0.97433704020530365</v>
      </c>
      <c r="E264" s="119">
        <v>1830</v>
      </c>
      <c r="F264" s="120">
        <f t="shared" si="59"/>
        <v>6.625</v>
      </c>
      <c r="G264" s="119">
        <v>5750</v>
      </c>
      <c r="H264" s="120">
        <f t="shared" si="59"/>
        <v>2.1420765027322406</v>
      </c>
      <c r="I264" s="119">
        <v>5312</v>
      </c>
      <c r="J264" s="120">
        <f t="shared" si="59"/>
        <v>-7.6173913043478314E-2</v>
      </c>
      <c r="K264" s="119">
        <v>3688</v>
      </c>
      <c r="L264" s="120">
        <f t="shared" si="60"/>
        <v>-0.30572289156626509</v>
      </c>
      <c r="M264" s="119"/>
      <c r="N264" s="120"/>
    </row>
    <row r="265" spans="2:14" x14ac:dyDescent="0.25">
      <c r="B265" s="118" t="s">
        <v>93</v>
      </c>
      <c r="C265" s="119">
        <v>431</v>
      </c>
      <c r="D265" s="120">
        <v>-0.97703415569883301</v>
      </c>
      <c r="E265" s="119">
        <v>7490</v>
      </c>
      <c r="F265" s="120">
        <f t="shared" si="59"/>
        <v>16.378190255220417</v>
      </c>
      <c r="G265" s="119">
        <v>10845</v>
      </c>
      <c r="H265" s="120">
        <f t="shared" si="59"/>
        <v>0.44793057409879844</v>
      </c>
      <c r="I265" s="119">
        <v>12717</v>
      </c>
      <c r="J265" s="120">
        <f t="shared" si="59"/>
        <v>0.17261410788381748</v>
      </c>
      <c r="K265" s="119">
        <v>10546</v>
      </c>
      <c r="L265" s="120">
        <f t="shared" si="60"/>
        <v>-0.17071636392230871</v>
      </c>
      <c r="M265" s="119"/>
      <c r="N265" s="120"/>
    </row>
    <row r="266" spans="2:14" x14ac:dyDescent="0.25">
      <c r="B266" s="118" t="s">
        <v>95</v>
      </c>
      <c r="C266" s="119">
        <v>490</v>
      </c>
      <c r="D266" s="120">
        <v>-0.97457319288049404</v>
      </c>
      <c r="E266" s="119">
        <v>8622</v>
      </c>
      <c r="F266" s="120">
        <f t="shared" si="59"/>
        <v>16.59591836734694</v>
      </c>
      <c r="G266" s="119">
        <v>13657</v>
      </c>
      <c r="H266" s="120">
        <f t="shared" si="59"/>
        <v>0.58397123637207149</v>
      </c>
      <c r="I266" s="119">
        <v>14110</v>
      </c>
      <c r="J266" s="120">
        <f t="shared" si="59"/>
        <v>3.3169803031412481E-2</v>
      </c>
      <c r="K266" s="119">
        <v>12135</v>
      </c>
      <c r="L266" s="120">
        <f t="shared" si="60"/>
        <v>-0.13997165131112688</v>
      </c>
      <c r="M266" s="119"/>
      <c r="N266" s="120"/>
    </row>
    <row r="267" spans="2:14" ht="15.75" x14ac:dyDescent="0.25">
      <c r="B267" s="121" t="s">
        <v>32</v>
      </c>
      <c r="C267" s="122">
        <v>50030</v>
      </c>
      <c r="D267" s="123">
        <v>-0.5562552663089273</v>
      </c>
      <c r="E267" s="122">
        <v>22441</v>
      </c>
      <c r="F267" s="123">
        <f t="shared" si="59"/>
        <v>-0.55144913052168698</v>
      </c>
      <c r="G267" s="122">
        <v>59972</v>
      </c>
      <c r="H267" s="123">
        <f t="shared" si="59"/>
        <v>1.6724299273650907</v>
      </c>
      <c r="I267" s="122">
        <v>81697</v>
      </c>
      <c r="J267" s="123">
        <f t="shared" si="59"/>
        <v>0.36225238444607477</v>
      </c>
      <c r="K267" s="122">
        <v>79675</v>
      </c>
      <c r="L267" s="123">
        <f t="shared" si="60"/>
        <v>-2.4749990819736389E-2</v>
      </c>
      <c r="M267" s="122">
        <v>38576</v>
      </c>
      <c r="N267" s="123">
        <v>-0.22051364949786822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A4F3-AC89-4ACE-A580-3EFE777B758A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2" t="s">
        <v>273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8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493497</v>
      </c>
      <c r="D9" s="120">
        <v>1.0158965394424957E-2</v>
      </c>
      <c r="E9" s="119">
        <v>29647</v>
      </c>
      <c r="F9" s="120">
        <f t="shared" ref="F9:L21" si="0">IFERROR(E9/C9-1,"-")</f>
        <v>-0.93992466012964615</v>
      </c>
      <c r="G9" s="119">
        <v>262511</v>
      </c>
      <c r="H9" s="120">
        <f t="shared" si="0"/>
        <v>7.8545552669747369</v>
      </c>
      <c r="I9" s="119">
        <v>459644</v>
      </c>
      <c r="J9" s="120">
        <f t="shared" si="0"/>
        <v>0.75095138870371136</v>
      </c>
      <c r="K9" s="119">
        <v>482317</v>
      </c>
      <c r="L9" s="120">
        <f t="shared" si="0"/>
        <v>4.9327305479893058E-2</v>
      </c>
      <c r="M9" s="119">
        <v>494946</v>
      </c>
      <c r="N9" s="120">
        <f t="shared" ref="N9:N12" si="1">IFERROR(M9/K9-1,"-")</f>
        <v>2.6184024199851885E-2</v>
      </c>
    </row>
    <row r="10" spans="1:15" x14ac:dyDescent="0.25">
      <c r="A10" s="1" t="s">
        <v>74</v>
      </c>
      <c r="B10" s="118" t="s">
        <v>75</v>
      </c>
      <c r="C10" s="119">
        <v>430844</v>
      </c>
      <c r="D10" s="120">
        <v>-9.1417348367941464E-3</v>
      </c>
      <c r="E10" s="119">
        <v>25901</v>
      </c>
      <c r="F10" s="120">
        <f t="shared" si="0"/>
        <v>-0.93988311314536122</v>
      </c>
      <c r="G10" s="119">
        <v>300105</v>
      </c>
      <c r="H10" s="120">
        <f t="shared" si="0"/>
        <v>10.586618277286592</v>
      </c>
      <c r="I10" s="119">
        <v>411785</v>
      </c>
      <c r="J10" s="120">
        <f t="shared" si="0"/>
        <v>0.37213641892004468</v>
      </c>
      <c r="K10" s="119">
        <v>476786</v>
      </c>
      <c r="L10" s="120">
        <f t="shared" si="0"/>
        <v>0.15785179159027152</v>
      </c>
      <c r="M10" s="119">
        <v>478546</v>
      </c>
      <c r="N10" s="120">
        <f t="shared" si="1"/>
        <v>3.6913835557252916E-3</v>
      </c>
    </row>
    <row r="11" spans="1:15" x14ac:dyDescent="0.25">
      <c r="A11" s="1" t="s">
        <v>76</v>
      </c>
      <c r="B11" s="118" t="s">
        <v>77</v>
      </c>
      <c r="C11" s="119">
        <v>217806</v>
      </c>
      <c r="D11" s="120">
        <v>-0.53633437502661008</v>
      </c>
      <c r="E11" s="119">
        <v>35797</v>
      </c>
      <c r="F11" s="120">
        <f t="shared" si="0"/>
        <v>-0.83564731917394375</v>
      </c>
      <c r="G11" s="119">
        <v>366039</v>
      </c>
      <c r="H11" s="120">
        <f t="shared" si="0"/>
        <v>9.225409950554516</v>
      </c>
      <c r="I11" s="119">
        <v>435839</v>
      </c>
      <c r="J11" s="120">
        <f t="shared" si="0"/>
        <v>0.19069006308071001</v>
      </c>
      <c r="K11" s="119">
        <v>499150</v>
      </c>
      <c r="L11" s="120">
        <f t="shared" si="0"/>
        <v>0.14526235605349691</v>
      </c>
      <c r="M11" s="119">
        <v>499373</v>
      </c>
      <c r="N11" s="120">
        <f t="shared" si="1"/>
        <v>4.4675949113504032E-4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33867</v>
      </c>
      <c r="F12" s="120" t="str">
        <f t="shared" si="0"/>
        <v>-</v>
      </c>
      <c r="G12" s="119">
        <v>348988</v>
      </c>
      <c r="H12" s="120">
        <f t="shared" si="0"/>
        <v>9.3046623556854762</v>
      </c>
      <c r="I12" s="119">
        <v>379392</v>
      </c>
      <c r="J12" s="120">
        <f t="shared" si="0"/>
        <v>8.7120474056414654E-2</v>
      </c>
      <c r="K12" s="119">
        <v>411482</v>
      </c>
      <c r="L12" s="120">
        <f t="shared" si="0"/>
        <v>8.4582700742240169E-2</v>
      </c>
      <c r="M12" s="119">
        <v>421131</v>
      </c>
      <c r="N12" s="120">
        <f t="shared" si="1"/>
        <v>2.3449385392313671E-2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65490</v>
      </c>
      <c r="F13" s="120" t="str">
        <f t="shared" si="0"/>
        <v>-</v>
      </c>
      <c r="G13" s="119">
        <v>310799</v>
      </c>
      <c r="H13" s="120">
        <f t="shared" si="0"/>
        <v>3.7457474423576116</v>
      </c>
      <c r="I13" s="119">
        <v>340598</v>
      </c>
      <c r="J13" s="120">
        <f t="shared" si="0"/>
        <v>9.5878686868361873E-2</v>
      </c>
      <c r="K13" s="119">
        <v>405702</v>
      </c>
      <c r="L13" s="120">
        <f t="shared" si="0"/>
        <v>0.19114616057639799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110623</v>
      </c>
      <c r="F14" s="120" t="str">
        <f t="shared" si="0"/>
        <v>-</v>
      </c>
      <c r="G14" s="119">
        <v>364068</v>
      </c>
      <c r="H14" s="120">
        <f t="shared" si="0"/>
        <v>2.2910696690561636</v>
      </c>
      <c r="I14" s="119">
        <v>393768</v>
      </c>
      <c r="J14" s="120">
        <f t="shared" si="0"/>
        <v>8.1578166716107958E-2</v>
      </c>
      <c r="K14" s="119">
        <v>460449</v>
      </c>
      <c r="L14" s="120">
        <f t="shared" si="0"/>
        <v>0.16934083013347956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225677</v>
      </c>
      <c r="F15" s="120" t="str">
        <f t="shared" si="0"/>
        <v>-</v>
      </c>
      <c r="G15" s="119">
        <v>417659</v>
      </c>
      <c r="H15" s="120">
        <f t="shared" si="0"/>
        <v>0.85069369054001953</v>
      </c>
      <c r="I15" s="119">
        <v>454413</v>
      </c>
      <c r="J15" s="120">
        <f t="shared" si="0"/>
        <v>8.8000019154381937E-2</v>
      </c>
      <c r="K15" s="119">
        <v>532065</v>
      </c>
      <c r="L15" s="120">
        <f t="shared" si="0"/>
        <v>0.17088419565461366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115808</v>
      </c>
      <c r="D16" s="120">
        <v>-0.7741072194870755</v>
      </c>
      <c r="E16" s="119">
        <v>283986</v>
      </c>
      <c r="F16" s="120">
        <f t="shared" si="0"/>
        <v>1.4522140093948606</v>
      </c>
      <c r="G16" s="119">
        <v>416027</v>
      </c>
      <c r="H16" s="120">
        <f t="shared" si="0"/>
        <v>0.46495601895868099</v>
      </c>
      <c r="I16" s="119">
        <v>480859</v>
      </c>
      <c r="J16" s="120">
        <f t="shared" si="0"/>
        <v>0.15583603948782176</v>
      </c>
      <c r="K16" s="119">
        <v>551869</v>
      </c>
      <c r="L16" s="120">
        <f t="shared" si="0"/>
        <v>0.14767322645515635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80706</v>
      </c>
      <c r="D17" s="120">
        <v>-0.82868605391636596</v>
      </c>
      <c r="E17" s="119">
        <v>281990</v>
      </c>
      <c r="F17" s="120">
        <f t="shared" si="0"/>
        <v>2.4940400961514633</v>
      </c>
      <c r="G17" s="119">
        <v>378277</v>
      </c>
      <c r="H17" s="120">
        <f t="shared" si="0"/>
        <v>0.34145537075782828</v>
      </c>
      <c r="I17" s="119">
        <v>441114</v>
      </c>
      <c r="J17" s="120">
        <f t="shared" si="0"/>
        <v>0.16611372089764909</v>
      </c>
      <c r="K17" s="119">
        <v>489204</v>
      </c>
      <c r="L17" s="120">
        <f t="shared" si="0"/>
        <v>0.10901943715230078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56100</v>
      </c>
      <c r="D18" s="120">
        <v>-0.86636143395848864</v>
      </c>
      <c r="E18" s="119">
        <v>287185</v>
      </c>
      <c r="F18" s="120">
        <f t="shared" si="0"/>
        <v>4.1191622103386809</v>
      </c>
      <c r="G18" s="119">
        <v>375972</v>
      </c>
      <c r="H18" s="120">
        <f t="shared" si="0"/>
        <v>0.30916308303010265</v>
      </c>
      <c r="I18" s="119">
        <v>428972</v>
      </c>
      <c r="J18" s="120">
        <f t="shared" si="0"/>
        <v>0.14096794442139315</v>
      </c>
      <c r="K18" s="119">
        <v>490987</v>
      </c>
      <c r="L18" s="120">
        <f t="shared" si="0"/>
        <v>0.14456654513581313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36828</v>
      </c>
      <c r="D19" s="120">
        <v>-0.92058892022666705</v>
      </c>
      <c r="E19" s="119">
        <v>303117</v>
      </c>
      <c r="F19" s="120">
        <f t="shared" si="0"/>
        <v>7.2306125773867702</v>
      </c>
      <c r="G19" s="119">
        <v>401911</v>
      </c>
      <c r="H19" s="120">
        <f t="shared" si="0"/>
        <v>0.32592695229894719</v>
      </c>
      <c r="I19" s="119">
        <v>456108</v>
      </c>
      <c r="J19" s="120">
        <f t="shared" si="0"/>
        <v>0.13484826242625858</v>
      </c>
      <c r="K19" s="119">
        <v>482914</v>
      </c>
      <c r="L19" s="120">
        <f t="shared" si="0"/>
        <v>5.877116823208528E-2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44846</v>
      </c>
      <c r="D20" s="120">
        <v>-0.90272882455139569</v>
      </c>
      <c r="E20" s="119">
        <v>284082</v>
      </c>
      <c r="F20" s="120">
        <f t="shared" si="0"/>
        <v>5.3346117825447088</v>
      </c>
      <c r="G20" s="119">
        <v>410037</v>
      </c>
      <c r="H20" s="120">
        <f t="shared" si="0"/>
        <v>0.4433755042558134</v>
      </c>
      <c r="I20" s="119">
        <v>440835</v>
      </c>
      <c r="J20" s="120">
        <f t="shared" si="0"/>
        <v>7.5110294924604304E-2</v>
      </c>
      <c r="K20" s="119">
        <v>468874</v>
      </c>
      <c r="L20" s="120">
        <f t="shared" si="0"/>
        <v>6.3604296392074211E-2</v>
      </c>
      <c r="M20" s="119"/>
      <c r="N20" s="120"/>
    </row>
    <row r="21" spans="1:15" ht="15.75" x14ac:dyDescent="0.25">
      <c r="A21" s="1"/>
      <c r="B21" s="121" t="s">
        <v>32</v>
      </c>
      <c r="C21" s="122">
        <v>1546641</v>
      </c>
      <c r="D21" s="123">
        <v>-0.71841117178520508</v>
      </c>
      <c r="E21" s="122">
        <v>1967362</v>
      </c>
      <c r="F21" s="123">
        <f t="shared" si="0"/>
        <v>0.27202240209589679</v>
      </c>
      <c r="G21" s="122">
        <v>4352393</v>
      </c>
      <c r="H21" s="123">
        <f t="shared" si="0"/>
        <v>1.2122990075034488</v>
      </c>
      <c r="I21" s="122">
        <v>5123327</v>
      </c>
      <c r="J21" s="123">
        <f t="shared" si="0"/>
        <v>0.17712876571577985</v>
      </c>
      <c r="K21" s="122">
        <v>5751799</v>
      </c>
      <c r="L21" s="123">
        <f t="shared" si="0"/>
        <v>0.12266872678632468</v>
      </c>
      <c r="M21" s="122">
        <v>1893996</v>
      </c>
      <c r="N21" s="123">
        <v>1.2975635584721923E-2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286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373415</v>
      </c>
      <c r="D31" s="120">
        <v>1.4185533634625491E-2</v>
      </c>
      <c r="E31" s="119">
        <v>19618</v>
      </c>
      <c r="F31" s="120">
        <f t="shared" ref="F31:J43" si="2">IFERROR(E31/C31-1,"-")</f>
        <v>-0.94746327812219644</v>
      </c>
      <c r="G31" s="119">
        <v>196008</v>
      </c>
      <c r="H31" s="120">
        <f t="shared" si="2"/>
        <v>8.9912325415434804</v>
      </c>
      <c r="I31" s="119">
        <v>361401</v>
      </c>
      <c r="J31" s="120">
        <f t="shared" si="2"/>
        <v>0.84380739561650553</v>
      </c>
      <c r="K31" s="119">
        <v>388603</v>
      </c>
      <c r="L31" s="120">
        <f t="shared" ref="L31:L43" si="3">IFERROR(K31/I31-1,"-")</f>
        <v>7.5268192395704592E-2</v>
      </c>
      <c r="M31" s="119">
        <v>397887</v>
      </c>
      <c r="N31" s="120">
        <f t="shared" ref="N31:N34" si="4">IFERROR(M31/K31-1,"-")</f>
        <v>2.3890705938965917E-2</v>
      </c>
    </row>
    <row r="32" spans="1:15" x14ac:dyDescent="0.25">
      <c r="B32" s="118" t="s">
        <v>75</v>
      </c>
      <c r="C32" s="119">
        <v>332081</v>
      </c>
      <c r="D32" s="120">
        <v>-9.0338589031624394E-6</v>
      </c>
      <c r="E32" s="119">
        <v>15920</v>
      </c>
      <c r="F32" s="120">
        <f t="shared" si="2"/>
        <v>-0.95205988900298422</v>
      </c>
      <c r="G32" s="119">
        <v>230918</v>
      </c>
      <c r="H32" s="120">
        <f t="shared" si="2"/>
        <v>13.504899497487438</v>
      </c>
      <c r="I32" s="119">
        <v>321582</v>
      </c>
      <c r="J32" s="120">
        <f t="shared" si="2"/>
        <v>0.39262422158515142</v>
      </c>
      <c r="K32" s="119">
        <v>385800</v>
      </c>
      <c r="L32" s="120">
        <f t="shared" si="3"/>
        <v>0.19969401272459275</v>
      </c>
      <c r="M32" s="119">
        <v>385040</v>
      </c>
      <c r="N32" s="120">
        <f t="shared" si="4"/>
        <v>-1.9699326075687251E-3</v>
      </c>
    </row>
    <row r="33" spans="2:15" x14ac:dyDescent="0.25">
      <c r="B33" s="118" t="s">
        <v>77</v>
      </c>
      <c r="C33" s="119">
        <v>163870</v>
      </c>
      <c r="D33" s="120">
        <v>-0.54615951300841381</v>
      </c>
      <c r="E33" s="119">
        <v>23752</v>
      </c>
      <c r="F33" s="120">
        <f t="shared" si="2"/>
        <v>-0.85505583694391896</v>
      </c>
      <c r="G33" s="119">
        <v>290346</v>
      </c>
      <c r="H33" s="120">
        <f t="shared" si="2"/>
        <v>11.224065341865948</v>
      </c>
      <c r="I33" s="119">
        <v>342372</v>
      </c>
      <c r="J33" s="120">
        <f t="shared" si="2"/>
        <v>0.17918621231220677</v>
      </c>
      <c r="K33" s="119">
        <v>400622</v>
      </c>
      <c r="L33" s="120">
        <f t="shared" si="3"/>
        <v>0.17013657658920711</v>
      </c>
      <c r="M33" s="119">
        <v>390528</v>
      </c>
      <c r="N33" s="120">
        <f t="shared" si="4"/>
        <v>-2.5195820499123833E-2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20518</v>
      </c>
      <c r="F34" s="120" t="str">
        <f t="shared" si="2"/>
        <v>-</v>
      </c>
      <c r="G34" s="119">
        <v>278903</v>
      </c>
      <c r="H34" s="120">
        <f t="shared" si="2"/>
        <v>12.593088995028756</v>
      </c>
      <c r="I34" s="119">
        <v>302352</v>
      </c>
      <c r="J34" s="120">
        <f t="shared" si="2"/>
        <v>8.4075825645475222E-2</v>
      </c>
      <c r="K34" s="119">
        <v>325621</v>
      </c>
      <c r="L34" s="120">
        <f t="shared" si="3"/>
        <v>7.695996719055942E-2</v>
      </c>
      <c r="M34" s="119">
        <v>318649</v>
      </c>
      <c r="N34" s="120">
        <f t="shared" si="4"/>
        <v>-2.1411395456681248E-2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44031</v>
      </c>
      <c r="F35" s="120" t="str">
        <f t="shared" si="2"/>
        <v>-</v>
      </c>
      <c r="G35" s="119">
        <v>254517</v>
      </c>
      <c r="H35" s="120">
        <f t="shared" si="2"/>
        <v>4.7804047148599853</v>
      </c>
      <c r="I35" s="119">
        <v>274338</v>
      </c>
      <c r="J35" s="120">
        <f t="shared" si="2"/>
        <v>7.7876919812821965E-2</v>
      </c>
      <c r="K35" s="119">
        <v>335432</v>
      </c>
      <c r="L35" s="120">
        <f t="shared" si="3"/>
        <v>0.22269609022446768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81020</v>
      </c>
      <c r="F36" s="120" t="str">
        <f t="shared" si="2"/>
        <v>-</v>
      </c>
      <c r="G36" s="119">
        <v>296860</v>
      </c>
      <c r="H36" s="120">
        <f t="shared" si="2"/>
        <v>2.6640335719575412</v>
      </c>
      <c r="I36" s="119">
        <v>316101</v>
      </c>
      <c r="J36" s="120">
        <f t="shared" si="2"/>
        <v>6.4815064340092876E-2</v>
      </c>
      <c r="K36" s="119">
        <v>376782</v>
      </c>
      <c r="L36" s="120">
        <f t="shared" si="3"/>
        <v>0.19196712443174802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177380</v>
      </c>
      <c r="F37" s="120" t="str">
        <f t="shared" si="2"/>
        <v>-</v>
      </c>
      <c r="G37" s="119">
        <v>328256</v>
      </c>
      <c r="H37" s="120">
        <f t="shared" si="2"/>
        <v>0.85058067425865369</v>
      </c>
      <c r="I37" s="119">
        <v>361648</v>
      </c>
      <c r="J37" s="120">
        <f t="shared" si="2"/>
        <v>0.10172548255020475</v>
      </c>
      <c r="K37" s="119">
        <v>429398</v>
      </c>
      <c r="L37" s="120">
        <f t="shared" si="3"/>
        <v>0.18733685793921162</v>
      </c>
      <c r="M37" s="119"/>
      <c r="N37" s="120"/>
    </row>
    <row r="38" spans="2:15" x14ac:dyDescent="0.25">
      <c r="B38" s="118" t="s">
        <v>87</v>
      </c>
      <c r="C38" s="119">
        <v>87947</v>
      </c>
      <c r="D38" s="120">
        <v>-0.7821039148305704</v>
      </c>
      <c r="E38" s="119">
        <v>229749</v>
      </c>
      <c r="F38" s="120">
        <f t="shared" si="2"/>
        <v>1.6123574425506271</v>
      </c>
      <c r="G38" s="119">
        <v>330578</v>
      </c>
      <c r="H38" s="120">
        <f t="shared" si="2"/>
        <v>0.43886589277864108</v>
      </c>
      <c r="I38" s="119">
        <v>399402</v>
      </c>
      <c r="J38" s="120">
        <f t="shared" si="2"/>
        <v>0.20819292269903023</v>
      </c>
      <c r="K38" s="119">
        <v>441301</v>
      </c>
      <c r="L38" s="120">
        <f t="shared" si="3"/>
        <v>0.10490433197630455</v>
      </c>
      <c r="M38" s="119"/>
      <c r="N38" s="120"/>
    </row>
    <row r="39" spans="2:15" x14ac:dyDescent="0.25">
      <c r="B39" s="118" t="s">
        <v>89</v>
      </c>
      <c r="C39" s="119">
        <v>61722</v>
      </c>
      <c r="D39" s="120">
        <v>-0.83720053069008171</v>
      </c>
      <c r="E39" s="119">
        <v>231886</v>
      </c>
      <c r="F39" s="120">
        <f t="shared" si="2"/>
        <v>2.7569424192346328</v>
      </c>
      <c r="G39" s="119">
        <v>315701</v>
      </c>
      <c r="H39" s="120">
        <f t="shared" si="2"/>
        <v>0.3614491603632819</v>
      </c>
      <c r="I39" s="119">
        <v>360982</v>
      </c>
      <c r="J39" s="120">
        <f t="shared" si="2"/>
        <v>0.14343001764327634</v>
      </c>
      <c r="K39" s="119">
        <v>390629</v>
      </c>
      <c r="L39" s="120">
        <f t="shared" si="3"/>
        <v>8.212874880187937E-2</v>
      </c>
      <c r="M39" s="119"/>
      <c r="N39" s="120"/>
    </row>
    <row r="40" spans="2:15" x14ac:dyDescent="0.25">
      <c r="B40" s="118" t="s">
        <v>91</v>
      </c>
      <c r="C40" s="119">
        <v>42156</v>
      </c>
      <c r="D40" s="120">
        <v>-0.87258428188868808</v>
      </c>
      <c r="E40" s="119">
        <v>233583</v>
      </c>
      <c r="F40" s="120">
        <f t="shared" si="2"/>
        <v>4.5409194420723029</v>
      </c>
      <c r="G40" s="119">
        <v>299153</v>
      </c>
      <c r="H40" s="120">
        <f t="shared" si="2"/>
        <v>0.28071392181794041</v>
      </c>
      <c r="I40" s="119">
        <v>353071</v>
      </c>
      <c r="J40" s="120">
        <f t="shared" si="2"/>
        <v>0.18023553165102801</v>
      </c>
      <c r="K40" s="119">
        <v>401956</v>
      </c>
      <c r="L40" s="120">
        <f t="shared" si="3"/>
        <v>0.13845657105794595</v>
      </c>
      <c r="M40" s="119"/>
      <c r="N40" s="120"/>
    </row>
    <row r="41" spans="2:15" x14ac:dyDescent="0.25">
      <c r="B41" s="118" t="s">
        <v>93</v>
      </c>
      <c r="C41" s="119">
        <v>24880</v>
      </c>
      <c r="D41" s="120">
        <v>-0.93086891768733193</v>
      </c>
      <c r="E41" s="119">
        <v>241067</v>
      </c>
      <c r="F41" s="120">
        <f t="shared" si="2"/>
        <v>8.6891881028938904</v>
      </c>
      <c r="G41" s="119">
        <v>315687</v>
      </c>
      <c r="H41" s="120">
        <f t="shared" si="2"/>
        <v>0.30954050118846621</v>
      </c>
      <c r="I41" s="119">
        <v>365540</v>
      </c>
      <c r="J41" s="120">
        <f t="shared" si="2"/>
        <v>0.15791907807416838</v>
      </c>
      <c r="K41" s="119">
        <v>389586</v>
      </c>
      <c r="L41" s="120">
        <f t="shared" si="3"/>
        <v>6.5782130546588657E-2</v>
      </c>
      <c r="M41" s="119"/>
      <c r="N41" s="120"/>
    </row>
    <row r="42" spans="2:15" x14ac:dyDescent="0.25">
      <c r="B42" s="118" t="s">
        <v>95</v>
      </c>
      <c r="C42" s="119">
        <v>27572</v>
      </c>
      <c r="D42" s="120">
        <v>-0.9216860283466356</v>
      </c>
      <c r="E42" s="119">
        <v>216372</v>
      </c>
      <c r="F42" s="120">
        <f t="shared" si="2"/>
        <v>6.8475264761352097</v>
      </c>
      <c r="G42" s="119">
        <v>318072</v>
      </c>
      <c r="H42" s="120">
        <f t="shared" si="2"/>
        <v>0.47002384781764728</v>
      </c>
      <c r="I42" s="119">
        <v>348250</v>
      </c>
      <c r="J42" s="120">
        <f t="shared" si="2"/>
        <v>9.4877889282929617E-2</v>
      </c>
      <c r="K42" s="119">
        <v>374099</v>
      </c>
      <c r="L42" s="120">
        <f t="shared" si="3"/>
        <v>7.4225412778176514E-2</v>
      </c>
      <c r="M42" s="119"/>
      <c r="N42" s="120"/>
    </row>
    <row r="43" spans="2:15" ht="15.75" x14ac:dyDescent="0.25">
      <c r="B43" s="121" t="s">
        <v>32</v>
      </c>
      <c r="C43" s="122">
        <v>1157521</v>
      </c>
      <c r="D43" s="123">
        <v>-0.72834095255663489</v>
      </c>
      <c r="E43" s="122">
        <v>1534896</v>
      </c>
      <c r="F43" s="123">
        <f t="shared" si="2"/>
        <v>0.32602000309281642</v>
      </c>
      <c r="G43" s="122">
        <v>3454999</v>
      </c>
      <c r="H43" s="123">
        <f t="shared" si="2"/>
        <v>1.2509661892401831</v>
      </c>
      <c r="I43" s="122">
        <v>4107039</v>
      </c>
      <c r="J43" s="123">
        <f t="shared" si="2"/>
        <v>0.18872364362478833</v>
      </c>
      <c r="K43" s="122">
        <v>4639829</v>
      </c>
      <c r="L43" s="123">
        <f t="shared" si="3"/>
        <v>0.12972606298601019</v>
      </c>
      <c r="M43" s="122">
        <v>1492104</v>
      </c>
      <c r="N43" s="123">
        <v>-5.69221521931218E-3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2" t="s">
        <v>287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151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309862</v>
      </c>
      <c r="D53" s="120">
        <v>5.67884560947578E-2</v>
      </c>
      <c r="E53" s="119">
        <v>11793</v>
      </c>
      <c r="F53" s="120">
        <f t="shared" ref="F53:J65" si="5">IFERROR(E53/C53-1,"-")</f>
        <v>-0.96194112217696914</v>
      </c>
      <c r="G53" s="119">
        <v>160981</v>
      </c>
      <c r="H53" s="120">
        <f t="shared" si="5"/>
        <v>12.65055541422878</v>
      </c>
      <c r="I53" s="119">
        <v>313942</v>
      </c>
      <c r="J53" s="120">
        <f t="shared" si="5"/>
        <v>0.95018045607866775</v>
      </c>
      <c r="K53" s="119">
        <v>333847</v>
      </c>
      <c r="L53" s="120">
        <f t="shared" ref="L53:L65" si="6">IFERROR(K53/I53-1,"-")</f>
        <v>6.3403431207038174E-2</v>
      </c>
      <c r="M53" s="119">
        <v>342802</v>
      </c>
      <c r="N53" s="120">
        <f t="shared" ref="N53:N56" si="7">IFERROR(M53/K53-1,"-")</f>
        <v>2.6823664732646968E-2</v>
      </c>
    </row>
    <row r="54" spans="1:15" x14ac:dyDescent="0.25">
      <c r="A54" s="1">
        <v>2</v>
      </c>
      <c r="B54" s="118" t="s">
        <v>75</v>
      </c>
      <c r="C54" s="119">
        <v>274949</v>
      </c>
      <c r="D54" s="120">
        <v>3.9084377964301753E-2</v>
      </c>
      <c r="E54" s="119">
        <v>9931</v>
      </c>
      <c r="F54" s="120">
        <f t="shared" si="5"/>
        <v>-0.96388057421558182</v>
      </c>
      <c r="G54" s="119">
        <v>189898</v>
      </c>
      <c r="H54" s="120">
        <f t="shared" si="5"/>
        <v>18.121740006041687</v>
      </c>
      <c r="I54" s="119">
        <v>275344</v>
      </c>
      <c r="J54" s="120">
        <f t="shared" si="5"/>
        <v>0.44995734552233313</v>
      </c>
      <c r="K54" s="119">
        <v>334765</v>
      </c>
      <c r="L54" s="120">
        <f t="shared" si="6"/>
        <v>0.21580640943692253</v>
      </c>
      <c r="M54" s="119">
        <v>339573</v>
      </c>
      <c r="N54" s="120">
        <f t="shared" si="7"/>
        <v>1.436231386196285E-2</v>
      </c>
    </row>
    <row r="55" spans="1:15" x14ac:dyDescent="0.25">
      <c r="A55" s="1">
        <v>3</v>
      </c>
      <c r="B55" s="118" t="s">
        <v>77</v>
      </c>
      <c r="C55" s="119">
        <v>137765</v>
      </c>
      <c r="D55" s="120">
        <v>-0.52768121010155034</v>
      </c>
      <c r="E55" s="119">
        <v>14380</v>
      </c>
      <c r="F55" s="120">
        <f t="shared" si="5"/>
        <v>-0.89561935179472285</v>
      </c>
      <c r="G55" s="119">
        <v>244364</v>
      </c>
      <c r="H55" s="120">
        <f t="shared" si="5"/>
        <v>15.993324061196105</v>
      </c>
      <c r="I55" s="119">
        <v>297230</v>
      </c>
      <c r="J55" s="120">
        <f t="shared" si="5"/>
        <v>0.21634119592083945</v>
      </c>
      <c r="K55" s="119">
        <v>347941</v>
      </c>
      <c r="L55" s="120">
        <f t="shared" si="6"/>
        <v>0.17061198398546584</v>
      </c>
      <c r="M55" s="119">
        <v>338881</v>
      </c>
      <c r="N55" s="120">
        <f t="shared" si="7"/>
        <v>-2.6038897399271677E-2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16678</v>
      </c>
      <c r="F56" s="120" t="str">
        <f t="shared" si="5"/>
        <v>-</v>
      </c>
      <c r="G56" s="119">
        <v>242765</v>
      </c>
      <c r="H56" s="120">
        <f t="shared" si="5"/>
        <v>13.556001918695287</v>
      </c>
      <c r="I56" s="119">
        <v>261963</v>
      </c>
      <c r="J56" s="120">
        <f t="shared" si="5"/>
        <v>7.9080592342388734E-2</v>
      </c>
      <c r="K56" s="119">
        <v>283297</v>
      </c>
      <c r="L56" s="120">
        <f t="shared" si="6"/>
        <v>8.1438981840947111E-2</v>
      </c>
      <c r="M56" s="119">
        <v>278326</v>
      </c>
      <c r="N56" s="120">
        <f t="shared" si="7"/>
        <v>-1.7546956021419202E-2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28484</v>
      </c>
      <c r="F57" s="120" t="str">
        <f t="shared" si="5"/>
        <v>-</v>
      </c>
      <c r="G57" s="119">
        <v>222244</v>
      </c>
      <c r="H57" s="120">
        <f t="shared" si="5"/>
        <v>6.8024153910967557</v>
      </c>
      <c r="I57" s="119">
        <v>236364</v>
      </c>
      <c r="J57" s="120">
        <f t="shared" si="5"/>
        <v>6.353377369017843E-2</v>
      </c>
      <c r="K57" s="119">
        <v>294723</v>
      </c>
      <c r="L57" s="120">
        <f t="shared" si="6"/>
        <v>0.24690308168756658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62521</v>
      </c>
      <c r="F58" s="120" t="str">
        <f t="shared" si="5"/>
        <v>-</v>
      </c>
      <c r="G58" s="119">
        <v>261542</v>
      </c>
      <c r="H58" s="120">
        <f t="shared" si="5"/>
        <v>3.1832664224820464</v>
      </c>
      <c r="I58" s="119">
        <v>276657</v>
      </c>
      <c r="J58" s="120">
        <f t="shared" si="5"/>
        <v>5.7791865168882905E-2</v>
      </c>
      <c r="K58" s="119">
        <v>333511</v>
      </c>
      <c r="L58" s="120">
        <f t="shared" si="6"/>
        <v>0.20550356578723838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152255</v>
      </c>
      <c r="F59" s="120" t="str">
        <f t="shared" si="5"/>
        <v>-</v>
      </c>
      <c r="G59" s="119">
        <v>290404</v>
      </c>
      <c r="H59" s="120">
        <f t="shared" si="5"/>
        <v>0.90735279629568821</v>
      </c>
      <c r="I59" s="119">
        <v>321014</v>
      </c>
      <c r="J59" s="120">
        <f t="shared" si="5"/>
        <v>0.10540488423024486</v>
      </c>
      <c r="K59" s="119">
        <v>378859</v>
      </c>
      <c r="L59" s="120">
        <f t="shared" si="6"/>
        <v>0.18019463325587037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79968</v>
      </c>
      <c r="D60" s="120">
        <v>-0.76572744370814361</v>
      </c>
      <c r="E60" s="119">
        <v>198189</v>
      </c>
      <c r="F60" s="120">
        <f t="shared" si="5"/>
        <v>1.4783538415366149</v>
      </c>
      <c r="G60" s="119">
        <v>292468</v>
      </c>
      <c r="H60" s="120">
        <f t="shared" si="5"/>
        <v>0.4757024860108281</v>
      </c>
      <c r="I60" s="119">
        <v>356449</v>
      </c>
      <c r="J60" s="120">
        <f t="shared" si="5"/>
        <v>0.21876239451837476</v>
      </c>
      <c r="K60" s="119">
        <v>388293</v>
      </c>
      <c r="L60" s="120">
        <f t="shared" si="6"/>
        <v>8.9336763464058055E-2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55034</v>
      </c>
      <c r="D61" s="120">
        <v>-0.82449269862327834</v>
      </c>
      <c r="E61" s="119">
        <v>195798</v>
      </c>
      <c r="F61" s="120">
        <f t="shared" si="5"/>
        <v>2.5577642911654612</v>
      </c>
      <c r="G61" s="119">
        <v>277384</v>
      </c>
      <c r="H61" s="120">
        <f t="shared" si="5"/>
        <v>0.41668454223230067</v>
      </c>
      <c r="I61" s="119">
        <v>316284</v>
      </c>
      <c r="J61" s="120">
        <f t="shared" si="5"/>
        <v>0.14023880252646159</v>
      </c>
      <c r="K61" s="119">
        <v>342910</v>
      </c>
      <c r="L61" s="120">
        <f t="shared" si="6"/>
        <v>8.4183834781399014E-2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34395</v>
      </c>
      <c r="D62" s="120">
        <v>-0.87655052114738563</v>
      </c>
      <c r="E62" s="119">
        <v>194220</v>
      </c>
      <c r="F62" s="120">
        <f t="shared" si="5"/>
        <v>4.6467509812472745</v>
      </c>
      <c r="G62" s="119">
        <v>264220</v>
      </c>
      <c r="H62" s="120">
        <f t="shared" si="5"/>
        <v>0.36041602306662557</v>
      </c>
      <c r="I62" s="119">
        <v>310495</v>
      </c>
      <c r="J62" s="120">
        <f t="shared" si="5"/>
        <v>0.17513814245704329</v>
      </c>
      <c r="K62" s="119">
        <v>353936</v>
      </c>
      <c r="L62" s="120">
        <f t="shared" si="6"/>
        <v>0.1399088552150598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19839</v>
      </c>
      <c r="D63" s="120">
        <v>-0.93285090049992048</v>
      </c>
      <c r="E63" s="119">
        <v>193852</v>
      </c>
      <c r="F63" s="120">
        <f t="shared" si="5"/>
        <v>8.7712586319875001</v>
      </c>
      <c r="G63" s="119">
        <v>273635</v>
      </c>
      <c r="H63" s="120">
        <f t="shared" si="5"/>
        <v>0.41156655592926561</v>
      </c>
      <c r="I63" s="119">
        <v>312898</v>
      </c>
      <c r="J63" s="120">
        <f t="shared" si="5"/>
        <v>0.14348676156193463</v>
      </c>
      <c r="K63" s="119">
        <v>338127</v>
      </c>
      <c r="L63" s="120">
        <f t="shared" si="6"/>
        <v>8.0630109492550339E-2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19258</v>
      </c>
      <c r="D64" s="120">
        <v>-0.93371607156378855</v>
      </c>
      <c r="E64" s="119">
        <v>173417</v>
      </c>
      <c r="F64" s="120">
        <f t="shared" si="5"/>
        <v>8.0049330148509714</v>
      </c>
      <c r="G64" s="119">
        <v>274030</v>
      </c>
      <c r="H64" s="120">
        <f t="shared" si="5"/>
        <v>0.58017956717046193</v>
      </c>
      <c r="I64" s="119">
        <v>297298</v>
      </c>
      <c r="J64" s="120">
        <f t="shared" si="5"/>
        <v>8.4910411268839248E-2</v>
      </c>
      <c r="K64" s="119">
        <v>322699</v>
      </c>
      <c r="L64" s="120">
        <f t="shared" si="6"/>
        <v>8.5439525324758403E-2</v>
      </c>
      <c r="M64" s="119"/>
      <c r="N64" s="120"/>
    </row>
    <row r="65" spans="1:15" ht="15.75" x14ac:dyDescent="0.25">
      <c r="B65" s="121" t="s">
        <v>32</v>
      </c>
      <c r="C65" s="122">
        <v>970776</v>
      </c>
      <c r="D65" s="123">
        <v>-0.72362902171991383</v>
      </c>
      <c r="E65" s="122">
        <v>1251518</v>
      </c>
      <c r="F65" s="123">
        <f t="shared" si="5"/>
        <v>0.28919338755799484</v>
      </c>
      <c r="G65" s="122">
        <v>2993935</v>
      </c>
      <c r="H65" s="123">
        <f t="shared" si="5"/>
        <v>1.3922428602704877</v>
      </c>
      <c r="I65" s="122">
        <v>3575938</v>
      </c>
      <c r="J65" s="123">
        <f t="shared" si="5"/>
        <v>0.1943939998697366</v>
      </c>
      <c r="K65" s="122">
        <v>4052908</v>
      </c>
      <c r="L65" s="123">
        <f t="shared" si="6"/>
        <v>0.13338318505522184</v>
      </c>
      <c r="M65" s="122">
        <v>1299582</v>
      </c>
      <c r="N65" s="123">
        <v>-2.061776358810441E-4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288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63553</v>
      </c>
      <c r="D75" s="120">
        <v>-0.15241194435923766</v>
      </c>
      <c r="E75" s="119">
        <v>7825</v>
      </c>
      <c r="F75" s="120">
        <f t="shared" ref="F75:J87" si="8">IFERROR(E75/C75-1,"-")</f>
        <v>-0.87687441977562031</v>
      </c>
      <c r="G75" s="119">
        <v>35027</v>
      </c>
      <c r="H75" s="120">
        <f t="shared" si="8"/>
        <v>3.47629392971246</v>
      </c>
      <c r="I75" s="119">
        <v>47459</v>
      </c>
      <c r="J75" s="120">
        <f t="shared" si="8"/>
        <v>0.3549261997887343</v>
      </c>
      <c r="K75" s="119">
        <v>54756</v>
      </c>
      <c r="L75" s="120">
        <f t="shared" ref="L75:L87" si="9">IFERROR(K75/I75-1,"-")</f>
        <v>0.15375376640890037</v>
      </c>
      <c r="M75" s="119">
        <v>55085</v>
      </c>
      <c r="N75" s="120">
        <f t="shared" ref="N75:N78" si="10">IFERROR(M75/K75-1,"-")</f>
        <v>6.008473957191951E-3</v>
      </c>
    </row>
    <row r="76" spans="1:15" x14ac:dyDescent="0.25">
      <c r="A76" s="1">
        <v>2</v>
      </c>
      <c r="B76" s="118" t="s">
        <v>75</v>
      </c>
      <c r="C76" s="119">
        <v>57132</v>
      </c>
      <c r="D76" s="120">
        <v>-0.15331149873290162</v>
      </c>
      <c r="E76" s="119">
        <v>5989</v>
      </c>
      <c r="F76" s="120">
        <f t="shared" si="8"/>
        <v>-0.8951725827907302</v>
      </c>
      <c r="G76" s="119">
        <v>41020</v>
      </c>
      <c r="H76" s="120">
        <f t="shared" si="8"/>
        <v>5.8492235765570211</v>
      </c>
      <c r="I76" s="119">
        <v>46238</v>
      </c>
      <c r="J76" s="120">
        <f t="shared" si="8"/>
        <v>0.12720624085811805</v>
      </c>
      <c r="K76" s="119">
        <v>51035</v>
      </c>
      <c r="L76" s="120">
        <f t="shared" si="9"/>
        <v>0.10374583675764515</v>
      </c>
      <c r="M76" s="119">
        <v>45467</v>
      </c>
      <c r="N76" s="120">
        <f t="shared" si="10"/>
        <v>-0.10910159694327426</v>
      </c>
    </row>
    <row r="77" spans="1:15" x14ac:dyDescent="0.25">
      <c r="A77" s="1">
        <v>3</v>
      </c>
      <c r="B77" s="118" t="s">
        <v>77</v>
      </c>
      <c r="C77" s="119">
        <v>26105</v>
      </c>
      <c r="D77" s="120">
        <v>-0.62382558072511385</v>
      </c>
      <c r="E77" s="119">
        <v>9372</v>
      </c>
      <c r="F77" s="120">
        <f t="shared" si="8"/>
        <v>-0.64098831641448006</v>
      </c>
      <c r="G77" s="119">
        <v>45982</v>
      </c>
      <c r="H77" s="120">
        <f t="shared" si="8"/>
        <v>3.9063166880068287</v>
      </c>
      <c r="I77" s="119">
        <v>45142</v>
      </c>
      <c r="J77" s="120">
        <f t="shared" si="8"/>
        <v>-1.8268017920055724E-2</v>
      </c>
      <c r="K77" s="119">
        <v>52681</v>
      </c>
      <c r="L77" s="120">
        <f t="shared" si="9"/>
        <v>0.16700633556333355</v>
      </c>
      <c r="M77" s="119">
        <v>51647</v>
      </c>
      <c r="N77" s="120">
        <f t="shared" si="10"/>
        <v>-1.9627569712040382E-2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3840</v>
      </c>
      <c r="F78" s="120" t="str">
        <f t="shared" si="8"/>
        <v>-</v>
      </c>
      <c r="G78" s="119">
        <v>36138</v>
      </c>
      <c r="H78" s="120">
        <f t="shared" si="8"/>
        <v>8.4109374999999993</v>
      </c>
      <c r="I78" s="119">
        <v>40389</v>
      </c>
      <c r="J78" s="120">
        <f t="shared" si="8"/>
        <v>0.11763240909845596</v>
      </c>
      <c r="K78" s="119">
        <v>42324</v>
      </c>
      <c r="L78" s="120">
        <f t="shared" si="9"/>
        <v>4.7909084156577242E-2</v>
      </c>
      <c r="M78" s="119">
        <v>40323</v>
      </c>
      <c r="N78" s="120">
        <f t="shared" si="10"/>
        <v>-4.7278140062375962E-2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15547</v>
      </c>
      <c r="F79" s="120" t="str">
        <f t="shared" si="8"/>
        <v>-</v>
      </c>
      <c r="G79" s="119">
        <v>32273</v>
      </c>
      <c r="H79" s="120">
        <f t="shared" si="8"/>
        <v>1.0758345661542421</v>
      </c>
      <c r="I79" s="119">
        <v>37974</v>
      </c>
      <c r="J79" s="120">
        <f t="shared" si="8"/>
        <v>0.1766492114151148</v>
      </c>
      <c r="K79" s="119">
        <v>40709</v>
      </c>
      <c r="L79" s="120">
        <f t="shared" si="9"/>
        <v>7.2022963080002E-2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18499</v>
      </c>
      <c r="F80" s="120" t="str">
        <f t="shared" si="8"/>
        <v>-</v>
      </c>
      <c r="G80" s="119">
        <v>35318</v>
      </c>
      <c r="H80" s="120">
        <f t="shared" si="8"/>
        <v>0.90918428023136388</v>
      </c>
      <c r="I80" s="119">
        <v>39444</v>
      </c>
      <c r="J80" s="120">
        <f t="shared" si="8"/>
        <v>0.11682428223568708</v>
      </c>
      <c r="K80" s="119">
        <v>43271</v>
      </c>
      <c r="L80" s="120">
        <f t="shared" si="9"/>
        <v>9.702362843524992E-2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25125</v>
      </c>
      <c r="F81" s="120" t="str">
        <f t="shared" si="8"/>
        <v>-</v>
      </c>
      <c r="G81" s="119">
        <v>37852</v>
      </c>
      <c r="H81" s="120">
        <f t="shared" si="8"/>
        <v>0.50654726368159197</v>
      </c>
      <c r="I81" s="119">
        <v>40634</v>
      </c>
      <c r="J81" s="120">
        <f t="shared" si="8"/>
        <v>7.3496776920638274E-2</v>
      </c>
      <c r="K81" s="119">
        <v>50539</v>
      </c>
      <c r="L81" s="120">
        <f t="shared" si="9"/>
        <v>0.24376138209381315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7979</v>
      </c>
      <c r="D82" s="120">
        <v>-0.87187063414320809</v>
      </c>
      <c r="E82" s="119">
        <v>31560</v>
      </c>
      <c r="F82" s="120">
        <f t="shared" si="8"/>
        <v>2.9553828800601578</v>
      </c>
      <c r="G82" s="119">
        <v>38110</v>
      </c>
      <c r="H82" s="120">
        <f t="shared" si="8"/>
        <v>0.20754119138149552</v>
      </c>
      <c r="I82" s="119">
        <v>42953</v>
      </c>
      <c r="J82" s="120">
        <f t="shared" si="8"/>
        <v>0.1270795066911572</v>
      </c>
      <c r="K82" s="119">
        <v>53008</v>
      </c>
      <c r="L82" s="120">
        <f t="shared" si="9"/>
        <v>0.23409307848113059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6688</v>
      </c>
      <c r="D83" s="120">
        <v>-0.89798346502333815</v>
      </c>
      <c r="E83" s="119">
        <v>36088</v>
      </c>
      <c r="F83" s="120">
        <f t="shared" si="8"/>
        <v>4.3959330143540667</v>
      </c>
      <c r="G83" s="119">
        <v>38317</v>
      </c>
      <c r="H83" s="120">
        <f t="shared" si="8"/>
        <v>6.1765683883839406E-2</v>
      </c>
      <c r="I83" s="119">
        <v>44698</v>
      </c>
      <c r="J83" s="120">
        <f t="shared" si="8"/>
        <v>0.16653182660437915</v>
      </c>
      <c r="K83" s="119">
        <v>47719</v>
      </c>
      <c r="L83" s="120">
        <f t="shared" si="9"/>
        <v>6.7586916640565597E-2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7761</v>
      </c>
      <c r="D84" s="120">
        <v>-0.85142999349132809</v>
      </c>
      <c r="E84" s="119">
        <v>39363</v>
      </c>
      <c r="F84" s="120">
        <f t="shared" si="8"/>
        <v>4.071897951294936</v>
      </c>
      <c r="G84" s="119">
        <v>34933</v>
      </c>
      <c r="H84" s="120">
        <f t="shared" si="8"/>
        <v>-0.11254223509386985</v>
      </c>
      <c r="I84" s="119">
        <v>42576</v>
      </c>
      <c r="J84" s="120">
        <f t="shared" si="8"/>
        <v>0.21879025563221033</v>
      </c>
      <c r="K84" s="119">
        <v>48020</v>
      </c>
      <c r="L84" s="120">
        <f t="shared" si="9"/>
        <v>0.12786546411123645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5041</v>
      </c>
      <c r="D85" s="120">
        <v>-0.92178311533150237</v>
      </c>
      <c r="E85" s="119">
        <v>47215</v>
      </c>
      <c r="F85" s="120">
        <f t="shared" si="8"/>
        <v>8.3661971830985919</v>
      </c>
      <c r="G85" s="119">
        <v>42052</v>
      </c>
      <c r="H85" s="120">
        <f t="shared" si="8"/>
        <v>-0.10935084189346611</v>
      </c>
      <c r="I85" s="119">
        <v>52642</v>
      </c>
      <c r="J85" s="120">
        <f t="shared" si="8"/>
        <v>0.25183106629886809</v>
      </c>
      <c r="K85" s="119">
        <v>51459</v>
      </c>
      <c r="L85" s="120">
        <f t="shared" si="9"/>
        <v>-2.2472550435013838E-2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8314</v>
      </c>
      <c r="D86" s="120">
        <v>-0.86488331274783858</v>
      </c>
      <c r="E86" s="119">
        <v>42955</v>
      </c>
      <c r="F86" s="120">
        <f t="shared" si="8"/>
        <v>4.1665864806350736</v>
      </c>
      <c r="G86" s="119">
        <v>44042</v>
      </c>
      <c r="H86" s="120">
        <f t="shared" si="8"/>
        <v>2.5305552322197666E-2</v>
      </c>
      <c r="I86" s="119">
        <v>50952</v>
      </c>
      <c r="J86" s="120">
        <f t="shared" si="8"/>
        <v>0.15689569047727159</v>
      </c>
      <c r="K86" s="119">
        <v>51400</v>
      </c>
      <c r="L86" s="120">
        <f t="shared" si="9"/>
        <v>8.7925891034699166E-3</v>
      </c>
      <c r="M86" s="119"/>
      <c r="N86" s="120"/>
    </row>
    <row r="87" spans="1:15" ht="15.75" x14ac:dyDescent="0.25">
      <c r="B87" s="121" t="s">
        <v>32</v>
      </c>
      <c r="C87" s="122">
        <v>186745</v>
      </c>
      <c r="D87" s="123">
        <v>-0.75045767354847337</v>
      </c>
      <c r="E87" s="122">
        <v>283378</v>
      </c>
      <c r="F87" s="123">
        <f t="shared" si="8"/>
        <v>0.51745963747356027</v>
      </c>
      <c r="G87" s="122">
        <v>461064</v>
      </c>
      <c r="H87" s="123">
        <f t="shared" si="8"/>
        <v>0.62702820967047557</v>
      </c>
      <c r="I87" s="122">
        <v>531101</v>
      </c>
      <c r="J87" s="123">
        <f t="shared" si="8"/>
        <v>0.15190298960664905</v>
      </c>
      <c r="K87" s="122">
        <v>586921</v>
      </c>
      <c r="L87" s="123">
        <f t="shared" si="9"/>
        <v>0.10510241931384057</v>
      </c>
      <c r="M87" s="122">
        <v>192522</v>
      </c>
      <c r="N87" s="123">
        <v>-4.1206000119524244E-2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289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",RIGHT(E95,2),"/",RIGHT(C95,2))</f>
        <v>var 21/20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19">
        <v>120082</v>
      </c>
      <c r="D97" s="120">
        <v>-2.1605092154027838E-3</v>
      </c>
      <c r="E97" s="119">
        <v>10029</v>
      </c>
      <c r="F97" s="120">
        <f t="shared" ref="F97:J109" si="11">IFERROR(E97/C97-1,"-")</f>
        <v>-0.91648207058510023</v>
      </c>
      <c r="G97" s="119">
        <v>66503</v>
      </c>
      <c r="H97" s="120">
        <f t="shared" si="11"/>
        <v>5.6310698972978361</v>
      </c>
      <c r="I97" s="119">
        <v>98243</v>
      </c>
      <c r="J97" s="120">
        <f t="shared" si="11"/>
        <v>0.47727170202848002</v>
      </c>
      <c r="K97" s="119">
        <v>93714</v>
      </c>
      <c r="L97" s="120">
        <f t="shared" ref="L97:L109" si="12">IFERROR(K97/I97-1,"-")</f>
        <v>-4.6099976588662828E-2</v>
      </c>
      <c r="M97" s="119">
        <v>97059</v>
      </c>
      <c r="N97" s="120">
        <f t="shared" ref="N97:N100" si="13">IFERROR(M97/K97-1,"-")</f>
        <v>3.56937063832512E-2</v>
      </c>
    </row>
    <row r="98" spans="2:14" x14ac:dyDescent="0.25">
      <c r="B98" s="118" t="s">
        <v>75</v>
      </c>
      <c r="C98" s="119">
        <v>98763</v>
      </c>
      <c r="D98" s="120">
        <v>-3.8662578478609988E-2</v>
      </c>
      <c r="E98" s="119">
        <v>9981</v>
      </c>
      <c r="F98" s="120">
        <f t="shared" si="11"/>
        <v>-0.89893988639470246</v>
      </c>
      <c r="G98" s="119">
        <v>69187</v>
      </c>
      <c r="H98" s="120">
        <f t="shared" si="11"/>
        <v>5.9318705540526997</v>
      </c>
      <c r="I98" s="119">
        <v>90203</v>
      </c>
      <c r="J98" s="120">
        <f t="shared" si="11"/>
        <v>0.30375648604506633</v>
      </c>
      <c r="K98" s="119">
        <v>90986</v>
      </c>
      <c r="L98" s="120">
        <f t="shared" si="12"/>
        <v>8.6804208285755635E-3</v>
      </c>
      <c r="M98" s="119">
        <v>93506</v>
      </c>
      <c r="N98" s="120">
        <f t="shared" si="13"/>
        <v>2.76965687028774E-2</v>
      </c>
    </row>
    <row r="99" spans="2:14" x14ac:dyDescent="0.25">
      <c r="B99" s="118" t="s">
        <v>77</v>
      </c>
      <c r="C99" s="119">
        <v>53936</v>
      </c>
      <c r="D99" s="120">
        <v>-0.50368993503505899</v>
      </c>
      <c r="E99" s="119">
        <v>12045</v>
      </c>
      <c r="F99" s="120">
        <f t="shared" si="11"/>
        <v>-0.77667976861465438</v>
      </c>
      <c r="G99" s="119">
        <v>75693</v>
      </c>
      <c r="H99" s="120">
        <f t="shared" si="11"/>
        <v>5.2841843088418434</v>
      </c>
      <c r="I99" s="119">
        <v>93467</v>
      </c>
      <c r="J99" s="120">
        <f t="shared" si="11"/>
        <v>0.23481695797497792</v>
      </c>
      <c r="K99" s="119">
        <v>98528</v>
      </c>
      <c r="L99" s="120">
        <f t="shared" si="12"/>
        <v>5.4147453111793364E-2</v>
      </c>
      <c r="M99" s="119">
        <v>108845</v>
      </c>
      <c r="N99" s="120">
        <f t="shared" si="13"/>
        <v>0.10471135108801555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13349</v>
      </c>
      <c r="F100" s="120" t="str">
        <f t="shared" si="11"/>
        <v>-</v>
      </c>
      <c r="G100" s="119">
        <v>70085</v>
      </c>
      <c r="H100" s="120">
        <f t="shared" si="11"/>
        <v>4.2502060079406698</v>
      </c>
      <c r="I100" s="119">
        <v>77040</v>
      </c>
      <c r="J100" s="120">
        <f t="shared" si="11"/>
        <v>9.92366412213741E-2</v>
      </c>
      <c r="K100" s="119">
        <v>85861</v>
      </c>
      <c r="L100" s="120">
        <f t="shared" si="12"/>
        <v>0.11449896157840089</v>
      </c>
      <c r="M100" s="119">
        <v>102482</v>
      </c>
      <c r="N100" s="120">
        <f t="shared" si="13"/>
        <v>0.19358032168271966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21459</v>
      </c>
      <c r="F101" s="120" t="str">
        <f t="shared" si="11"/>
        <v>-</v>
      </c>
      <c r="G101" s="119">
        <v>56282</v>
      </c>
      <c r="H101" s="120">
        <f t="shared" si="11"/>
        <v>1.6227690013514144</v>
      </c>
      <c r="I101" s="119">
        <v>66260</v>
      </c>
      <c r="J101" s="120">
        <f t="shared" si="11"/>
        <v>0.1772858107387798</v>
      </c>
      <c r="K101" s="119">
        <v>70270</v>
      </c>
      <c r="L101" s="120">
        <f t="shared" si="12"/>
        <v>6.0519166918201028E-2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29603</v>
      </c>
      <c r="F102" s="120" t="str">
        <f t="shared" si="11"/>
        <v>-</v>
      </c>
      <c r="G102" s="119">
        <v>67208</v>
      </c>
      <c r="H102" s="120">
        <f t="shared" si="11"/>
        <v>1.2703104415093063</v>
      </c>
      <c r="I102" s="119">
        <v>77667</v>
      </c>
      <c r="J102" s="120">
        <f t="shared" si="11"/>
        <v>0.15562135460064286</v>
      </c>
      <c r="K102" s="119">
        <v>83667</v>
      </c>
      <c r="L102" s="120">
        <f t="shared" si="12"/>
        <v>7.7252887326663799E-2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48297</v>
      </c>
      <c r="F103" s="120" t="str">
        <f t="shared" si="11"/>
        <v>-</v>
      </c>
      <c r="G103" s="119">
        <v>89403</v>
      </c>
      <c r="H103" s="120">
        <f t="shared" si="11"/>
        <v>0.85110876451953543</v>
      </c>
      <c r="I103" s="119">
        <v>92765</v>
      </c>
      <c r="J103" s="120">
        <f t="shared" si="11"/>
        <v>3.7605002069281745E-2</v>
      </c>
      <c r="K103" s="119">
        <v>102667</v>
      </c>
      <c r="L103" s="120">
        <f t="shared" si="12"/>
        <v>0.10674284482293972</v>
      </c>
      <c r="M103" s="119"/>
      <c r="N103" s="120"/>
    </row>
    <row r="104" spans="2:14" x14ac:dyDescent="0.25">
      <c r="B104" s="118" t="s">
        <v>87</v>
      </c>
      <c r="C104" s="119">
        <v>27861</v>
      </c>
      <c r="D104" s="120">
        <v>-0.74450934900824395</v>
      </c>
      <c r="E104" s="119">
        <v>54237</v>
      </c>
      <c r="F104" s="120">
        <f t="shared" si="11"/>
        <v>0.94669968773554425</v>
      </c>
      <c r="G104" s="119">
        <v>85449</v>
      </c>
      <c r="H104" s="120">
        <f t="shared" si="11"/>
        <v>0.57547430720725701</v>
      </c>
      <c r="I104" s="119">
        <v>81457</v>
      </c>
      <c r="J104" s="120">
        <f t="shared" si="11"/>
        <v>-4.6717925312174557E-2</v>
      </c>
      <c r="K104" s="119">
        <v>110568</v>
      </c>
      <c r="L104" s="120">
        <f t="shared" si="12"/>
        <v>0.35737873970315626</v>
      </c>
      <c r="M104" s="119"/>
      <c r="N104" s="120"/>
    </row>
    <row r="105" spans="2:14" x14ac:dyDescent="0.25">
      <c r="B105" s="118" t="s">
        <v>89</v>
      </c>
      <c r="C105" s="119">
        <v>18984</v>
      </c>
      <c r="D105" s="120">
        <v>-0.79358710898000462</v>
      </c>
      <c r="E105" s="119">
        <v>50104</v>
      </c>
      <c r="F105" s="120">
        <f t="shared" si="11"/>
        <v>1.6392751790981879</v>
      </c>
      <c r="G105" s="119">
        <v>62576</v>
      </c>
      <c r="H105" s="120">
        <f t="shared" si="11"/>
        <v>0.24892224173718658</v>
      </c>
      <c r="I105" s="119">
        <v>80132</v>
      </c>
      <c r="J105" s="120">
        <f t="shared" si="11"/>
        <v>0.28055484530810526</v>
      </c>
      <c r="K105" s="119">
        <v>98575</v>
      </c>
      <c r="L105" s="120">
        <f t="shared" si="12"/>
        <v>0.23015773972944631</v>
      </c>
      <c r="M105" s="119"/>
      <c r="N105" s="120"/>
    </row>
    <row r="106" spans="2:14" x14ac:dyDescent="0.25">
      <c r="B106" s="118" t="s">
        <v>91</v>
      </c>
      <c r="C106" s="119">
        <v>13944</v>
      </c>
      <c r="D106" s="120">
        <v>-0.84321133412042504</v>
      </c>
      <c r="E106" s="119">
        <v>53602</v>
      </c>
      <c r="F106" s="120">
        <f t="shared" si="11"/>
        <v>2.8440906483075157</v>
      </c>
      <c r="G106" s="119">
        <v>76819</v>
      </c>
      <c r="H106" s="120">
        <f t="shared" si="11"/>
        <v>0.43313682325286362</v>
      </c>
      <c r="I106" s="119">
        <v>75901</v>
      </c>
      <c r="J106" s="120">
        <f t="shared" si="11"/>
        <v>-1.1950168578086173E-2</v>
      </c>
      <c r="K106" s="119">
        <v>89031</v>
      </c>
      <c r="L106" s="120">
        <f t="shared" si="12"/>
        <v>0.17298849817525452</v>
      </c>
      <c r="M106" s="119"/>
      <c r="N106" s="120"/>
    </row>
    <row r="107" spans="2:14" x14ac:dyDescent="0.25">
      <c r="B107" s="118" t="s">
        <v>93</v>
      </c>
      <c r="C107" s="119">
        <v>11948</v>
      </c>
      <c r="D107" s="120">
        <v>-0.88496938421843108</v>
      </c>
      <c r="E107" s="119">
        <v>62050</v>
      </c>
      <c r="F107" s="120">
        <f t="shared" si="11"/>
        <v>4.193337797120857</v>
      </c>
      <c r="G107" s="119">
        <v>86224</v>
      </c>
      <c r="H107" s="120">
        <f t="shared" si="11"/>
        <v>0.38958904109589043</v>
      </c>
      <c r="I107" s="119">
        <v>90568</v>
      </c>
      <c r="J107" s="120">
        <f t="shared" si="11"/>
        <v>5.0380404527741618E-2</v>
      </c>
      <c r="K107" s="119">
        <v>93328</v>
      </c>
      <c r="L107" s="120">
        <f t="shared" si="12"/>
        <v>3.0474339722639243E-2</v>
      </c>
      <c r="M107" s="119"/>
      <c r="N107" s="120"/>
    </row>
    <row r="108" spans="2:14" x14ac:dyDescent="0.25">
      <c r="B108" s="118" t="s">
        <v>95</v>
      </c>
      <c r="C108" s="119">
        <v>17274</v>
      </c>
      <c r="D108" s="120">
        <v>-0.8414807609363959</v>
      </c>
      <c r="E108" s="119">
        <v>67710</v>
      </c>
      <c r="F108" s="120">
        <f t="shared" si="11"/>
        <v>2.9197638068773881</v>
      </c>
      <c r="G108" s="119">
        <v>91965</v>
      </c>
      <c r="H108" s="120">
        <f t="shared" si="11"/>
        <v>0.35821887461231716</v>
      </c>
      <c r="I108" s="119">
        <v>92585</v>
      </c>
      <c r="J108" s="120">
        <f t="shared" si="11"/>
        <v>6.7416952101342353E-3</v>
      </c>
      <c r="K108" s="119">
        <v>94775</v>
      </c>
      <c r="L108" s="120">
        <f t="shared" si="12"/>
        <v>2.3653939623049069E-2</v>
      </c>
      <c r="M108" s="119"/>
      <c r="N108" s="120"/>
    </row>
    <row r="109" spans="2:14" ht="15.75" x14ac:dyDescent="0.25">
      <c r="B109" s="121" t="s">
        <v>32</v>
      </c>
      <c r="C109" s="122">
        <v>389120</v>
      </c>
      <c r="D109" s="123">
        <v>-0.68405788158341307</v>
      </c>
      <c r="E109" s="122">
        <v>432466</v>
      </c>
      <c r="F109" s="123">
        <f t="shared" si="11"/>
        <v>0.11139494243421044</v>
      </c>
      <c r="G109" s="122">
        <v>897394</v>
      </c>
      <c r="H109" s="123">
        <f t="shared" si="11"/>
        <v>1.0750625482696905</v>
      </c>
      <c r="I109" s="122">
        <v>1016288</v>
      </c>
      <c r="J109" s="123">
        <f t="shared" si="11"/>
        <v>0.13248807101451532</v>
      </c>
      <c r="K109" s="122">
        <v>1111970</v>
      </c>
      <c r="L109" s="123">
        <f t="shared" si="12"/>
        <v>9.4148509084039267E-2</v>
      </c>
      <c r="M109" s="122">
        <v>401892</v>
      </c>
      <c r="N109" s="123">
        <v>8.887558285399999E-2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3" spans="3:3" x14ac:dyDescent="0.25">
      <c r="C113" s="124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B45B-89BF-4355-9859-60FDB6BB946D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</row>
    <row r="5" spans="1:12" ht="6" customHeight="1" x14ac:dyDescent="0.25"/>
    <row r="6" spans="1:12" s="147" customFormat="1" ht="72" customHeight="1" x14ac:dyDescent="0.25">
      <c r="B6" s="148"/>
      <c r="C6" s="173" t="s">
        <v>261</v>
      </c>
      <c r="D6" s="173" t="s">
        <v>226</v>
      </c>
      <c r="E6" s="173" t="s">
        <v>227</v>
      </c>
      <c r="F6" s="173" t="s">
        <v>228</v>
      </c>
      <c r="G6" s="173" t="s">
        <v>229</v>
      </c>
      <c r="H6" s="173" t="s">
        <v>230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0</v>
      </c>
      <c r="D8" s="177">
        <v>382997</v>
      </c>
      <c r="E8" s="177">
        <v>2650816</v>
      </c>
      <c r="F8" s="177">
        <v>2706253</v>
      </c>
      <c r="G8" s="177">
        <v>2822088</v>
      </c>
      <c r="H8" s="177">
        <v>2790837</v>
      </c>
      <c r="I8" s="178">
        <f>IFERROR(H8/G8-1,"-")</f>
        <v>-1.1073715631830017E-2</v>
      </c>
      <c r="J8" s="177">
        <f>H8-G8</f>
        <v>-31251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0</v>
      </c>
      <c r="D9" s="161">
        <v>125741</v>
      </c>
      <c r="E9" s="161">
        <v>331390</v>
      </c>
      <c r="F9" s="161">
        <v>355796</v>
      </c>
      <c r="G9" s="161">
        <v>301985</v>
      </c>
      <c r="H9" s="161">
        <v>344877</v>
      </c>
      <c r="I9" s="162">
        <f>IFERROR(H9/G9-1,"-")</f>
        <v>0.14203354471248564</v>
      </c>
      <c r="J9" s="161">
        <f t="shared" ref="J9:J19" si="0">H9-G9</f>
        <v>42892</v>
      </c>
      <c r="K9" s="162">
        <f>H9/H$8</f>
        <v>0.12357475553033015</v>
      </c>
      <c r="L9" s="81"/>
    </row>
    <row r="10" spans="1:12" x14ac:dyDescent="0.25">
      <c r="A10" s="163" t="s">
        <v>105</v>
      </c>
      <c r="B10" s="164" t="s">
        <v>105</v>
      </c>
      <c r="C10" s="165">
        <v>0</v>
      </c>
      <c r="D10" s="165">
        <v>80869</v>
      </c>
      <c r="E10" s="165">
        <v>104424</v>
      </c>
      <c r="F10" s="165">
        <v>118128</v>
      </c>
      <c r="G10" s="165">
        <v>84906</v>
      </c>
      <c r="H10" s="165">
        <v>101820</v>
      </c>
      <c r="I10" s="166">
        <f>IFERROR(H10/G10-1,"-")</f>
        <v>0.19920853649918735</v>
      </c>
      <c r="J10" s="165">
        <f t="shared" si="0"/>
        <v>16914</v>
      </c>
      <c r="K10" s="166">
        <f>H10/H$8</f>
        <v>3.6483678552348277E-2</v>
      </c>
      <c r="L10" s="81"/>
    </row>
    <row r="11" spans="1:12" x14ac:dyDescent="0.25">
      <c r="A11" s="163" t="s">
        <v>102</v>
      </c>
      <c r="B11" s="164" t="s">
        <v>102</v>
      </c>
      <c r="C11" s="165">
        <v>0</v>
      </c>
      <c r="D11" s="165">
        <v>44872</v>
      </c>
      <c r="E11" s="165">
        <v>226966</v>
      </c>
      <c r="F11" s="165">
        <v>237668</v>
      </c>
      <c r="G11" s="165">
        <v>217079</v>
      </c>
      <c r="H11" s="165">
        <v>243057</v>
      </c>
      <c r="I11" s="166">
        <f>IFERROR(H11/G11-1,"-")</f>
        <v>0.11967071895485049</v>
      </c>
      <c r="J11" s="165">
        <f t="shared" si="0"/>
        <v>25978</v>
      </c>
      <c r="K11" s="166">
        <f>H11/H$8</f>
        <v>8.7091076977981879E-2</v>
      </c>
      <c r="L11" s="81"/>
    </row>
    <row r="12" spans="1:12" x14ac:dyDescent="0.25">
      <c r="A12" s="1"/>
      <c r="B12" s="160" t="s">
        <v>109</v>
      </c>
      <c r="C12" s="161">
        <v>0</v>
      </c>
      <c r="D12" s="161">
        <v>257256</v>
      </c>
      <c r="E12" s="161">
        <v>2319426</v>
      </c>
      <c r="F12" s="161">
        <v>2350457</v>
      </c>
      <c r="G12" s="161">
        <v>2520103</v>
      </c>
      <c r="H12" s="161">
        <v>2445960</v>
      </c>
      <c r="I12" s="162">
        <f>IFERROR(H12/G12-1,"-")</f>
        <v>-2.9420622887239123E-2</v>
      </c>
      <c r="J12" s="161">
        <f t="shared" si="0"/>
        <v>-74143</v>
      </c>
      <c r="K12" s="162">
        <f>H12/H$8</f>
        <v>0.87642524446966985</v>
      </c>
      <c r="L12" s="81"/>
    </row>
    <row r="13" spans="1:12" s="57" customFormat="1" x14ac:dyDescent="0.25">
      <c r="A13" s="163"/>
      <c r="B13" s="164" t="s">
        <v>112</v>
      </c>
      <c r="C13" s="165">
        <v>0</v>
      </c>
      <c r="D13" s="165">
        <v>13729</v>
      </c>
      <c r="E13" s="165">
        <v>1064117</v>
      </c>
      <c r="F13" s="165">
        <v>1041525</v>
      </c>
      <c r="G13" s="165">
        <v>1164223</v>
      </c>
      <c r="H13" s="165">
        <v>1123846</v>
      </c>
      <c r="I13" s="166">
        <f t="shared" ref="I13:I20" si="1">IFERROR(H13/G13-1,"-")</f>
        <v>-3.4681500021903067E-2</v>
      </c>
      <c r="J13" s="165">
        <f t="shared" si="0"/>
        <v>-40377</v>
      </c>
      <c r="K13" s="166">
        <f t="shared" ref="K13:K20" si="2">H13/H$8</f>
        <v>0.40269137896623847</v>
      </c>
      <c r="L13" s="167"/>
    </row>
    <row r="14" spans="1:12" s="57" customFormat="1" x14ac:dyDescent="0.25">
      <c r="A14" s="163"/>
      <c r="B14" s="164" t="s">
        <v>115</v>
      </c>
      <c r="C14" s="165">
        <v>0</v>
      </c>
      <c r="D14" s="165">
        <v>40849</v>
      </c>
      <c r="E14" s="165">
        <v>278608</v>
      </c>
      <c r="F14" s="165">
        <v>278156</v>
      </c>
      <c r="G14" s="165">
        <v>295373</v>
      </c>
      <c r="H14" s="165">
        <v>289984</v>
      </c>
      <c r="I14" s="166">
        <f t="shared" si="1"/>
        <v>-1.8244727852579579E-2</v>
      </c>
      <c r="J14" s="165">
        <f t="shared" si="0"/>
        <v>-5389</v>
      </c>
      <c r="K14" s="166">
        <f t="shared" si="2"/>
        <v>0.10390574583897232</v>
      </c>
      <c r="L14" s="167"/>
    </row>
    <row r="15" spans="1:12" x14ac:dyDescent="0.25">
      <c r="A15" s="163"/>
      <c r="B15" s="164" t="s">
        <v>118</v>
      </c>
      <c r="C15" s="165">
        <v>0</v>
      </c>
      <c r="D15" s="165">
        <v>31063</v>
      </c>
      <c r="E15" s="165">
        <v>114040</v>
      </c>
      <c r="F15" s="165">
        <v>138315</v>
      </c>
      <c r="G15" s="165">
        <v>149936</v>
      </c>
      <c r="H15" s="165">
        <v>131454</v>
      </c>
      <c r="I15" s="166">
        <f t="shared" si="1"/>
        <v>-0.12326592679543269</v>
      </c>
      <c r="J15" s="165">
        <f t="shared" si="0"/>
        <v>-18482</v>
      </c>
      <c r="K15" s="166">
        <f t="shared" si="2"/>
        <v>4.7101998432728248E-2</v>
      </c>
      <c r="L15" s="81"/>
    </row>
    <row r="16" spans="1:12" x14ac:dyDescent="0.25">
      <c r="A16" s="163"/>
      <c r="B16" s="164" t="s">
        <v>125</v>
      </c>
      <c r="C16" s="165">
        <v>0</v>
      </c>
      <c r="D16" s="165">
        <v>3486</v>
      </c>
      <c r="E16" s="165">
        <v>109312</v>
      </c>
      <c r="F16" s="165">
        <v>106948</v>
      </c>
      <c r="G16" s="165">
        <v>110714</v>
      </c>
      <c r="H16" s="165">
        <v>102231</v>
      </c>
      <c r="I16" s="166">
        <f t="shared" si="1"/>
        <v>-7.662084289249782E-2</v>
      </c>
      <c r="J16" s="165">
        <f t="shared" si="0"/>
        <v>-8483</v>
      </c>
      <c r="K16" s="166">
        <f t="shared" si="2"/>
        <v>3.6630946200010964E-2</v>
      </c>
      <c r="L16" s="81"/>
    </row>
    <row r="17" spans="1:12" x14ac:dyDescent="0.25">
      <c r="A17" s="163"/>
      <c r="B17" s="164" t="s">
        <v>121</v>
      </c>
      <c r="C17" s="165">
        <v>0</v>
      </c>
      <c r="D17" s="165">
        <v>10928</v>
      </c>
      <c r="E17" s="165">
        <v>107027</v>
      </c>
      <c r="F17" s="165">
        <v>87599</v>
      </c>
      <c r="G17" s="165">
        <v>107623</v>
      </c>
      <c r="H17" s="165">
        <v>82850</v>
      </c>
      <c r="I17" s="166">
        <f t="shared" si="1"/>
        <v>-0.23018313929178702</v>
      </c>
      <c r="J17" s="165">
        <f t="shared" si="0"/>
        <v>-24773</v>
      </c>
      <c r="K17" s="166">
        <f t="shared" si="2"/>
        <v>2.968643457142069E-2</v>
      </c>
      <c r="L17" s="81"/>
    </row>
    <row r="18" spans="1:12" x14ac:dyDescent="0.25">
      <c r="A18" s="163"/>
      <c r="B18" s="164" t="s">
        <v>130</v>
      </c>
      <c r="C18" s="165">
        <v>0</v>
      </c>
      <c r="D18" s="165">
        <v>572</v>
      </c>
      <c r="E18" s="165">
        <v>43901</v>
      </c>
      <c r="F18" s="165">
        <v>40457</v>
      </c>
      <c r="G18" s="165">
        <v>33532</v>
      </c>
      <c r="H18" s="165">
        <v>46184</v>
      </c>
      <c r="I18" s="166">
        <f t="shared" si="1"/>
        <v>0.37731122509841342</v>
      </c>
      <c r="J18" s="165">
        <f t="shared" si="0"/>
        <v>12652</v>
      </c>
      <c r="K18" s="166">
        <f t="shared" si="2"/>
        <v>1.6548440485775414E-2</v>
      </c>
      <c r="L18" s="81"/>
    </row>
    <row r="19" spans="1:12" x14ac:dyDescent="0.25">
      <c r="A19" s="163" t="s">
        <v>146</v>
      </c>
      <c r="B19" s="164" t="s">
        <v>133</v>
      </c>
      <c r="C19" s="165">
        <v>0</v>
      </c>
      <c r="D19" s="165">
        <v>2012</v>
      </c>
      <c r="E19" s="165">
        <v>35071</v>
      </c>
      <c r="F19" s="165">
        <v>42285</v>
      </c>
      <c r="G19" s="165">
        <v>40146</v>
      </c>
      <c r="H19" s="165">
        <v>35748</v>
      </c>
      <c r="I19" s="166">
        <f t="shared" si="1"/>
        <v>-0.1095501419817666</v>
      </c>
      <c r="J19" s="165">
        <f t="shared" si="0"/>
        <v>-4398</v>
      </c>
      <c r="K19" s="166">
        <f t="shared" si="2"/>
        <v>1.2809060507654155E-2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0</v>
      </c>
      <c r="D20" s="170">
        <f t="shared" ref="D20:H20" si="4">D12-SUM(D13:D19)</f>
        <v>154617</v>
      </c>
      <c r="E20" s="170">
        <f t="shared" si="4"/>
        <v>567350</v>
      </c>
      <c r="F20" s="170">
        <f t="shared" si="4"/>
        <v>615172</v>
      </c>
      <c r="G20" s="170">
        <f t="shared" si="4"/>
        <v>618556</v>
      </c>
      <c r="H20" s="170">
        <f t="shared" si="4"/>
        <v>633663</v>
      </c>
      <c r="I20" s="171">
        <f t="shared" si="1"/>
        <v>2.442301101274591E-2</v>
      </c>
      <c r="J20" s="170">
        <f>H20-G20</f>
        <v>15107</v>
      </c>
      <c r="K20" s="171">
        <f t="shared" si="2"/>
        <v>0.22705123946686961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154899</v>
      </c>
      <c r="E22" s="177">
        <v>1117075</v>
      </c>
      <c r="F22" s="177">
        <v>1108018</v>
      </c>
      <c r="G22" s="177">
        <v>1093882</v>
      </c>
      <c r="H22" s="177">
        <v>1104961</v>
      </c>
      <c r="I22" s="178">
        <f>IFERROR(H22/G22-1,"-")</f>
        <v>1.0128149105662176E-2</v>
      </c>
      <c r="J22" s="177">
        <f>H22-G22</f>
        <v>11079</v>
      </c>
      <c r="K22" s="178">
        <f>H22/H$8</f>
        <v>0.39592459179808781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48544</v>
      </c>
      <c r="E23" s="161">
        <v>70700</v>
      </c>
      <c r="F23" s="161">
        <v>73095</v>
      </c>
      <c r="G23" s="161">
        <v>39075</v>
      </c>
      <c r="H23" s="161">
        <v>54460</v>
      </c>
      <c r="I23" s="162">
        <f>IFERROR(H23/G23-1,"-")</f>
        <v>0.39373000639795275</v>
      </c>
      <c r="J23" s="161">
        <f t="shared" ref="J23:J33" si="5">H23-G23</f>
        <v>15385</v>
      </c>
      <c r="K23" s="162">
        <f>H23/H$8</f>
        <v>1.951385910391757E-2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27303</v>
      </c>
      <c r="E24" s="165">
        <v>24750</v>
      </c>
      <c r="F24" s="165">
        <v>25210</v>
      </c>
      <c r="G24" s="165">
        <v>13759</v>
      </c>
      <c r="H24" s="165">
        <v>18431</v>
      </c>
      <c r="I24" s="166">
        <f>IFERROR(H24/G24-1,"-")</f>
        <v>0.33955956101460871</v>
      </c>
      <c r="J24" s="165">
        <f t="shared" si="5"/>
        <v>4672</v>
      </c>
      <c r="K24" s="166">
        <f>H24/H$8</f>
        <v>6.6041119563772449E-3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21241</v>
      </c>
      <c r="E25" s="165">
        <v>45950</v>
      </c>
      <c r="F25" s="165">
        <v>47885</v>
      </c>
      <c r="G25" s="165">
        <v>25316</v>
      </c>
      <c r="H25" s="165">
        <v>36029</v>
      </c>
      <c r="I25" s="166">
        <f>IFERROR(H25/G25-1,"-")</f>
        <v>0.42317111708010735</v>
      </c>
      <c r="J25" s="165">
        <f t="shared" si="5"/>
        <v>10713</v>
      </c>
      <c r="K25" s="166">
        <f>H25/H$8</f>
        <v>1.2909747147540326E-2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106355</v>
      </c>
      <c r="E26" s="161">
        <v>1046375</v>
      </c>
      <c r="F26" s="161">
        <v>1034923</v>
      </c>
      <c r="G26" s="161">
        <v>1054807</v>
      </c>
      <c r="H26" s="161">
        <v>1050501</v>
      </c>
      <c r="I26" s="162">
        <f>IFERROR(H26/G26-1,"-")</f>
        <v>-4.0822633903643268E-3</v>
      </c>
      <c r="J26" s="161">
        <f t="shared" si="5"/>
        <v>-4306</v>
      </c>
      <c r="K26" s="162">
        <f>H26/H$8</f>
        <v>0.37641073269417025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3963</v>
      </c>
      <c r="E27" s="165">
        <v>499381</v>
      </c>
      <c r="F27" s="165">
        <v>504848</v>
      </c>
      <c r="G27" s="165">
        <v>538909</v>
      </c>
      <c r="H27" s="165">
        <v>536606</v>
      </c>
      <c r="I27" s="166">
        <f t="shared" ref="I27:I34" si="6">IFERROR(H27/G27-1,"-")</f>
        <v>-4.2734487640770924E-3</v>
      </c>
      <c r="J27" s="165">
        <f t="shared" si="5"/>
        <v>-2303</v>
      </c>
      <c r="K27" s="166">
        <f t="shared" ref="K27:K34" si="7">H27/H$8</f>
        <v>0.19227421737636416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15236</v>
      </c>
      <c r="E28" s="165">
        <v>128074</v>
      </c>
      <c r="F28" s="165">
        <v>121099</v>
      </c>
      <c r="G28" s="165">
        <v>116283</v>
      </c>
      <c r="H28" s="165">
        <v>111657</v>
      </c>
      <c r="I28" s="166">
        <f t="shared" si="6"/>
        <v>-3.978225535976887E-2</v>
      </c>
      <c r="J28" s="165">
        <f t="shared" si="5"/>
        <v>-4626</v>
      </c>
      <c r="K28" s="166">
        <f t="shared" si="7"/>
        <v>4.0008427579253103E-2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11940</v>
      </c>
      <c r="E29" s="165">
        <v>44208</v>
      </c>
      <c r="F29" s="165">
        <v>49493</v>
      </c>
      <c r="G29" s="165">
        <v>41914</v>
      </c>
      <c r="H29" s="165">
        <v>33229</v>
      </c>
      <c r="I29" s="166">
        <f t="shared" si="6"/>
        <v>-0.20721000143150259</v>
      </c>
      <c r="J29" s="165">
        <f t="shared" si="5"/>
        <v>-8685</v>
      </c>
      <c r="K29" s="166">
        <f t="shared" si="7"/>
        <v>1.190646390312297E-2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1583</v>
      </c>
      <c r="E30" s="165">
        <v>53650</v>
      </c>
      <c r="F30" s="165">
        <v>47936</v>
      </c>
      <c r="G30" s="165">
        <v>47463</v>
      </c>
      <c r="H30" s="165">
        <v>46679</v>
      </c>
      <c r="I30" s="166">
        <f t="shared" si="6"/>
        <v>-1.6518129911720747E-2</v>
      </c>
      <c r="J30" s="165">
        <f t="shared" si="5"/>
        <v>-784</v>
      </c>
      <c r="K30" s="166">
        <f t="shared" si="7"/>
        <v>1.6725806630770626E-2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6872</v>
      </c>
      <c r="E31" s="165">
        <v>63281</v>
      </c>
      <c r="F31" s="165">
        <v>46291</v>
      </c>
      <c r="G31" s="165">
        <v>58185</v>
      </c>
      <c r="H31" s="165">
        <v>49447</v>
      </c>
      <c r="I31" s="166">
        <f t="shared" si="6"/>
        <v>-0.1501761622411274</v>
      </c>
      <c r="J31" s="165">
        <f t="shared" si="5"/>
        <v>-8738</v>
      </c>
      <c r="K31" s="166">
        <f t="shared" si="7"/>
        <v>1.7717623780966068E-2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118</v>
      </c>
      <c r="E32" s="165">
        <v>20850</v>
      </c>
      <c r="F32" s="165">
        <v>15575</v>
      </c>
      <c r="G32" s="165">
        <v>14346</v>
      </c>
      <c r="H32" s="165">
        <v>17562</v>
      </c>
      <c r="I32" s="166">
        <f t="shared" si="6"/>
        <v>0.22417398578000847</v>
      </c>
      <c r="J32" s="165">
        <f t="shared" si="5"/>
        <v>3216</v>
      </c>
      <c r="K32" s="166">
        <f t="shared" si="7"/>
        <v>6.2927358351634296E-3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543</v>
      </c>
      <c r="E33" s="165">
        <v>12416</v>
      </c>
      <c r="F33" s="165">
        <v>14217</v>
      </c>
      <c r="G33" s="165">
        <v>12219</v>
      </c>
      <c r="H33" s="165">
        <v>13884</v>
      </c>
      <c r="I33" s="166">
        <f t="shared" si="6"/>
        <v>0.13626319666093778</v>
      </c>
      <c r="J33" s="165">
        <f t="shared" si="5"/>
        <v>1665</v>
      </c>
      <c r="K33" s="166">
        <f t="shared" si="7"/>
        <v>4.9748516305323457E-3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66100</v>
      </c>
      <c r="E34" s="170">
        <f t="shared" si="9"/>
        <v>224515</v>
      </c>
      <c r="F34" s="170">
        <f t="shared" si="9"/>
        <v>235464</v>
      </c>
      <c r="G34" s="170">
        <f t="shared" si="9"/>
        <v>225488</v>
      </c>
      <c r="H34" s="170">
        <f t="shared" si="9"/>
        <v>241437</v>
      </c>
      <c r="I34" s="171">
        <f t="shared" si="6"/>
        <v>7.0731036684879012E-2</v>
      </c>
      <c r="J34" s="170">
        <f>H34-G34</f>
        <v>15949</v>
      </c>
      <c r="K34" s="171">
        <f t="shared" si="7"/>
        <v>8.6510605957997547E-2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71140</v>
      </c>
      <c r="E36" s="177">
        <v>725227</v>
      </c>
      <c r="F36" s="177">
        <v>745949</v>
      </c>
      <c r="G36" s="177">
        <v>789795</v>
      </c>
      <c r="H36" s="177">
        <v>754621</v>
      </c>
      <c r="I36" s="178">
        <f>IFERROR(H36/G36-1,"-")</f>
        <v>-4.4535607341145478E-2</v>
      </c>
      <c r="J36" s="177">
        <f>H36-G36</f>
        <v>-35174</v>
      </c>
      <c r="K36" s="178">
        <f>H36/H$8</f>
        <v>0.27039235899481051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15305</v>
      </c>
      <c r="E37" s="161">
        <v>48682</v>
      </c>
      <c r="F37" s="161">
        <v>46080</v>
      </c>
      <c r="G37" s="161">
        <v>38278</v>
      </c>
      <c r="H37" s="161">
        <v>53611</v>
      </c>
      <c r="I37" s="162">
        <f>IFERROR(H37/G37-1,"-")</f>
        <v>0.40056951773864879</v>
      </c>
      <c r="J37" s="161">
        <f t="shared" ref="J37:J47" si="10">H37-G37</f>
        <v>15333</v>
      </c>
      <c r="K37" s="162">
        <f>H37/H$8</f>
        <v>1.920964929159245E-2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11618</v>
      </c>
      <c r="E38" s="165">
        <v>15080</v>
      </c>
      <c r="F38" s="165">
        <v>14927</v>
      </c>
      <c r="G38" s="165">
        <v>19454</v>
      </c>
      <c r="H38" s="165">
        <v>24085</v>
      </c>
      <c r="I38" s="166">
        <f>IFERROR(H38/G38-1,"-")</f>
        <v>0.2380487303382337</v>
      </c>
      <c r="J38" s="165">
        <f t="shared" si="10"/>
        <v>4631</v>
      </c>
      <c r="K38" s="166">
        <f>H38/H$8</f>
        <v>8.6300274792114329E-3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3687</v>
      </c>
      <c r="E39" s="165">
        <v>33602</v>
      </c>
      <c r="F39" s="165">
        <v>31153</v>
      </c>
      <c r="G39" s="165">
        <v>18824</v>
      </c>
      <c r="H39" s="165">
        <v>29526</v>
      </c>
      <c r="I39" s="166">
        <f>IFERROR(H39/G39-1,"-")</f>
        <v>0.56852953676158102</v>
      </c>
      <c r="J39" s="165">
        <f t="shared" si="10"/>
        <v>10702</v>
      </c>
      <c r="K39" s="166">
        <f>H39/H$8</f>
        <v>1.0579621812381017E-2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55835</v>
      </c>
      <c r="E40" s="161">
        <v>676545</v>
      </c>
      <c r="F40" s="161">
        <v>699869</v>
      </c>
      <c r="G40" s="161">
        <v>751517</v>
      </c>
      <c r="H40" s="161">
        <v>701010</v>
      </c>
      <c r="I40" s="162">
        <f>IFERROR(H40/G40-1,"-")</f>
        <v>-6.7206729854414449E-2</v>
      </c>
      <c r="J40" s="161">
        <f t="shared" si="10"/>
        <v>-50507</v>
      </c>
      <c r="K40" s="162">
        <f>H40/H$8</f>
        <v>0.25118270970321804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1587</v>
      </c>
      <c r="E41" s="165">
        <v>336250</v>
      </c>
      <c r="F41" s="165">
        <v>328415</v>
      </c>
      <c r="G41" s="165">
        <v>387552</v>
      </c>
      <c r="H41" s="165">
        <v>350010</v>
      </c>
      <c r="I41" s="166">
        <f t="shared" ref="I41:I48" si="11">IFERROR(H41/G41-1,"-")</f>
        <v>-9.6869581372306168E-2</v>
      </c>
      <c r="J41" s="165">
        <f t="shared" si="10"/>
        <v>-37542</v>
      </c>
      <c r="K41" s="166">
        <f t="shared" ref="K41:K48" si="12">H41/H$8</f>
        <v>0.12541398870661383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3725</v>
      </c>
      <c r="E42" s="165">
        <v>29557</v>
      </c>
      <c r="F42" s="165">
        <v>29401</v>
      </c>
      <c r="G42" s="165">
        <v>30259</v>
      </c>
      <c r="H42" s="165">
        <v>32073</v>
      </c>
      <c r="I42" s="166">
        <f t="shared" si="11"/>
        <v>5.994910605109216E-2</v>
      </c>
      <c r="J42" s="165">
        <f t="shared" si="10"/>
        <v>1814</v>
      </c>
      <c r="K42" s="166">
        <f t="shared" si="12"/>
        <v>1.1492251249356376E-2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4157</v>
      </c>
      <c r="E43" s="165">
        <v>15425</v>
      </c>
      <c r="F43" s="165">
        <v>24238</v>
      </c>
      <c r="G43" s="165">
        <v>23046</v>
      </c>
      <c r="H43" s="165">
        <v>18693</v>
      </c>
      <c r="I43" s="166">
        <f t="shared" si="11"/>
        <v>-0.18888310335850034</v>
      </c>
      <c r="J43" s="165">
        <f t="shared" si="10"/>
        <v>-4353</v>
      </c>
      <c r="K43" s="166">
        <f t="shared" si="12"/>
        <v>6.697990602819154E-3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573</v>
      </c>
      <c r="E44" s="165">
        <v>39062</v>
      </c>
      <c r="F44" s="165">
        <v>39077</v>
      </c>
      <c r="G44" s="165">
        <v>40882</v>
      </c>
      <c r="H44" s="165">
        <v>34317</v>
      </c>
      <c r="I44" s="166">
        <f t="shared" si="11"/>
        <v>-0.16058412015067758</v>
      </c>
      <c r="J44" s="165">
        <f t="shared" si="10"/>
        <v>-6565</v>
      </c>
      <c r="K44" s="166">
        <f t="shared" si="12"/>
        <v>1.2296311106668E-2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949</v>
      </c>
      <c r="E45" s="165">
        <v>26786</v>
      </c>
      <c r="F45" s="165">
        <v>29765</v>
      </c>
      <c r="G45" s="165">
        <v>34774</v>
      </c>
      <c r="H45" s="165">
        <v>20575</v>
      </c>
      <c r="I45" s="166">
        <f t="shared" si="11"/>
        <v>-0.4083223097716685</v>
      </c>
      <c r="J45" s="165">
        <f t="shared" si="10"/>
        <v>-14199</v>
      </c>
      <c r="K45" s="166">
        <f t="shared" si="12"/>
        <v>7.3723402692453914E-3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107</v>
      </c>
      <c r="E46" s="165">
        <v>14540</v>
      </c>
      <c r="F46" s="165">
        <v>16479</v>
      </c>
      <c r="G46" s="165">
        <v>12896</v>
      </c>
      <c r="H46" s="165">
        <v>18959</v>
      </c>
      <c r="I46" s="166">
        <f t="shared" si="11"/>
        <v>0.47014578163771703</v>
      </c>
      <c r="J46" s="165">
        <f t="shared" si="10"/>
        <v>6063</v>
      </c>
      <c r="K46" s="166">
        <f t="shared" si="12"/>
        <v>6.7933025110388035E-3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1101</v>
      </c>
      <c r="E47" s="165">
        <v>14762</v>
      </c>
      <c r="F47" s="165">
        <v>16826</v>
      </c>
      <c r="G47" s="165">
        <v>16401</v>
      </c>
      <c r="H47" s="165">
        <v>14573</v>
      </c>
      <c r="I47" s="166">
        <f t="shared" si="11"/>
        <v>-0.11145661849887201</v>
      </c>
      <c r="J47" s="165">
        <f t="shared" si="10"/>
        <v>-1828</v>
      </c>
      <c r="K47" s="166">
        <f t="shared" si="12"/>
        <v>5.2217309717479026E-3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43636</v>
      </c>
      <c r="E48" s="170">
        <f t="shared" si="14"/>
        <v>200163</v>
      </c>
      <c r="F48" s="170">
        <f t="shared" si="14"/>
        <v>215668</v>
      </c>
      <c r="G48" s="170">
        <f t="shared" si="14"/>
        <v>205707</v>
      </c>
      <c r="H48" s="170">
        <f t="shared" si="14"/>
        <v>211810</v>
      </c>
      <c r="I48" s="171">
        <f t="shared" si="11"/>
        <v>2.9668411867364686E-2</v>
      </c>
      <c r="J48" s="170">
        <f>H48-G48</f>
        <v>6103</v>
      </c>
      <c r="K48" s="171">
        <f t="shared" si="12"/>
        <v>7.5894794285728623E-2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3601</v>
      </c>
      <c r="E50" s="177">
        <v>12113</v>
      </c>
      <c r="F50" s="177">
        <v>13117</v>
      </c>
      <c r="G50" s="177">
        <v>14586</v>
      </c>
      <c r="H50" s="177">
        <v>13911</v>
      </c>
      <c r="I50" s="178">
        <f>IFERROR(H50/G50-1,"-")</f>
        <v>-4.6277252159605098E-2</v>
      </c>
      <c r="J50" s="177">
        <f>H50-G50</f>
        <v>-675</v>
      </c>
      <c r="K50" s="178">
        <f>H50/H$8</f>
        <v>4.9845261475320842E-3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712</v>
      </c>
      <c r="E51" s="161">
        <v>903</v>
      </c>
      <c r="F51" s="161">
        <v>3399</v>
      </c>
      <c r="G51" s="161">
        <v>2132</v>
      </c>
      <c r="H51" s="161">
        <v>1288</v>
      </c>
      <c r="I51" s="162">
        <f>IFERROR(H51/G51-1,"-")</f>
        <v>-0.39587242026266412</v>
      </c>
      <c r="J51" s="161">
        <f t="shared" ref="J51:J61" si="15">H51-G51</f>
        <v>-844</v>
      </c>
      <c r="K51" s="162">
        <f>H51/H$8</f>
        <v>4.6151029243198368E-4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524</v>
      </c>
      <c r="E52" s="165">
        <v>52</v>
      </c>
      <c r="F52" s="165">
        <v>2371</v>
      </c>
      <c r="G52" s="165">
        <v>1480</v>
      </c>
      <c r="H52" s="165">
        <v>827</v>
      </c>
      <c r="I52" s="166">
        <f>IFERROR(H52/G52-1,"-")</f>
        <v>-0.44121621621621621</v>
      </c>
      <c r="J52" s="165">
        <f t="shared" si="15"/>
        <v>-653</v>
      </c>
      <c r="K52" s="166">
        <f>H52/H$8</f>
        <v>2.9632687254755474E-4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188</v>
      </c>
      <c r="E53" s="165">
        <v>851</v>
      </c>
      <c r="F53" s="165">
        <v>1028</v>
      </c>
      <c r="G53" s="165">
        <v>652</v>
      </c>
      <c r="H53" s="165">
        <v>461</v>
      </c>
      <c r="I53" s="166">
        <f>IFERROR(H53/G53-1,"-")</f>
        <v>-0.29294478527607359</v>
      </c>
      <c r="J53" s="165">
        <f t="shared" si="15"/>
        <v>-191</v>
      </c>
      <c r="K53" s="166">
        <f>H53/H$8</f>
        <v>1.6518341988442894E-4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2889</v>
      </c>
      <c r="E54" s="161">
        <v>11210</v>
      </c>
      <c r="F54" s="161">
        <v>9718</v>
      </c>
      <c r="G54" s="161">
        <v>12454</v>
      </c>
      <c r="H54" s="161">
        <v>12623</v>
      </c>
      <c r="I54" s="162">
        <f>IFERROR(H54/G54-1,"-")</f>
        <v>1.3569937369519725E-2</v>
      </c>
      <c r="J54" s="161">
        <f t="shared" si="15"/>
        <v>169</v>
      </c>
      <c r="K54" s="162">
        <f>H54/H$8</f>
        <v>4.523015855100101E-3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101</v>
      </c>
      <c r="E55" s="165">
        <v>5198</v>
      </c>
      <c r="F55" s="165">
        <v>3130</v>
      </c>
      <c r="G55" s="165">
        <v>4286</v>
      </c>
      <c r="H55" s="165">
        <v>4952</v>
      </c>
      <c r="I55" s="166">
        <f t="shared" ref="I55:I62" si="16">IFERROR(H55/G55-1,"-")</f>
        <v>0.15538964069062056</v>
      </c>
      <c r="J55" s="165">
        <f t="shared" si="15"/>
        <v>666</v>
      </c>
      <c r="K55" s="166">
        <f t="shared" ref="K55:K62" si="17">H55/H$8</f>
        <v>1.7743780808409807E-3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1194</v>
      </c>
      <c r="E56" s="165">
        <v>2495</v>
      </c>
      <c r="F56" s="165">
        <v>2417</v>
      </c>
      <c r="G56" s="165">
        <v>3247</v>
      </c>
      <c r="H56" s="165">
        <v>3274</v>
      </c>
      <c r="I56" s="166">
        <f t="shared" si="16"/>
        <v>8.3153680320295909E-3</v>
      </c>
      <c r="J56" s="165">
        <f t="shared" si="15"/>
        <v>27</v>
      </c>
      <c r="K56" s="166">
        <f t="shared" si="17"/>
        <v>1.1731247650794367E-3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104</v>
      </c>
      <c r="E57" s="165">
        <v>540</v>
      </c>
      <c r="F57" s="165">
        <v>749</v>
      </c>
      <c r="G57" s="165">
        <v>471</v>
      </c>
      <c r="H57" s="165">
        <v>425</v>
      </c>
      <c r="I57" s="166">
        <f t="shared" si="16"/>
        <v>-9.7664543524416114E-2</v>
      </c>
      <c r="J57" s="165">
        <f t="shared" si="15"/>
        <v>-46</v>
      </c>
      <c r="K57" s="166">
        <f t="shared" si="17"/>
        <v>1.5228406388477722E-4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110</v>
      </c>
      <c r="E58" s="165">
        <v>150</v>
      </c>
      <c r="F58" s="165">
        <v>135</v>
      </c>
      <c r="G58" s="165">
        <v>430</v>
      </c>
      <c r="H58" s="165">
        <v>289</v>
      </c>
      <c r="I58" s="166">
        <f t="shared" si="16"/>
        <v>-0.32790697674418601</v>
      </c>
      <c r="J58" s="165">
        <f t="shared" si="15"/>
        <v>-141</v>
      </c>
      <c r="K58" s="166">
        <f t="shared" si="17"/>
        <v>1.0355316344164851E-4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26</v>
      </c>
      <c r="E59" s="165">
        <v>291</v>
      </c>
      <c r="F59" s="165">
        <v>302</v>
      </c>
      <c r="G59" s="165">
        <v>249</v>
      </c>
      <c r="H59" s="165">
        <v>269</v>
      </c>
      <c r="I59" s="166">
        <f t="shared" si="16"/>
        <v>8.032128514056236E-2</v>
      </c>
      <c r="J59" s="165">
        <f t="shared" si="15"/>
        <v>20</v>
      </c>
      <c r="K59" s="166">
        <f t="shared" si="17"/>
        <v>9.6386854552953108E-5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23</v>
      </c>
      <c r="E60" s="165">
        <v>16</v>
      </c>
      <c r="F60" s="165">
        <v>29</v>
      </c>
      <c r="G60" s="165">
        <v>2</v>
      </c>
      <c r="H60" s="165">
        <v>73</v>
      </c>
      <c r="I60" s="166">
        <f t="shared" si="16"/>
        <v>35.5</v>
      </c>
      <c r="J60" s="165">
        <f t="shared" si="15"/>
        <v>71</v>
      </c>
      <c r="K60" s="166">
        <f t="shared" si="17"/>
        <v>2.6157027443738204E-5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6</v>
      </c>
      <c r="E61" s="165">
        <v>7</v>
      </c>
      <c r="F61" s="165">
        <v>54</v>
      </c>
      <c r="G61" s="165">
        <v>77</v>
      </c>
      <c r="H61" s="165">
        <v>26</v>
      </c>
      <c r="I61" s="166">
        <f t="shared" si="16"/>
        <v>-0.66233766233766234</v>
      </c>
      <c r="J61" s="165">
        <f t="shared" si="15"/>
        <v>-51</v>
      </c>
      <c r="K61" s="166">
        <f t="shared" si="17"/>
        <v>9.3162015553040176E-6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1325</v>
      </c>
      <c r="E62" s="170">
        <f t="shared" si="19"/>
        <v>2513</v>
      </c>
      <c r="F62" s="170">
        <f t="shared" si="19"/>
        <v>2902</v>
      </c>
      <c r="G62" s="170">
        <f t="shared" si="19"/>
        <v>3692</v>
      </c>
      <c r="H62" s="170">
        <f t="shared" si="19"/>
        <v>3315</v>
      </c>
      <c r="I62" s="171">
        <f t="shared" si="16"/>
        <v>-0.102112676056338</v>
      </c>
      <c r="J62" s="170">
        <f>H62-G62</f>
        <v>-377</v>
      </c>
      <c r="K62" s="171">
        <f t="shared" si="17"/>
        <v>1.1878156983012624E-3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25955</v>
      </c>
      <c r="E64" s="177">
        <v>76269</v>
      </c>
      <c r="F64" s="177">
        <v>71493</v>
      </c>
      <c r="G64" s="177">
        <v>122581</v>
      </c>
      <c r="H64" s="177">
        <v>86514</v>
      </c>
      <c r="I64" s="178">
        <f>IFERROR(H64/G64-1,"-")</f>
        <v>-0.29422993775544337</v>
      </c>
      <c r="J64" s="177">
        <f>H64-G64</f>
        <v>-36067</v>
      </c>
      <c r="K64" s="178">
        <f>H64/H$8</f>
        <v>3.0999302359829686E-2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4145</v>
      </c>
      <c r="E65" s="161">
        <v>10433</v>
      </c>
      <c r="F65" s="161">
        <v>932</v>
      </c>
      <c r="G65" s="161">
        <v>21455</v>
      </c>
      <c r="H65" s="161">
        <v>7755</v>
      </c>
      <c r="I65" s="162">
        <f>IFERROR(H65/G65-1,"-")</f>
        <v>-0.63854579352132368</v>
      </c>
      <c r="J65" s="161">
        <f t="shared" ref="J65:J75" si="20">H65-G65</f>
        <v>-13700</v>
      </c>
      <c r="K65" s="162">
        <f>H65/H$8</f>
        <v>2.7787362715916406E-3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3814</v>
      </c>
      <c r="E66" s="165">
        <v>7089</v>
      </c>
      <c r="F66" s="165">
        <v>148</v>
      </c>
      <c r="G66" s="165">
        <v>645</v>
      </c>
      <c r="H66" s="165">
        <v>799</v>
      </c>
      <c r="I66" s="166">
        <f>IFERROR(H66/G66-1,"-")</f>
        <v>0.23875968992248064</v>
      </c>
      <c r="J66" s="165">
        <f t="shared" si="20"/>
        <v>154</v>
      </c>
      <c r="K66" s="166">
        <f>H66/H$8</f>
        <v>2.8629404010338115E-4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331</v>
      </c>
      <c r="E67" s="165">
        <v>3344</v>
      </c>
      <c r="F67" s="165">
        <v>784</v>
      </c>
      <c r="G67" s="165">
        <v>20810</v>
      </c>
      <c r="H67" s="165">
        <v>6956</v>
      </c>
      <c r="I67" s="166">
        <f>IFERROR(H67/G67-1,"-")</f>
        <v>-0.66573762614127818</v>
      </c>
      <c r="J67" s="165">
        <f t="shared" si="20"/>
        <v>-13854</v>
      </c>
      <c r="K67" s="166">
        <f>H67/H$8</f>
        <v>2.4924422314882596E-3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21810</v>
      </c>
      <c r="E68" s="161">
        <v>65836</v>
      </c>
      <c r="F68" s="161">
        <v>70561</v>
      </c>
      <c r="G68" s="161">
        <v>101126</v>
      </c>
      <c r="H68" s="161">
        <v>78759</v>
      </c>
      <c r="I68" s="162">
        <f>IFERROR(H68/G68-1,"-")</f>
        <v>-0.22117951862033502</v>
      </c>
      <c r="J68" s="161">
        <f t="shared" si="20"/>
        <v>-22367</v>
      </c>
      <c r="K68" s="162">
        <f>H68/H$8</f>
        <v>2.8220566088238044E-2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4453</v>
      </c>
      <c r="E69" s="165">
        <v>36473</v>
      </c>
      <c r="F69" s="165">
        <v>32413</v>
      </c>
      <c r="G69" s="165">
        <v>40796</v>
      </c>
      <c r="H69" s="165">
        <v>39525</v>
      </c>
      <c r="I69" s="166">
        <f t="shared" ref="I69:I76" si="21">IFERROR(H69/G69-1,"-")</f>
        <v>-3.1155015197568359E-2</v>
      </c>
      <c r="J69" s="165">
        <f t="shared" si="20"/>
        <v>-1271</v>
      </c>
      <c r="K69" s="166">
        <f t="shared" ref="K69:K76" si="22">H69/H$8</f>
        <v>1.4162417941284281E-2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4136</v>
      </c>
      <c r="E70" s="165">
        <v>8715</v>
      </c>
      <c r="F70" s="165">
        <v>6686</v>
      </c>
      <c r="G70" s="165">
        <v>4755</v>
      </c>
      <c r="H70" s="165">
        <v>6906</v>
      </c>
      <c r="I70" s="166">
        <f t="shared" si="21"/>
        <v>0.45236593059936903</v>
      </c>
      <c r="J70" s="165">
        <f t="shared" si="20"/>
        <v>2151</v>
      </c>
      <c r="K70" s="166">
        <f t="shared" si="22"/>
        <v>2.474526459266521E-3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1491</v>
      </c>
      <c r="E71" s="165">
        <v>5883</v>
      </c>
      <c r="F71" s="165">
        <v>6324</v>
      </c>
      <c r="G71" s="165">
        <v>19903</v>
      </c>
      <c r="H71" s="165">
        <v>5624</v>
      </c>
      <c r="I71" s="166">
        <f t="shared" si="21"/>
        <v>-0.71742953323619552</v>
      </c>
      <c r="J71" s="165">
        <f t="shared" si="20"/>
        <v>-14279</v>
      </c>
      <c r="K71" s="166">
        <f t="shared" si="22"/>
        <v>2.0151660595011459E-3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399</v>
      </c>
      <c r="E72" s="165">
        <v>438</v>
      </c>
      <c r="F72" s="165">
        <v>2325</v>
      </c>
      <c r="G72" s="165">
        <v>2854</v>
      </c>
      <c r="H72" s="165">
        <v>3012</v>
      </c>
      <c r="I72" s="166">
        <f t="shared" si="21"/>
        <v>5.5360896986685448E-2</v>
      </c>
      <c r="J72" s="165">
        <f t="shared" si="20"/>
        <v>158</v>
      </c>
      <c r="K72" s="166">
        <f t="shared" si="22"/>
        <v>1.079246118637527E-3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1328</v>
      </c>
      <c r="E73" s="165">
        <v>2408</v>
      </c>
      <c r="F73" s="165">
        <v>1603</v>
      </c>
      <c r="G73" s="165">
        <v>1352</v>
      </c>
      <c r="H73" s="165">
        <v>1854</v>
      </c>
      <c r="I73" s="166">
        <f t="shared" si="21"/>
        <v>0.37130177514792906</v>
      </c>
      <c r="J73" s="165">
        <f t="shared" si="20"/>
        <v>502</v>
      </c>
      <c r="K73" s="166">
        <f t="shared" si="22"/>
        <v>6.6431683398206339E-4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784</v>
      </c>
      <c r="F74" s="165">
        <v>1233</v>
      </c>
      <c r="G74" s="165">
        <v>998</v>
      </c>
      <c r="H74" s="165">
        <v>1611</v>
      </c>
      <c r="I74" s="166">
        <f t="shared" si="21"/>
        <v>0.61422845691382766</v>
      </c>
      <c r="J74" s="165">
        <f t="shared" si="20"/>
        <v>613</v>
      </c>
      <c r="K74" s="166">
        <f t="shared" si="22"/>
        <v>5.7724618098441431E-4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2</v>
      </c>
      <c r="F75" s="165">
        <v>1118</v>
      </c>
      <c r="G75" s="165">
        <v>2595</v>
      </c>
      <c r="H75" s="165">
        <v>1604</v>
      </c>
      <c r="I75" s="166">
        <f t="shared" si="21"/>
        <v>-0.38188824662813103</v>
      </c>
      <c r="J75" s="165">
        <f t="shared" si="20"/>
        <v>-991</v>
      </c>
      <c r="K75" s="166">
        <f t="shared" si="22"/>
        <v>5.7473797287337092E-4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10002</v>
      </c>
      <c r="E76" s="170">
        <f t="shared" si="24"/>
        <v>11133</v>
      </c>
      <c r="F76" s="170">
        <f t="shared" si="24"/>
        <v>18859</v>
      </c>
      <c r="G76" s="170">
        <f t="shared" si="24"/>
        <v>27873</v>
      </c>
      <c r="H76" s="170">
        <f t="shared" si="24"/>
        <v>18623</v>
      </c>
      <c r="I76" s="171">
        <f t="shared" si="21"/>
        <v>-0.33186237577584043</v>
      </c>
      <c r="J76" s="170">
        <f>H76-G76</f>
        <v>-9250</v>
      </c>
      <c r="K76" s="171">
        <f t="shared" si="22"/>
        <v>6.6729085217087205E-3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33867</v>
      </c>
      <c r="E78" s="177">
        <v>348988</v>
      </c>
      <c r="F78" s="177">
        <v>379392</v>
      </c>
      <c r="G78" s="177">
        <v>411482</v>
      </c>
      <c r="H78" s="177">
        <v>421131</v>
      </c>
      <c r="I78" s="178">
        <f>IFERROR(H78/G78-1,"-")</f>
        <v>2.3449385392313671E-2</v>
      </c>
      <c r="J78" s="177">
        <f>H78-G78</f>
        <v>9649</v>
      </c>
      <c r="K78" s="178">
        <f>H78/H$8</f>
        <v>0.15089774143025911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12493</v>
      </c>
      <c r="E79" s="161">
        <v>130266</v>
      </c>
      <c r="F79" s="161">
        <v>140492</v>
      </c>
      <c r="G79" s="161">
        <v>127831</v>
      </c>
      <c r="H79" s="161">
        <v>141536</v>
      </c>
      <c r="I79" s="162">
        <f>IFERROR(H79/G79-1,"-")</f>
        <v>0.10721186566638763</v>
      </c>
      <c r="J79" s="161">
        <f t="shared" ref="J79:J89" si="25">H79-G79</f>
        <v>13705</v>
      </c>
      <c r="K79" s="162">
        <f>H79/H$8</f>
        <v>5.0714534743519599E-2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4594</v>
      </c>
      <c r="E80" s="165">
        <v>22410</v>
      </c>
      <c r="F80" s="165">
        <v>27095</v>
      </c>
      <c r="G80" s="165">
        <v>19093</v>
      </c>
      <c r="H80" s="165">
        <v>18210</v>
      </c>
      <c r="I80" s="166">
        <f>IFERROR(H80/G80-1,"-")</f>
        <v>-4.6247315770177599E-2</v>
      </c>
      <c r="J80" s="165">
        <f t="shared" si="25"/>
        <v>-883</v>
      </c>
      <c r="K80" s="166">
        <f>H80/H$8</f>
        <v>6.5249242431571607E-3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7899</v>
      </c>
      <c r="E81" s="165">
        <v>107856</v>
      </c>
      <c r="F81" s="165">
        <v>113397</v>
      </c>
      <c r="G81" s="165">
        <v>108738</v>
      </c>
      <c r="H81" s="165">
        <v>123326</v>
      </c>
      <c r="I81" s="166">
        <f>IFERROR(H81/G81-1,"-")</f>
        <v>0.13415733230333471</v>
      </c>
      <c r="J81" s="165">
        <f t="shared" si="25"/>
        <v>14588</v>
      </c>
      <c r="K81" s="166">
        <f>H81/H$8</f>
        <v>4.4189610500362436E-2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21374</v>
      </c>
      <c r="E82" s="161">
        <v>218722</v>
      </c>
      <c r="F82" s="161">
        <v>238900</v>
      </c>
      <c r="G82" s="161">
        <v>283651</v>
      </c>
      <c r="H82" s="161">
        <v>279595</v>
      </c>
      <c r="I82" s="162">
        <f>IFERROR(H82/G82-1,"-")</f>
        <v>-1.429926212140975E-2</v>
      </c>
      <c r="J82" s="161">
        <f t="shared" si="25"/>
        <v>-4056</v>
      </c>
      <c r="K82" s="162">
        <f>H82/H$8</f>
        <v>0.1001832066867395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631</v>
      </c>
      <c r="E83" s="165">
        <v>41409</v>
      </c>
      <c r="F83" s="165">
        <v>41501</v>
      </c>
      <c r="G83" s="165">
        <v>47099</v>
      </c>
      <c r="H83" s="165">
        <v>47302</v>
      </c>
      <c r="I83" s="166">
        <f t="shared" ref="I83:I90" si="26">IFERROR(H83/G83-1,"-")</f>
        <v>4.3100702775005217E-3</v>
      </c>
      <c r="J83" s="165">
        <f t="shared" si="25"/>
        <v>203</v>
      </c>
      <c r="K83" s="166">
        <f t="shared" ref="K83:K90" si="27">H83/H$8</f>
        <v>1.6949037152653487E-2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6219</v>
      </c>
      <c r="E84" s="165">
        <v>80247</v>
      </c>
      <c r="F84" s="165">
        <v>86889</v>
      </c>
      <c r="G84" s="165">
        <v>106843</v>
      </c>
      <c r="H84" s="165">
        <v>98517</v>
      </c>
      <c r="I84" s="166">
        <f t="shared" si="26"/>
        <v>-7.7927426223524221E-2</v>
      </c>
      <c r="J84" s="165">
        <f t="shared" si="25"/>
        <v>-8326</v>
      </c>
      <c r="K84" s="166">
        <f t="shared" si="27"/>
        <v>3.5300162639380232E-2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2655</v>
      </c>
      <c r="E85" s="165">
        <v>18742</v>
      </c>
      <c r="F85" s="165">
        <v>23096</v>
      </c>
      <c r="G85" s="165">
        <v>32463</v>
      </c>
      <c r="H85" s="165">
        <v>36564</v>
      </c>
      <c r="I85" s="166">
        <f t="shared" si="26"/>
        <v>0.12632843544958883</v>
      </c>
      <c r="J85" s="165">
        <f t="shared" si="25"/>
        <v>4101</v>
      </c>
      <c r="K85" s="166">
        <f t="shared" si="27"/>
        <v>1.3101445910312927E-2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162</v>
      </c>
      <c r="E86" s="165">
        <v>5496</v>
      </c>
      <c r="F86" s="165">
        <v>4693</v>
      </c>
      <c r="G86" s="165">
        <v>7994</v>
      </c>
      <c r="H86" s="165">
        <v>7482</v>
      </c>
      <c r="I86" s="166">
        <f t="shared" si="26"/>
        <v>-6.404803602702025E-2</v>
      </c>
      <c r="J86" s="165">
        <f t="shared" si="25"/>
        <v>-512</v>
      </c>
      <c r="K86" s="166">
        <f t="shared" si="27"/>
        <v>2.6809161552609484E-3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190</v>
      </c>
      <c r="E87" s="165">
        <v>2990</v>
      </c>
      <c r="F87" s="165">
        <v>2042</v>
      </c>
      <c r="G87" s="165">
        <v>3683</v>
      </c>
      <c r="H87" s="165">
        <v>2760</v>
      </c>
      <c r="I87" s="166">
        <f t="shared" si="26"/>
        <v>-0.25061091501493349</v>
      </c>
      <c r="J87" s="165">
        <f t="shared" si="25"/>
        <v>-923</v>
      </c>
      <c r="K87" s="166">
        <f t="shared" si="27"/>
        <v>9.889506266399649E-4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178</v>
      </c>
      <c r="E88" s="165">
        <v>4096</v>
      </c>
      <c r="F88" s="165">
        <v>4421</v>
      </c>
      <c r="G88" s="165">
        <v>2791</v>
      </c>
      <c r="H88" s="165">
        <v>4116</v>
      </c>
      <c r="I88" s="166">
        <f t="shared" si="26"/>
        <v>0.47474023647438202</v>
      </c>
      <c r="J88" s="165">
        <f t="shared" si="25"/>
        <v>1325</v>
      </c>
      <c r="K88" s="166">
        <f t="shared" si="27"/>
        <v>1.4748263692935129E-3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222</v>
      </c>
      <c r="E89" s="165">
        <v>5203</v>
      </c>
      <c r="F89" s="165">
        <v>6713</v>
      </c>
      <c r="G89" s="165">
        <v>6549</v>
      </c>
      <c r="H89" s="165">
        <v>3670</v>
      </c>
      <c r="I89" s="166">
        <f t="shared" si="26"/>
        <v>-0.43960910062604974</v>
      </c>
      <c r="J89" s="165">
        <f t="shared" si="25"/>
        <v>-2879</v>
      </c>
      <c r="K89" s="166">
        <f t="shared" si="27"/>
        <v>1.3150176810756056E-3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11117</v>
      </c>
      <c r="E90" s="170">
        <f t="shared" si="29"/>
        <v>60539</v>
      </c>
      <c r="F90" s="170">
        <f t="shared" si="29"/>
        <v>69545</v>
      </c>
      <c r="G90" s="170">
        <f t="shared" si="29"/>
        <v>76229</v>
      </c>
      <c r="H90" s="170">
        <f t="shared" si="29"/>
        <v>79184</v>
      </c>
      <c r="I90" s="171">
        <f t="shared" si="26"/>
        <v>3.876477456086258E-2</v>
      </c>
      <c r="J90" s="170">
        <f>H90-G90</f>
        <v>2955</v>
      </c>
      <c r="K90" s="171">
        <f t="shared" si="27"/>
        <v>2.8372850152122823E-2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4088</v>
      </c>
      <c r="E92" s="177">
        <v>12193</v>
      </c>
      <c r="F92" s="177">
        <v>12703</v>
      </c>
      <c r="G92" s="177">
        <v>13439</v>
      </c>
      <c r="H92" s="177">
        <v>11979</v>
      </c>
      <c r="I92" s="178">
        <f>IFERROR(H92/G92-1,"-")</f>
        <v>-0.10863903564253297</v>
      </c>
      <c r="J92" s="177">
        <f>H92-G92</f>
        <v>-1460</v>
      </c>
      <c r="K92" s="178">
        <f>H92/H$8</f>
        <v>4.2922607088841085E-3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1862</v>
      </c>
      <c r="E93" s="161">
        <v>5937</v>
      </c>
      <c r="F93" s="161">
        <v>6231</v>
      </c>
      <c r="G93" s="161">
        <v>5955</v>
      </c>
      <c r="H93" s="161">
        <v>6149</v>
      </c>
      <c r="I93" s="162">
        <f>IFERROR(H93/G93-1,"-")</f>
        <v>3.2577665827036029E-2</v>
      </c>
      <c r="J93" s="161">
        <f t="shared" ref="J93:J103" si="30">H93-G93</f>
        <v>194</v>
      </c>
      <c r="K93" s="162">
        <f>H93/H$8</f>
        <v>2.2032816678294004E-3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901</v>
      </c>
      <c r="E94" s="165">
        <v>2457</v>
      </c>
      <c r="F94" s="165">
        <v>1949</v>
      </c>
      <c r="G94" s="165">
        <v>1108</v>
      </c>
      <c r="H94" s="165">
        <v>1331</v>
      </c>
      <c r="I94" s="166">
        <f>IFERROR(H94/G94-1,"-")</f>
        <v>0.20126353790613716</v>
      </c>
      <c r="J94" s="165">
        <f t="shared" si="30"/>
        <v>223</v>
      </c>
      <c r="K94" s="166">
        <f>H94/H$8</f>
        <v>4.7691785654267879E-4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961</v>
      </c>
      <c r="E95" s="165">
        <v>3480</v>
      </c>
      <c r="F95" s="165">
        <v>4282</v>
      </c>
      <c r="G95" s="165">
        <v>4847</v>
      </c>
      <c r="H95" s="165">
        <v>4818</v>
      </c>
      <c r="I95" s="166">
        <f>IFERROR(H95/G95-1,"-")</f>
        <v>-5.9830823189601645E-3</v>
      </c>
      <c r="J95" s="165">
        <f t="shared" si="30"/>
        <v>-29</v>
      </c>
      <c r="K95" s="166">
        <f>H95/H$8</f>
        <v>1.7263638112867215E-3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2226</v>
      </c>
      <c r="E96" s="161">
        <v>6256</v>
      </c>
      <c r="F96" s="161">
        <v>6472</v>
      </c>
      <c r="G96" s="161">
        <v>7484</v>
      </c>
      <c r="H96" s="161">
        <v>5830</v>
      </c>
      <c r="I96" s="162">
        <f>IFERROR(H96/G96-1,"-")</f>
        <v>-0.221004810261892</v>
      </c>
      <c r="J96" s="161">
        <f t="shared" si="30"/>
        <v>-1654</v>
      </c>
      <c r="K96" s="162">
        <f>H96/H$8</f>
        <v>2.0889790410547086E-3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55</v>
      </c>
      <c r="E97" s="165">
        <v>541</v>
      </c>
      <c r="F97" s="165">
        <v>682</v>
      </c>
      <c r="G97" s="165">
        <v>1379</v>
      </c>
      <c r="H97" s="165">
        <v>652</v>
      </c>
      <c r="I97" s="166">
        <f t="shared" ref="I97:I104" si="31">IFERROR(H97/G97-1,"-")</f>
        <v>-0.52719361856417701</v>
      </c>
      <c r="J97" s="165">
        <f t="shared" si="30"/>
        <v>-727</v>
      </c>
      <c r="K97" s="166">
        <f t="shared" ref="K97:K104" si="32">H97/H$8</f>
        <v>2.3362166977146999E-4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529</v>
      </c>
      <c r="E98" s="165">
        <v>2322</v>
      </c>
      <c r="F98" s="165">
        <v>2380</v>
      </c>
      <c r="G98" s="165">
        <v>2313</v>
      </c>
      <c r="H98" s="165">
        <v>1873</v>
      </c>
      <c r="I98" s="166">
        <f t="shared" si="31"/>
        <v>-0.19022913964548205</v>
      </c>
      <c r="J98" s="165">
        <f t="shared" si="30"/>
        <v>-440</v>
      </c>
      <c r="K98" s="166">
        <f t="shared" si="32"/>
        <v>6.7112482742632412E-4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695</v>
      </c>
      <c r="E99" s="165">
        <v>745</v>
      </c>
      <c r="F99" s="165">
        <v>650</v>
      </c>
      <c r="G99" s="165">
        <v>832</v>
      </c>
      <c r="H99" s="165">
        <v>686</v>
      </c>
      <c r="I99" s="166">
        <f t="shared" si="31"/>
        <v>-0.17548076923076927</v>
      </c>
      <c r="J99" s="165">
        <f t="shared" si="30"/>
        <v>-146</v>
      </c>
      <c r="K99" s="166">
        <f t="shared" si="32"/>
        <v>2.4580439488225219E-4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45</v>
      </c>
      <c r="E100" s="165">
        <v>402</v>
      </c>
      <c r="F100" s="165">
        <v>239</v>
      </c>
      <c r="G100" s="165">
        <v>478</v>
      </c>
      <c r="H100" s="165">
        <v>141</v>
      </c>
      <c r="I100" s="166">
        <f t="shared" si="31"/>
        <v>-0.70502092050209209</v>
      </c>
      <c r="J100" s="165">
        <f t="shared" si="30"/>
        <v>-337</v>
      </c>
      <c r="K100" s="166">
        <f t="shared" si="32"/>
        <v>5.0522477665302557E-5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73</v>
      </c>
      <c r="E101" s="165">
        <v>157</v>
      </c>
      <c r="F101" s="165">
        <v>114</v>
      </c>
      <c r="G101" s="165">
        <v>234</v>
      </c>
      <c r="H101" s="165">
        <v>313</v>
      </c>
      <c r="I101" s="166">
        <f t="shared" si="31"/>
        <v>0.33760683760683752</v>
      </c>
      <c r="J101" s="165">
        <f t="shared" si="30"/>
        <v>79</v>
      </c>
      <c r="K101" s="166">
        <f t="shared" si="32"/>
        <v>1.1215273410808299E-4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9</v>
      </c>
      <c r="E102" s="165">
        <v>17</v>
      </c>
      <c r="F102" s="165">
        <v>42</v>
      </c>
      <c r="G102" s="165">
        <v>2</v>
      </c>
      <c r="H102" s="165">
        <v>44</v>
      </c>
      <c r="I102" s="166">
        <f t="shared" si="31"/>
        <v>21</v>
      </c>
      <c r="J102" s="165">
        <f t="shared" si="30"/>
        <v>42</v>
      </c>
      <c r="K102" s="166">
        <f t="shared" si="32"/>
        <v>1.5765879555129876E-5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16</v>
      </c>
      <c r="E103" s="165">
        <v>4</v>
      </c>
      <c r="F103" s="165">
        <v>66</v>
      </c>
      <c r="G103" s="165">
        <v>64</v>
      </c>
      <c r="H103" s="165">
        <v>23</v>
      </c>
      <c r="I103" s="166">
        <f t="shared" si="31"/>
        <v>-0.640625</v>
      </c>
      <c r="J103" s="165">
        <f t="shared" si="30"/>
        <v>-41</v>
      </c>
      <c r="K103" s="166">
        <f t="shared" si="32"/>
        <v>8.2412552219997075E-6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804</v>
      </c>
      <c r="E104" s="170">
        <f t="shared" si="34"/>
        <v>2068</v>
      </c>
      <c r="F104" s="170">
        <f t="shared" si="34"/>
        <v>2299</v>
      </c>
      <c r="G104" s="170">
        <f t="shared" si="34"/>
        <v>2182</v>
      </c>
      <c r="H104" s="170">
        <f t="shared" si="34"/>
        <v>2098</v>
      </c>
      <c r="I104" s="171">
        <f t="shared" si="31"/>
        <v>-3.8496791934005459E-2</v>
      </c>
      <c r="J104" s="170">
        <f>H104-G104</f>
        <v>-84</v>
      </c>
      <c r="K104" s="171">
        <f t="shared" si="32"/>
        <v>7.5174580242414726E-4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34934</v>
      </c>
      <c r="E106" s="177">
        <v>113016</v>
      </c>
      <c r="F106" s="177">
        <v>122279</v>
      </c>
      <c r="G106" s="177">
        <v>113033</v>
      </c>
      <c r="H106" s="177">
        <v>129153</v>
      </c>
      <c r="I106" s="178">
        <f>IFERROR(H106/G106-1,"-")</f>
        <v>0.1426132191483902</v>
      </c>
      <c r="J106" s="177">
        <f>H106-G106</f>
        <v>16120</v>
      </c>
      <c r="K106" s="178">
        <f>H106/H$8</f>
        <v>4.6277514595083842E-2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13267</v>
      </c>
      <c r="E107" s="161">
        <v>14486</v>
      </c>
      <c r="F107" s="161">
        <v>21668</v>
      </c>
      <c r="G107" s="161">
        <v>15353</v>
      </c>
      <c r="H107" s="161">
        <v>18439</v>
      </c>
      <c r="I107" s="162">
        <f>IFERROR(H107/G107-1,"-")</f>
        <v>0.2010030612909528</v>
      </c>
      <c r="J107" s="161">
        <f t="shared" ref="J107:J117" si="35">H107-G107</f>
        <v>3086</v>
      </c>
      <c r="K107" s="162">
        <f>H107/H$8</f>
        <v>6.6069784799327224E-3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12251</v>
      </c>
      <c r="E108" s="165">
        <v>6248</v>
      </c>
      <c r="F108" s="165">
        <v>10451</v>
      </c>
      <c r="G108" s="165">
        <v>3172</v>
      </c>
      <c r="H108" s="165">
        <v>5985</v>
      </c>
      <c r="I108" s="166">
        <f>IFERROR(H108/G108-1,"-")</f>
        <v>0.88682219419924335</v>
      </c>
      <c r="J108" s="165">
        <f t="shared" si="35"/>
        <v>2813</v>
      </c>
      <c r="K108" s="166">
        <f>H108/H$8</f>
        <v>2.144517934942098E-3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1016</v>
      </c>
      <c r="E109" s="165">
        <v>8238</v>
      </c>
      <c r="F109" s="165">
        <v>11217</v>
      </c>
      <c r="G109" s="165">
        <v>12181</v>
      </c>
      <c r="H109" s="165">
        <v>12454</v>
      </c>
      <c r="I109" s="166">
        <f>IFERROR(H109/G109-1,"-")</f>
        <v>2.2411953041622246E-2</v>
      </c>
      <c r="J109" s="165">
        <f t="shared" si="35"/>
        <v>273</v>
      </c>
      <c r="K109" s="166">
        <f>H109/H$8</f>
        <v>4.4624605449906244E-3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21667</v>
      </c>
      <c r="E110" s="161">
        <v>98530</v>
      </c>
      <c r="F110" s="161">
        <v>100611</v>
      </c>
      <c r="G110" s="161">
        <v>97680</v>
      </c>
      <c r="H110" s="161">
        <v>110714</v>
      </c>
      <c r="I110" s="162">
        <f>IFERROR(H110/G110-1,"-")</f>
        <v>0.13343570843570851</v>
      </c>
      <c r="J110" s="161">
        <f t="shared" si="35"/>
        <v>13034</v>
      </c>
      <c r="K110" s="162">
        <f>H110/H$8</f>
        <v>3.9670536115151117E-2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2300</v>
      </c>
      <c r="E111" s="165">
        <v>62277</v>
      </c>
      <c r="F111" s="165">
        <v>61897</v>
      </c>
      <c r="G111" s="165">
        <v>58370</v>
      </c>
      <c r="H111" s="165">
        <v>62530</v>
      </c>
      <c r="I111" s="166">
        <f t="shared" ref="I111:I118" si="36">IFERROR(H111/G111-1,"-")</f>
        <v>7.1269487750556859E-2</v>
      </c>
      <c r="J111" s="165">
        <f t="shared" si="35"/>
        <v>4160</v>
      </c>
      <c r="K111" s="166">
        <f t="shared" ref="K111:K118" si="37">H111/H$8</f>
        <v>2.2405464740506163E-2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5579</v>
      </c>
      <c r="E112" s="165">
        <v>3719</v>
      </c>
      <c r="F112" s="165">
        <v>6723</v>
      </c>
      <c r="G112" s="165">
        <v>4485</v>
      </c>
      <c r="H112" s="165">
        <v>6702</v>
      </c>
      <c r="I112" s="166">
        <f t="shared" si="36"/>
        <v>0.49431438127090299</v>
      </c>
      <c r="J112" s="165">
        <f t="shared" si="35"/>
        <v>2217</v>
      </c>
      <c r="K112" s="166">
        <f t="shared" si="37"/>
        <v>2.401430108601828E-3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5689</v>
      </c>
      <c r="E113" s="165">
        <v>7206</v>
      </c>
      <c r="F113" s="165">
        <v>9264</v>
      </c>
      <c r="G113" s="165">
        <v>7525</v>
      </c>
      <c r="H113" s="165">
        <v>11050</v>
      </c>
      <c r="I113" s="166">
        <f t="shared" si="36"/>
        <v>0.46843853820598014</v>
      </c>
      <c r="J113" s="165">
        <f t="shared" si="35"/>
        <v>3525</v>
      </c>
      <c r="K113" s="166">
        <f t="shared" si="37"/>
        <v>3.9593856610042081E-3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283</v>
      </c>
      <c r="E114" s="165">
        <v>3263</v>
      </c>
      <c r="F114" s="165">
        <v>4140</v>
      </c>
      <c r="G114" s="165">
        <v>4037</v>
      </c>
      <c r="H114" s="165">
        <v>4857</v>
      </c>
      <c r="I114" s="166">
        <f t="shared" si="36"/>
        <v>0.20312112955164729</v>
      </c>
      <c r="J114" s="165">
        <f t="shared" si="35"/>
        <v>820</v>
      </c>
      <c r="K114" s="166">
        <f t="shared" si="37"/>
        <v>1.7403381136196776E-3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1103</v>
      </c>
      <c r="E115" s="165">
        <v>5354</v>
      </c>
      <c r="F115" s="165">
        <v>2209</v>
      </c>
      <c r="G115" s="165">
        <v>2779</v>
      </c>
      <c r="H115" s="165">
        <v>2919</v>
      </c>
      <c r="I115" s="166">
        <f t="shared" si="36"/>
        <v>5.0377833753148638E-2</v>
      </c>
      <c r="J115" s="165">
        <f t="shared" si="35"/>
        <v>140</v>
      </c>
      <c r="K115" s="166">
        <f t="shared" si="37"/>
        <v>1.0459227823050934E-3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27</v>
      </c>
      <c r="E116" s="165">
        <v>510</v>
      </c>
      <c r="F116" s="165">
        <v>404</v>
      </c>
      <c r="G116" s="165">
        <v>629</v>
      </c>
      <c r="H116" s="165">
        <v>896</v>
      </c>
      <c r="I116" s="166">
        <f t="shared" si="36"/>
        <v>0.42448330683624791</v>
      </c>
      <c r="J116" s="165">
        <f t="shared" si="35"/>
        <v>267</v>
      </c>
      <c r="K116" s="166">
        <f t="shared" si="37"/>
        <v>3.2105063821355386E-4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10</v>
      </c>
      <c r="E117" s="165">
        <v>782</v>
      </c>
      <c r="F117" s="165">
        <v>140</v>
      </c>
      <c r="G117" s="165">
        <v>613</v>
      </c>
      <c r="H117" s="165">
        <v>526</v>
      </c>
      <c r="I117" s="166">
        <f t="shared" si="36"/>
        <v>-0.1419249592169658</v>
      </c>
      <c r="J117" s="165">
        <f t="shared" si="35"/>
        <v>-87</v>
      </c>
      <c r="K117" s="166">
        <f t="shared" si="37"/>
        <v>1.88473923772689E-4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6676</v>
      </c>
      <c r="E118" s="170">
        <f t="shared" si="39"/>
        <v>15419</v>
      </c>
      <c r="F118" s="170">
        <f t="shared" si="39"/>
        <v>15834</v>
      </c>
      <c r="G118" s="170">
        <f t="shared" si="39"/>
        <v>19242</v>
      </c>
      <c r="H118" s="170">
        <f t="shared" si="39"/>
        <v>21234</v>
      </c>
      <c r="I118" s="171">
        <f t="shared" si="36"/>
        <v>0.10352354225132521</v>
      </c>
      <c r="J118" s="170">
        <f>H118-G118</f>
        <v>1992</v>
      </c>
      <c r="K118" s="171">
        <f t="shared" si="37"/>
        <v>7.6084701471279045E-3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19557</v>
      </c>
      <c r="E120" s="177">
        <v>43531</v>
      </c>
      <c r="F120" s="177">
        <v>42717</v>
      </c>
      <c r="G120" s="177">
        <v>46133</v>
      </c>
      <c r="H120" s="177">
        <v>47123</v>
      </c>
      <c r="I120" s="178">
        <f>IFERROR(H120/G120-1,"-")</f>
        <v>2.1459692627836979E-2</v>
      </c>
      <c r="J120" s="177">
        <f>H120-G120</f>
        <v>990</v>
      </c>
      <c r="K120" s="178">
        <f>H120/H$8</f>
        <v>1.6884898688099663E-2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11550</v>
      </c>
      <c r="E121" s="161">
        <v>22061</v>
      </c>
      <c r="F121" s="161">
        <v>25115</v>
      </c>
      <c r="G121" s="161">
        <v>22776</v>
      </c>
      <c r="H121" s="161">
        <v>26836</v>
      </c>
      <c r="I121" s="162">
        <f>IFERROR(H121/G121-1,"-")</f>
        <v>0.17825781524411655</v>
      </c>
      <c r="J121" s="161">
        <f t="shared" ref="J121:J131" si="40">H121-G121</f>
        <v>4060</v>
      </c>
      <c r="K121" s="162">
        <f>H121/H$8</f>
        <v>9.6157532668514865E-3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5148</v>
      </c>
      <c r="E122" s="165">
        <v>11823</v>
      </c>
      <c r="F122" s="165">
        <v>10761</v>
      </c>
      <c r="G122" s="165">
        <v>9063</v>
      </c>
      <c r="H122" s="165">
        <v>12079</v>
      </c>
      <c r="I122" s="166">
        <f>IFERROR(H122/G122-1,"-")</f>
        <v>0.33278163963367535</v>
      </c>
      <c r="J122" s="165">
        <f t="shared" si="40"/>
        <v>3016</v>
      </c>
      <c r="K122" s="166">
        <f>H122/H$8</f>
        <v>4.3280922533275859E-3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6402</v>
      </c>
      <c r="E123" s="165">
        <v>10238</v>
      </c>
      <c r="F123" s="165">
        <v>14354</v>
      </c>
      <c r="G123" s="165">
        <v>13713</v>
      </c>
      <c r="H123" s="165">
        <v>14757</v>
      </c>
      <c r="I123" s="166">
        <f>IFERROR(H123/G123-1,"-")</f>
        <v>7.613213738788005E-2</v>
      </c>
      <c r="J123" s="165">
        <f t="shared" si="40"/>
        <v>1044</v>
      </c>
      <c r="K123" s="166">
        <f>H123/H$8</f>
        <v>5.2876610135238998E-3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8007</v>
      </c>
      <c r="E124" s="161">
        <v>21470</v>
      </c>
      <c r="F124" s="161">
        <v>17602</v>
      </c>
      <c r="G124" s="161">
        <v>23357</v>
      </c>
      <c r="H124" s="161">
        <v>20287</v>
      </c>
      <c r="I124" s="162">
        <f>IFERROR(H124/G124-1,"-")</f>
        <v>-0.13143811277133188</v>
      </c>
      <c r="J124" s="161">
        <f t="shared" si="40"/>
        <v>-3070</v>
      </c>
      <c r="K124" s="162">
        <f>H124/H$8</f>
        <v>7.2691454212481773E-3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255</v>
      </c>
      <c r="E125" s="165">
        <v>2500</v>
      </c>
      <c r="F125" s="165">
        <v>2023</v>
      </c>
      <c r="G125" s="165">
        <v>3860</v>
      </c>
      <c r="H125" s="165">
        <v>2256</v>
      </c>
      <c r="I125" s="166">
        <f t="shared" ref="I125:I132" si="41">IFERROR(H125/G125-1,"-")</f>
        <v>-0.41554404145077717</v>
      </c>
      <c r="J125" s="165">
        <f t="shared" si="40"/>
        <v>-1604</v>
      </c>
      <c r="K125" s="166">
        <f t="shared" ref="K125:K132" si="42">H125/H$8</f>
        <v>8.0835964264484091E-4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1047</v>
      </c>
      <c r="E126" s="165">
        <v>3126</v>
      </c>
      <c r="F126" s="165">
        <v>3248</v>
      </c>
      <c r="G126" s="165">
        <v>3013</v>
      </c>
      <c r="H126" s="165">
        <v>3430</v>
      </c>
      <c r="I126" s="166">
        <f t="shared" si="41"/>
        <v>0.13840026551609697</v>
      </c>
      <c r="J126" s="165">
        <f t="shared" si="40"/>
        <v>417</v>
      </c>
      <c r="K126" s="166">
        <f t="shared" si="42"/>
        <v>1.2290219744112609E-3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1370</v>
      </c>
      <c r="E127" s="165">
        <v>1982</v>
      </c>
      <c r="F127" s="165">
        <v>1759</v>
      </c>
      <c r="G127" s="165">
        <v>1879</v>
      </c>
      <c r="H127" s="165">
        <v>1696</v>
      </c>
      <c r="I127" s="166">
        <f t="shared" si="41"/>
        <v>-9.739222990952634E-2</v>
      </c>
      <c r="J127" s="165">
        <f t="shared" si="40"/>
        <v>-183</v>
      </c>
      <c r="K127" s="166">
        <f t="shared" si="42"/>
        <v>6.0770299376136975E-4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91</v>
      </c>
      <c r="E128" s="165">
        <v>388</v>
      </c>
      <c r="F128" s="165">
        <v>482</v>
      </c>
      <c r="G128" s="165">
        <v>538</v>
      </c>
      <c r="H128" s="165">
        <v>382</v>
      </c>
      <c r="I128" s="166">
        <f t="shared" si="41"/>
        <v>-0.28996282527881045</v>
      </c>
      <c r="J128" s="165">
        <f t="shared" si="40"/>
        <v>-156</v>
      </c>
      <c r="K128" s="166">
        <f t="shared" si="42"/>
        <v>1.3687649977408211E-4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56</v>
      </c>
      <c r="E129" s="165">
        <v>320</v>
      </c>
      <c r="F129" s="165">
        <v>425</v>
      </c>
      <c r="G129" s="165">
        <v>432</v>
      </c>
      <c r="H129" s="165">
        <v>296</v>
      </c>
      <c r="I129" s="166">
        <f t="shared" si="41"/>
        <v>-0.31481481481481477</v>
      </c>
      <c r="J129" s="165">
        <f t="shared" si="40"/>
        <v>-136</v>
      </c>
      <c r="K129" s="166">
        <f t="shared" si="42"/>
        <v>1.0606137155269189E-4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251</v>
      </c>
      <c r="F130" s="165">
        <v>210</v>
      </c>
      <c r="G130" s="165">
        <v>220</v>
      </c>
      <c r="H130" s="165">
        <v>184</v>
      </c>
      <c r="I130" s="166">
        <f t="shared" si="41"/>
        <v>-0.16363636363636369</v>
      </c>
      <c r="J130" s="165">
        <f t="shared" si="40"/>
        <v>-36</v>
      </c>
      <c r="K130" s="166">
        <f t="shared" si="42"/>
        <v>6.593004177599766E-5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105</v>
      </c>
      <c r="E131" s="165">
        <v>324</v>
      </c>
      <c r="F131" s="165">
        <v>411</v>
      </c>
      <c r="G131" s="165">
        <v>581</v>
      </c>
      <c r="H131" s="165">
        <v>256</v>
      </c>
      <c r="I131" s="166">
        <f t="shared" si="41"/>
        <v>-0.55938037865748713</v>
      </c>
      <c r="J131" s="165">
        <f t="shared" si="40"/>
        <v>-325</v>
      </c>
      <c r="K131" s="166">
        <f t="shared" si="42"/>
        <v>9.1728753775301101E-5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5064</v>
      </c>
      <c r="E132" s="170">
        <f t="shared" si="44"/>
        <v>12579</v>
      </c>
      <c r="F132" s="170">
        <f t="shared" si="44"/>
        <v>9044</v>
      </c>
      <c r="G132" s="170">
        <f t="shared" si="44"/>
        <v>12834</v>
      </c>
      <c r="H132" s="170">
        <f t="shared" si="44"/>
        <v>11787</v>
      </c>
      <c r="I132" s="171">
        <f t="shared" si="41"/>
        <v>-8.1580177653108876E-2</v>
      </c>
      <c r="J132" s="170">
        <f>H132-G132</f>
        <v>-1047</v>
      </c>
      <c r="K132" s="171">
        <f t="shared" si="42"/>
        <v>4.223464143552633E-3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22148</v>
      </c>
      <c r="E134" s="177">
        <v>152510</v>
      </c>
      <c r="F134" s="177">
        <v>144835</v>
      </c>
      <c r="G134" s="177">
        <v>154662</v>
      </c>
      <c r="H134" s="177">
        <v>160144</v>
      </c>
      <c r="I134" s="178">
        <f>IFERROR(H134/G134-1,"-")</f>
        <v>3.5445034979503687E-2</v>
      </c>
      <c r="J134" s="177">
        <f>H134-G134</f>
        <v>5482</v>
      </c>
      <c r="K134" s="178">
        <f>H134/H$8</f>
        <v>5.7382068533561793E-2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10350</v>
      </c>
      <c r="E135" s="161">
        <v>8585</v>
      </c>
      <c r="F135" s="161">
        <v>11356</v>
      </c>
      <c r="G135" s="161">
        <v>5241</v>
      </c>
      <c r="H135" s="161">
        <v>8301</v>
      </c>
      <c r="I135" s="162">
        <f>IFERROR(H135/G135-1,"-")</f>
        <v>0.58385804235832861</v>
      </c>
      <c r="J135" s="161">
        <f t="shared" ref="J135:J145" si="45">H135-G135</f>
        <v>3060</v>
      </c>
      <c r="K135" s="162">
        <f>H135/H$8</f>
        <v>2.9743765042530251E-3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8725</v>
      </c>
      <c r="E136" s="165">
        <v>5975</v>
      </c>
      <c r="F136" s="165">
        <v>7930</v>
      </c>
      <c r="G136" s="165">
        <v>2539</v>
      </c>
      <c r="H136" s="165">
        <v>3099</v>
      </c>
      <c r="I136" s="166">
        <f>IFERROR(H136/G136-1,"-")</f>
        <v>0.22055927530523833</v>
      </c>
      <c r="J136" s="165">
        <f t="shared" si="45"/>
        <v>560</v>
      </c>
      <c r="K136" s="166">
        <f>H136/H$8</f>
        <v>1.110419562303352E-3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1625</v>
      </c>
      <c r="E137" s="165">
        <v>2610</v>
      </c>
      <c r="F137" s="165">
        <v>3426</v>
      </c>
      <c r="G137" s="165">
        <v>2702</v>
      </c>
      <c r="H137" s="165">
        <v>5202</v>
      </c>
      <c r="I137" s="166">
        <f>IFERROR(H137/G137-1,"-")</f>
        <v>0.92524056254626208</v>
      </c>
      <c r="J137" s="165">
        <f t="shared" si="45"/>
        <v>2500</v>
      </c>
      <c r="K137" s="166">
        <f>H137/H$8</f>
        <v>1.8639569419496732E-3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11798</v>
      </c>
      <c r="E138" s="161">
        <v>143925</v>
      </c>
      <c r="F138" s="161">
        <v>133479</v>
      </c>
      <c r="G138" s="161">
        <v>149421</v>
      </c>
      <c r="H138" s="161">
        <v>151843</v>
      </c>
      <c r="I138" s="162">
        <f>IFERROR(H138/G138-1,"-")</f>
        <v>1.6209234311107545E-2</v>
      </c>
      <c r="J138" s="161">
        <f t="shared" si="45"/>
        <v>2422</v>
      </c>
      <c r="K138" s="162">
        <f>H138/H$8</f>
        <v>5.4407692029308771E-2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89</v>
      </c>
      <c r="E139" s="165">
        <v>69119</v>
      </c>
      <c r="F139" s="165">
        <v>48951</v>
      </c>
      <c r="G139" s="165">
        <v>65140</v>
      </c>
      <c r="H139" s="165">
        <v>70585</v>
      </c>
      <c r="I139" s="166">
        <f t="shared" ref="I139:I146" si="46">IFERROR(H139/G139-1,"-")</f>
        <v>8.3589192508443322E-2</v>
      </c>
      <c r="J139" s="165">
        <f t="shared" si="45"/>
        <v>5445</v>
      </c>
      <c r="K139" s="166">
        <f t="shared" ref="K139:K146" si="47">H139/H$8</f>
        <v>2.5291695645428235E-2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1975</v>
      </c>
      <c r="E140" s="165">
        <v>11437</v>
      </c>
      <c r="F140" s="165">
        <v>12234</v>
      </c>
      <c r="G140" s="165">
        <v>15780</v>
      </c>
      <c r="H140" s="165">
        <v>16806</v>
      </c>
      <c r="I140" s="166">
        <f t="shared" si="46"/>
        <v>6.5019011406844074E-2</v>
      </c>
      <c r="J140" s="165">
        <f t="shared" si="45"/>
        <v>1026</v>
      </c>
      <c r="K140" s="166">
        <f t="shared" si="47"/>
        <v>6.0218493591707436E-3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1921</v>
      </c>
      <c r="E141" s="165">
        <v>16101</v>
      </c>
      <c r="F141" s="165">
        <v>17559</v>
      </c>
      <c r="G141" s="165">
        <v>18946</v>
      </c>
      <c r="H141" s="165">
        <v>13583</v>
      </c>
      <c r="I141" s="166">
        <f t="shared" si="46"/>
        <v>-0.28306766599809985</v>
      </c>
      <c r="J141" s="165">
        <f t="shared" si="45"/>
        <v>-5363</v>
      </c>
      <c r="K141" s="166">
        <f t="shared" si="47"/>
        <v>4.8669986817574803E-3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71</v>
      </c>
      <c r="E142" s="165">
        <v>5717</v>
      </c>
      <c r="F142" s="165">
        <v>7114</v>
      </c>
      <c r="G142" s="165">
        <v>4758</v>
      </c>
      <c r="H142" s="165">
        <v>4247</v>
      </c>
      <c r="I142" s="166">
        <f t="shared" si="46"/>
        <v>-0.10739806641445981</v>
      </c>
      <c r="J142" s="165">
        <f t="shared" si="45"/>
        <v>-511</v>
      </c>
      <c r="K142" s="166">
        <f t="shared" si="47"/>
        <v>1.5217656925144679E-3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172</v>
      </c>
      <c r="E143" s="165">
        <v>3467</v>
      </c>
      <c r="F143" s="165">
        <v>2782</v>
      </c>
      <c r="G143" s="165">
        <v>3507</v>
      </c>
      <c r="H143" s="165">
        <v>3393</v>
      </c>
      <c r="I143" s="166">
        <f t="shared" si="46"/>
        <v>-3.2506415739948724E-2</v>
      </c>
      <c r="J143" s="165">
        <f t="shared" si="45"/>
        <v>-114</v>
      </c>
      <c r="K143" s="166">
        <f t="shared" si="47"/>
        <v>1.2157643029671744E-3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0</v>
      </c>
      <c r="E144" s="165">
        <v>2697</v>
      </c>
      <c r="F144" s="165">
        <v>1857</v>
      </c>
      <c r="G144" s="165">
        <v>1498</v>
      </c>
      <c r="H144" s="165">
        <v>2670</v>
      </c>
      <c r="I144" s="166">
        <f t="shared" si="46"/>
        <v>0.78237650200267028</v>
      </c>
      <c r="J144" s="165">
        <f t="shared" si="45"/>
        <v>1172</v>
      </c>
      <c r="K144" s="166">
        <f t="shared" si="47"/>
        <v>9.5670223664083575E-4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0</v>
      </c>
      <c r="E145" s="165">
        <v>1354</v>
      </c>
      <c r="F145" s="165">
        <v>2417</v>
      </c>
      <c r="G145" s="165">
        <v>920</v>
      </c>
      <c r="H145" s="165">
        <v>897</v>
      </c>
      <c r="I145" s="166">
        <f t="shared" si="46"/>
        <v>-2.5000000000000022E-2</v>
      </c>
      <c r="J145" s="165">
        <f t="shared" si="45"/>
        <v>-23</v>
      </c>
      <c r="K145" s="166">
        <f t="shared" si="47"/>
        <v>3.2140895365798865E-4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7570</v>
      </c>
      <c r="E146" s="170">
        <f t="shared" si="49"/>
        <v>34033</v>
      </c>
      <c r="F146" s="170">
        <f t="shared" si="49"/>
        <v>40565</v>
      </c>
      <c r="G146" s="170">
        <f t="shared" si="49"/>
        <v>38872</v>
      </c>
      <c r="H146" s="170">
        <f t="shared" si="49"/>
        <v>39662</v>
      </c>
      <c r="I146" s="171">
        <f t="shared" si="46"/>
        <v>2.0323111751389122E-2</v>
      </c>
      <c r="J146" s="170">
        <f>H146-G146</f>
        <v>790</v>
      </c>
      <c r="K146" s="171">
        <f t="shared" si="47"/>
        <v>1.4211507157171845E-2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12808</v>
      </c>
      <c r="E148" s="177">
        <v>49894</v>
      </c>
      <c r="F148" s="177">
        <v>65750</v>
      </c>
      <c r="G148" s="177">
        <v>62495</v>
      </c>
      <c r="H148" s="177">
        <v>61300</v>
      </c>
      <c r="I148" s="178">
        <f>IFERROR(H148/G148-1,"-")</f>
        <v>-1.9121529722377795E-2</v>
      </c>
      <c r="J148" s="177">
        <f>H148-G148</f>
        <v>-1195</v>
      </c>
      <c r="K148" s="178">
        <f>H148/H$8</f>
        <v>2.1964736743851396E-2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7513</v>
      </c>
      <c r="E149" s="161">
        <v>19337</v>
      </c>
      <c r="F149" s="161">
        <v>27428</v>
      </c>
      <c r="G149" s="161">
        <v>23889</v>
      </c>
      <c r="H149" s="161">
        <v>26502</v>
      </c>
      <c r="I149" s="162">
        <f>IFERROR(H149/G149-1,"-")</f>
        <v>0.10938088660052747</v>
      </c>
      <c r="J149" s="161">
        <f t="shared" ref="J149:J159" si="50">H149-G149</f>
        <v>2613</v>
      </c>
      <c r="K149" s="162">
        <f>H149/H$8</f>
        <v>9.496075908410272E-3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5991</v>
      </c>
      <c r="E150" s="165">
        <v>8540</v>
      </c>
      <c r="F150" s="165">
        <v>17286</v>
      </c>
      <c r="G150" s="165">
        <v>14593</v>
      </c>
      <c r="H150" s="165">
        <v>16974</v>
      </c>
      <c r="I150" s="166">
        <f>IFERROR(H150/G150-1,"-")</f>
        <v>0.16316041937915449</v>
      </c>
      <c r="J150" s="165">
        <f t="shared" si="50"/>
        <v>2381</v>
      </c>
      <c r="K150" s="166">
        <f>H150/H$8</f>
        <v>6.0820463538357851E-3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1522</v>
      </c>
      <c r="E151" s="165">
        <v>10797</v>
      </c>
      <c r="F151" s="165">
        <v>10142</v>
      </c>
      <c r="G151" s="165">
        <v>9296</v>
      </c>
      <c r="H151" s="165">
        <v>9528</v>
      </c>
      <c r="I151" s="166">
        <f>IFERROR(H151/G151-1,"-")</f>
        <v>2.4956970740103168E-2</v>
      </c>
      <c r="J151" s="165">
        <f t="shared" si="50"/>
        <v>232</v>
      </c>
      <c r="K151" s="166">
        <f>H151/H$8</f>
        <v>3.4140295545744877E-3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5295</v>
      </c>
      <c r="E152" s="161">
        <v>30557</v>
      </c>
      <c r="F152" s="161">
        <v>38322</v>
      </c>
      <c r="G152" s="161">
        <v>38606</v>
      </c>
      <c r="H152" s="161">
        <v>34798</v>
      </c>
      <c r="I152" s="162">
        <f>IFERROR(H152/G152-1,"-")</f>
        <v>-9.8637517484328807E-2</v>
      </c>
      <c r="J152" s="161">
        <f t="shared" si="50"/>
        <v>-3808</v>
      </c>
      <c r="K152" s="162">
        <f>H152/H$8</f>
        <v>1.2468660835441124E-2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295</v>
      </c>
      <c r="E153" s="165">
        <v>10969</v>
      </c>
      <c r="F153" s="165">
        <v>17665</v>
      </c>
      <c r="G153" s="165">
        <v>16832</v>
      </c>
      <c r="H153" s="165">
        <v>9428</v>
      </c>
      <c r="I153" s="166">
        <f t="shared" ref="I153:I160" si="51">IFERROR(H153/G153-1,"-")</f>
        <v>-0.43987642585551334</v>
      </c>
      <c r="J153" s="165">
        <f t="shared" si="50"/>
        <v>-7404</v>
      </c>
      <c r="K153" s="166">
        <f t="shared" ref="K153:K160" si="52">H153/H$8</f>
        <v>3.3781980101310108E-3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1209</v>
      </c>
      <c r="E154" s="165">
        <v>8916</v>
      </c>
      <c r="F154" s="165">
        <v>7079</v>
      </c>
      <c r="G154" s="165">
        <v>8395</v>
      </c>
      <c r="H154" s="165">
        <v>8746</v>
      </c>
      <c r="I154" s="166">
        <f t="shared" si="51"/>
        <v>4.1810601548540882E-2</v>
      </c>
      <c r="J154" s="165">
        <f t="shared" si="50"/>
        <v>351</v>
      </c>
      <c r="K154" s="166">
        <f t="shared" si="52"/>
        <v>3.1338268770264976E-3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1041</v>
      </c>
      <c r="E155" s="165">
        <v>3208</v>
      </c>
      <c r="F155" s="165">
        <v>5183</v>
      </c>
      <c r="G155" s="165">
        <v>2957</v>
      </c>
      <c r="H155" s="165">
        <v>9904</v>
      </c>
      <c r="I155" s="166">
        <f t="shared" si="51"/>
        <v>2.3493405478525533</v>
      </c>
      <c r="J155" s="165">
        <f t="shared" si="50"/>
        <v>6947</v>
      </c>
      <c r="K155" s="166">
        <f t="shared" si="52"/>
        <v>3.5487561616819614E-3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169</v>
      </c>
      <c r="E156" s="165">
        <v>746</v>
      </c>
      <c r="F156" s="165">
        <v>807</v>
      </c>
      <c r="G156" s="165">
        <v>1280</v>
      </c>
      <c r="H156" s="165">
        <v>825</v>
      </c>
      <c r="I156" s="166">
        <f t="shared" si="51"/>
        <v>-0.35546875</v>
      </c>
      <c r="J156" s="165">
        <f t="shared" si="50"/>
        <v>-455</v>
      </c>
      <c r="K156" s="166">
        <f t="shared" si="52"/>
        <v>2.9561024165868517E-4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159</v>
      </c>
      <c r="E157" s="165">
        <v>1973</v>
      </c>
      <c r="F157" s="165">
        <v>2066</v>
      </c>
      <c r="G157" s="165">
        <v>2428</v>
      </c>
      <c r="H157" s="165">
        <v>1024</v>
      </c>
      <c r="I157" s="166">
        <f t="shared" si="51"/>
        <v>-0.57825370675453047</v>
      </c>
      <c r="J157" s="165">
        <f t="shared" si="50"/>
        <v>-1404</v>
      </c>
      <c r="K157" s="166">
        <f t="shared" si="52"/>
        <v>3.6691501510120441E-4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90</v>
      </c>
      <c r="E158" s="165">
        <v>140</v>
      </c>
      <c r="F158" s="165">
        <v>207</v>
      </c>
      <c r="G158" s="165">
        <v>150</v>
      </c>
      <c r="H158" s="165">
        <v>69</v>
      </c>
      <c r="I158" s="166">
        <f t="shared" si="51"/>
        <v>-0.54</v>
      </c>
      <c r="J158" s="165">
        <f t="shared" si="50"/>
        <v>-81</v>
      </c>
      <c r="K158" s="166">
        <f t="shared" si="52"/>
        <v>2.4723765665999126E-5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</v>
      </c>
      <c r="E159" s="165">
        <v>217</v>
      </c>
      <c r="F159" s="165">
        <v>323</v>
      </c>
      <c r="G159" s="165">
        <v>127</v>
      </c>
      <c r="H159" s="165">
        <v>289</v>
      </c>
      <c r="I159" s="166">
        <f t="shared" si="51"/>
        <v>1.2755905511811023</v>
      </c>
      <c r="J159" s="165">
        <f t="shared" si="50"/>
        <v>162</v>
      </c>
      <c r="K159" s="166">
        <f t="shared" si="52"/>
        <v>1.0355316344164851E-4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2323</v>
      </c>
      <c r="E160" s="170">
        <f t="shared" si="54"/>
        <v>4388</v>
      </c>
      <c r="F160" s="170">
        <f t="shared" si="54"/>
        <v>4992</v>
      </c>
      <c r="G160" s="170">
        <f t="shared" si="54"/>
        <v>6437</v>
      </c>
      <c r="H160" s="170">
        <f t="shared" si="54"/>
        <v>4513</v>
      </c>
      <c r="I160" s="171">
        <f t="shared" si="51"/>
        <v>-0.29889700170887057</v>
      </c>
      <c r="J160" s="170">
        <f>H160-G160</f>
        <v>-1924</v>
      </c>
      <c r="K160" s="171">
        <f t="shared" si="52"/>
        <v>1.6170776007341167E-3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7C94-ADF0-4974-85AA-728A50594D5F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</row>
    <row r="4" spans="1:12" ht="6" customHeight="1" x14ac:dyDescent="0.25"/>
    <row r="5" spans="1:12" ht="15.75" x14ac:dyDescent="0.25">
      <c r="B5" s="146"/>
      <c r="C5" s="312" t="s">
        <v>45</v>
      </c>
      <c r="D5" s="313"/>
      <c r="E5" s="313"/>
      <c r="F5" s="313"/>
      <c r="G5" s="313"/>
      <c r="H5" s="313"/>
      <c r="I5" s="313"/>
      <c r="J5" s="313"/>
      <c r="K5" s="313"/>
    </row>
    <row r="6" spans="1:12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7198644</v>
      </c>
      <c r="D8" s="177">
        <v>1239473</v>
      </c>
      <c r="E8" s="177">
        <v>9533834</v>
      </c>
      <c r="F8" s="177">
        <v>11318734</v>
      </c>
      <c r="G8" s="177">
        <v>12006102</v>
      </c>
      <c r="H8" s="177">
        <v>11636818</v>
      </c>
      <c r="I8" s="178">
        <f>IFERROR(H8/G8-1,"-")</f>
        <v>-3.075802621033874E-2</v>
      </c>
      <c r="J8" s="177">
        <f>H8-G8</f>
        <v>-369284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625970</v>
      </c>
      <c r="D9" s="161">
        <v>345779</v>
      </c>
      <c r="E9" s="161">
        <v>981985</v>
      </c>
      <c r="F9" s="161">
        <v>1139257</v>
      </c>
      <c r="G9" s="161">
        <v>1056095</v>
      </c>
      <c r="H9" s="161">
        <v>1032965</v>
      </c>
      <c r="I9" s="162">
        <f>IFERROR(H9/G9-1,"-")</f>
        <v>-2.1901438791017802E-2</v>
      </c>
      <c r="J9" s="161">
        <f t="shared" ref="J9:J19" si="0">H9-G9</f>
        <v>-23130</v>
      </c>
      <c r="K9" s="162">
        <f>H9/H$8</f>
        <v>8.8766963614967595E-2</v>
      </c>
      <c r="L9" s="81"/>
    </row>
    <row r="10" spans="1:12" x14ac:dyDescent="0.25">
      <c r="A10" s="163" t="s">
        <v>105</v>
      </c>
      <c r="B10" s="164" t="s">
        <v>105</v>
      </c>
      <c r="C10" s="165">
        <v>156153</v>
      </c>
      <c r="D10" s="165">
        <v>219650</v>
      </c>
      <c r="E10" s="165">
        <v>291761</v>
      </c>
      <c r="F10" s="165">
        <v>343203</v>
      </c>
      <c r="G10" s="165">
        <v>312544</v>
      </c>
      <c r="H10" s="165">
        <v>288352</v>
      </c>
      <c r="I10" s="166">
        <f>IFERROR(H10/G10-1,"-")</f>
        <v>-7.7403501586976509E-2</v>
      </c>
      <c r="J10" s="165">
        <f t="shared" si="0"/>
        <v>-24192</v>
      </c>
      <c r="K10" s="166">
        <f>H10/H$8</f>
        <v>2.4779282446455723E-2</v>
      </c>
      <c r="L10" s="81"/>
    </row>
    <row r="11" spans="1:12" x14ac:dyDescent="0.25">
      <c r="A11" s="163" t="s">
        <v>102</v>
      </c>
      <c r="B11" s="164" t="s">
        <v>102</v>
      </c>
      <c r="C11" s="165">
        <v>469817</v>
      </c>
      <c r="D11" s="165">
        <v>126129</v>
      </c>
      <c r="E11" s="165">
        <v>690224</v>
      </c>
      <c r="F11" s="165">
        <v>796054</v>
      </c>
      <c r="G11" s="165">
        <v>743551</v>
      </c>
      <c r="H11" s="165">
        <v>744613</v>
      </c>
      <c r="I11" s="166">
        <f>IFERROR(H11/G11-1,"-")</f>
        <v>1.4282813149333329E-3</v>
      </c>
      <c r="J11" s="165">
        <f t="shared" si="0"/>
        <v>1062</v>
      </c>
      <c r="K11" s="166">
        <f>H11/H$8</f>
        <v>6.3987681168511876E-2</v>
      </c>
      <c r="L11" s="81"/>
    </row>
    <row r="12" spans="1:12" x14ac:dyDescent="0.25">
      <c r="A12" s="1"/>
      <c r="B12" s="160" t="s">
        <v>109</v>
      </c>
      <c r="C12" s="161">
        <v>6572674</v>
      </c>
      <c r="D12" s="161">
        <v>893694</v>
      </c>
      <c r="E12" s="161">
        <v>8551849</v>
      </c>
      <c r="F12" s="161">
        <v>10179477</v>
      </c>
      <c r="G12" s="161">
        <v>10950007</v>
      </c>
      <c r="H12" s="161">
        <v>10603853</v>
      </c>
      <c r="I12" s="162">
        <f>IFERROR(H12/G12-1,"-")</f>
        <v>-3.1612217234199047E-2</v>
      </c>
      <c r="J12" s="161">
        <f t="shared" si="0"/>
        <v>-346154</v>
      </c>
      <c r="K12" s="162">
        <f>H12/H$8</f>
        <v>0.91123303638503239</v>
      </c>
      <c r="L12" s="81"/>
    </row>
    <row r="13" spans="1:12" s="57" customFormat="1" x14ac:dyDescent="0.25">
      <c r="A13" s="163"/>
      <c r="B13" s="164" t="s">
        <v>112</v>
      </c>
      <c r="C13" s="165">
        <v>2636464</v>
      </c>
      <c r="D13" s="165">
        <v>71158</v>
      </c>
      <c r="E13" s="165">
        <v>3502820</v>
      </c>
      <c r="F13" s="165">
        <v>4109456</v>
      </c>
      <c r="G13" s="165">
        <v>4452093</v>
      </c>
      <c r="H13" s="165">
        <v>4365883</v>
      </c>
      <c r="I13" s="166">
        <f t="shared" ref="I13:I20" si="1">IFERROR(H13/G13-1,"-")</f>
        <v>-1.9363926135415377E-2</v>
      </c>
      <c r="J13" s="165">
        <f t="shared" si="0"/>
        <v>-86210</v>
      </c>
      <c r="K13" s="166">
        <f t="shared" ref="K13:K20" si="2">H13/H$8</f>
        <v>0.37517842076760161</v>
      </c>
      <c r="L13" s="167"/>
    </row>
    <row r="14" spans="1:12" s="57" customFormat="1" x14ac:dyDescent="0.25">
      <c r="A14" s="163"/>
      <c r="B14" s="164" t="s">
        <v>115</v>
      </c>
      <c r="C14" s="165">
        <v>982879</v>
      </c>
      <c r="D14" s="165">
        <v>152541</v>
      </c>
      <c r="E14" s="165">
        <v>1061946</v>
      </c>
      <c r="F14" s="165">
        <v>1314419</v>
      </c>
      <c r="G14" s="165">
        <v>1446457</v>
      </c>
      <c r="H14" s="165">
        <v>1365790</v>
      </c>
      <c r="I14" s="166">
        <f t="shared" si="1"/>
        <v>-5.5768681682206944E-2</v>
      </c>
      <c r="J14" s="165">
        <f t="shared" si="0"/>
        <v>-80667</v>
      </c>
      <c r="K14" s="166">
        <f t="shared" si="2"/>
        <v>0.11736799527155962</v>
      </c>
      <c r="L14" s="167"/>
    </row>
    <row r="15" spans="1:12" x14ac:dyDescent="0.25">
      <c r="A15" s="163"/>
      <c r="B15" s="164" t="s">
        <v>118</v>
      </c>
      <c r="C15" s="165">
        <v>257401</v>
      </c>
      <c r="D15" s="165">
        <v>149043</v>
      </c>
      <c r="E15" s="165">
        <v>415595</v>
      </c>
      <c r="F15" s="165">
        <v>540639</v>
      </c>
      <c r="G15" s="165">
        <v>580404</v>
      </c>
      <c r="H15" s="165">
        <v>524998</v>
      </c>
      <c r="I15" s="166">
        <f t="shared" si="1"/>
        <v>-9.5461092618245202E-2</v>
      </c>
      <c r="J15" s="165">
        <f t="shared" si="0"/>
        <v>-55406</v>
      </c>
      <c r="K15" s="166">
        <f t="shared" si="2"/>
        <v>4.5115254015315874E-2</v>
      </c>
      <c r="L15" s="81"/>
    </row>
    <row r="16" spans="1:12" x14ac:dyDescent="0.25">
      <c r="A16" s="163"/>
      <c r="B16" s="164" t="s">
        <v>125</v>
      </c>
      <c r="C16" s="165">
        <v>215512</v>
      </c>
      <c r="D16" s="165">
        <v>13556</v>
      </c>
      <c r="E16" s="165">
        <v>410280</v>
      </c>
      <c r="F16" s="165">
        <v>393582</v>
      </c>
      <c r="G16" s="165">
        <v>430563</v>
      </c>
      <c r="H16" s="165">
        <v>417888</v>
      </c>
      <c r="I16" s="166">
        <f t="shared" si="1"/>
        <v>-2.9438200681433324E-2</v>
      </c>
      <c r="J16" s="165">
        <f t="shared" si="0"/>
        <v>-12675</v>
      </c>
      <c r="K16" s="166">
        <f t="shared" si="2"/>
        <v>3.5910847793615058E-2</v>
      </c>
      <c r="L16" s="81"/>
    </row>
    <row r="17" spans="1:12" x14ac:dyDescent="0.25">
      <c r="A17" s="163"/>
      <c r="B17" s="164" t="s">
        <v>121</v>
      </c>
      <c r="C17" s="165">
        <v>250591</v>
      </c>
      <c r="D17" s="165">
        <v>37918</v>
      </c>
      <c r="E17" s="165">
        <v>403038</v>
      </c>
      <c r="F17" s="165">
        <v>380835</v>
      </c>
      <c r="G17" s="165">
        <v>417289</v>
      </c>
      <c r="H17" s="165">
        <v>378394</v>
      </c>
      <c r="I17" s="166">
        <f t="shared" si="1"/>
        <v>-9.3208783361171776E-2</v>
      </c>
      <c r="J17" s="165">
        <f t="shared" si="0"/>
        <v>-38895</v>
      </c>
      <c r="K17" s="166">
        <f t="shared" si="2"/>
        <v>3.2516964689144404E-2</v>
      </c>
      <c r="L17" s="81"/>
    </row>
    <row r="18" spans="1:12" x14ac:dyDescent="0.25">
      <c r="A18" s="163"/>
      <c r="B18" s="164" t="s">
        <v>130</v>
      </c>
      <c r="C18" s="165">
        <v>238981</v>
      </c>
      <c r="D18" s="165">
        <v>2548</v>
      </c>
      <c r="E18" s="165">
        <v>248929</v>
      </c>
      <c r="F18" s="165">
        <v>316387</v>
      </c>
      <c r="G18" s="165">
        <v>291718</v>
      </c>
      <c r="H18" s="165">
        <v>283562</v>
      </c>
      <c r="I18" s="166">
        <f t="shared" si="1"/>
        <v>-2.7958507874042748E-2</v>
      </c>
      <c r="J18" s="165">
        <f t="shared" si="0"/>
        <v>-8156</v>
      </c>
      <c r="K18" s="166">
        <f t="shared" si="2"/>
        <v>2.4367657894108167E-2</v>
      </c>
      <c r="L18" s="81"/>
    </row>
    <row r="19" spans="1:12" x14ac:dyDescent="0.25">
      <c r="A19" s="163" t="s">
        <v>146</v>
      </c>
      <c r="B19" s="164" t="s">
        <v>133</v>
      </c>
      <c r="C19" s="165">
        <v>338187</v>
      </c>
      <c r="D19" s="165">
        <v>18280</v>
      </c>
      <c r="E19" s="165">
        <v>198904</v>
      </c>
      <c r="F19" s="165">
        <v>291712</v>
      </c>
      <c r="G19" s="165">
        <v>317488</v>
      </c>
      <c r="H19" s="165">
        <v>269484</v>
      </c>
      <c r="I19" s="166">
        <f t="shared" si="1"/>
        <v>-0.15119941541097615</v>
      </c>
      <c r="J19" s="165">
        <f t="shared" si="0"/>
        <v>-48004</v>
      </c>
      <c r="K19" s="166">
        <f t="shared" si="2"/>
        <v>2.3157877007271233E-2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1652659</v>
      </c>
      <c r="D20" s="170">
        <f t="shared" ref="D20:H20" si="4">D12-SUM(D13:D19)</f>
        <v>448650</v>
      </c>
      <c r="E20" s="170">
        <f t="shared" si="4"/>
        <v>2310337</v>
      </c>
      <c r="F20" s="170">
        <f t="shared" si="4"/>
        <v>2832447</v>
      </c>
      <c r="G20" s="170">
        <f t="shared" si="4"/>
        <v>3013995</v>
      </c>
      <c r="H20" s="170">
        <f t="shared" si="4"/>
        <v>2997854</v>
      </c>
      <c r="I20" s="171">
        <f t="shared" si="1"/>
        <v>-5.3553506226785563E-3</v>
      </c>
      <c r="J20" s="170">
        <f>H20-G20</f>
        <v>-16141</v>
      </c>
      <c r="K20" s="171">
        <f t="shared" si="2"/>
        <v>0.25761801894641645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479916</v>
      </c>
      <c r="E22" s="177">
        <v>3872965</v>
      </c>
      <c r="F22" s="177">
        <v>4389120</v>
      </c>
      <c r="G22" s="177">
        <v>4572184</v>
      </c>
      <c r="H22" s="177">
        <v>4379140</v>
      </c>
      <c r="I22" s="178">
        <f>IFERROR(H22/G22-1,"-")</f>
        <v>-4.2221397913994707E-2</v>
      </c>
      <c r="J22" s="177">
        <f>H22-G22</f>
        <v>-193044</v>
      </c>
      <c r="K22" s="178">
        <f>H22/H$8</f>
        <v>0.37631764972177101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125039</v>
      </c>
      <c r="E23" s="161">
        <v>192475</v>
      </c>
      <c r="F23" s="161">
        <v>195227</v>
      </c>
      <c r="G23" s="161">
        <v>170162</v>
      </c>
      <c r="H23" s="161">
        <v>143786</v>
      </c>
      <c r="I23" s="162">
        <f>IFERROR(H23/G23-1,"-")</f>
        <v>-0.15500523030993996</v>
      </c>
      <c r="J23" s="161">
        <f t="shared" ref="J23:J33" si="5">H23-G23</f>
        <v>-26376</v>
      </c>
      <c r="K23" s="162">
        <f>H23/H$8</f>
        <v>1.2356126906857183E-2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68860</v>
      </c>
      <c r="E24" s="165">
        <v>62574</v>
      </c>
      <c r="F24" s="165">
        <v>66782</v>
      </c>
      <c r="G24" s="165">
        <v>55346</v>
      </c>
      <c r="H24" s="165">
        <v>42289</v>
      </c>
      <c r="I24" s="166">
        <f>IFERROR(H24/G24-1,"-")</f>
        <v>-0.23591587467929032</v>
      </c>
      <c r="J24" s="165">
        <f t="shared" si="5"/>
        <v>-13057</v>
      </c>
      <c r="K24" s="166">
        <f>H24/H$8</f>
        <v>3.634069038460514E-3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56179</v>
      </c>
      <c r="E25" s="165">
        <v>129901</v>
      </c>
      <c r="F25" s="165">
        <v>128445</v>
      </c>
      <c r="G25" s="165">
        <v>114816</v>
      </c>
      <c r="H25" s="165">
        <v>101497</v>
      </c>
      <c r="I25" s="166">
        <f>IFERROR(H25/G25-1,"-")</f>
        <v>-0.11600299609810483</v>
      </c>
      <c r="J25" s="165">
        <f t="shared" si="5"/>
        <v>-13319</v>
      </c>
      <c r="K25" s="166">
        <f>H25/H$8</f>
        <v>8.7220578683966706E-3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354877</v>
      </c>
      <c r="E26" s="161">
        <v>3680490</v>
      </c>
      <c r="F26" s="161">
        <v>4193893</v>
      </c>
      <c r="G26" s="161">
        <v>4402022</v>
      </c>
      <c r="H26" s="161">
        <v>4235354</v>
      </c>
      <c r="I26" s="162">
        <f>IFERROR(H26/G26-1,"-")</f>
        <v>-3.7861691740750048E-2</v>
      </c>
      <c r="J26" s="161">
        <f t="shared" si="5"/>
        <v>-166668</v>
      </c>
      <c r="K26" s="162">
        <f>H26/H$8</f>
        <v>0.36396152281491384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20212</v>
      </c>
      <c r="E27" s="165">
        <v>1646313</v>
      </c>
      <c r="F27" s="165">
        <v>1932242</v>
      </c>
      <c r="G27" s="165">
        <v>2037064</v>
      </c>
      <c r="H27" s="165">
        <v>2009207</v>
      </c>
      <c r="I27" s="166">
        <f t="shared" ref="I27:I34" si="6">IFERROR(H27/G27-1,"-")</f>
        <v>-1.3675073537208426E-2</v>
      </c>
      <c r="J27" s="165">
        <f t="shared" si="5"/>
        <v>-27857</v>
      </c>
      <c r="K27" s="166">
        <f t="shared" ref="K27:K34" si="7">H27/H$8</f>
        <v>0.17265948474918144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55810</v>
      </c>
      <c r="E28" s="165">
        <v>439344</v>
      </c>
      <c r="F28" s="165">
        <v>497002</v>
      </c>
      <c r="G28" s="165">
        <v>511468</v>
      </c>
      <c r="H28" s="165">
        <v>474875</v>
      </c>
      <c r="I28" s="166">
        <f t="shared" si="6"/>
        <v>-7.1545042896134281E-2</v>
      </c>
      <c r="J28" s="165">
        <f t="shared" si="5"/>
        <v>-36593</v>
      </c>
      <c r="K28" s="166">
        <f t="shared" si="7"/>
        <v>4.0807976888527428E-2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68327</v>
      </c>
      <c r="E29" s="165">
        <v>164422</v>
      </c>
      <c r="F29" s="165">
        <v>191056</v>
      </c>
      <c r="G29" s="165">
        <v>206692</v>
      </c>
      <c r="H29" s="165">
        <v>147935</v>
      </c>
      <c r="I29" s="166">
        <f t="shared" si="6"/>
        <v>-0.28427321812164963</v>
      </c>
      <c r="J29" s="165">
        <f t="shared" si="5"/>
        <v>-58757</v>
      </c>
      <c r="K29" s="166">
        <f t="shared" si="7"/>
        <v>1.2712667672554473E-2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5732</v>
      </c>
      <c r="E30" s="165">
        <v>194426</v>
      </c>
      <c r="F30" s="165">
        <v>169131</v>
      </c>
      <c r="G30" s="165">
        <v>176922</v>
      </c>
      <c r="H30" s="165">
        <v>174505</v>
      </c>
      <c r="I30" s="166">
        <f t="shared" si="6"/>
        <v>-1.3661387504097844E-2</v>
      </c>
      <c r="J30" s="165">
        <f t="shared" si="5"/>
        <v>-2417</v>
      </c>
      <c r="K30" s="166">
        <f t="shared" si="7"/>
        <v>1.4995937892987584E-2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21193</v>
      </c>
      <c r="E31" s="165">
        <v>243033</v>
      </c>
      <c r="F31" s="165">
        <v>206049</v>
      </c>
      <c r="G31" s="165">
        <v>221075</v>
      </c>
      <c r="H31" s="165">
        <v>212576</v>
      </c>
      <c r="I31" s="166">
        <f t="shared" si="6"/>
        <v>-3.8443966979531785E-2</v>
      </c>
      <c r="J31" s="165">
        <f t="shared" si="5"/>
        <v>-8499</v>
      </c>
      <c r="K31" s="166">
        <f t="shared" si="7"/>
        <v>1.8267536709777536E-2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574</v>
      </c>
      <c r="E32" s="165">
        <v>95054</v>
      </c>
      <c r="F32" s="165">
        <v>109140</v>
      </c>
      <c r="G32" s="165">
        <v>99708</v>
      </c>
      <c r="H32" s="165">
        <v>92183</v>
      </c>
      <c r="I32" s="166">
        <f t="shared" si="6"/>
        <v>-7.5470373490592491E-2</v>
      </c>
      <c r="J32" s="165">
        <f t="shared" si="5"/>
        <v>-7525</v>
      </c>
      <c r="K32" s="166">
        <f t="shared" si="7"/>
        <v>7.9216672461492488E-3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2273</v>
      </c>
      <c r="E33" s="165">
        <v>58689</v>
      </c>
      <c r="F33" s="165">
        <v>97353</v>
      </c>
      <c r="G33" s="165">
        <v>95578</v>
      </c>
      <c r="H33" s="165">
        <v>82430</v>
      </c>
      <c r="I33" s="166">
        <f t="shared" si="6"/>
        <v>-0.13756303751909438</v>
      </c>
      <c r="J33" s="165">
        <f t="shared" si="5"/>
        <v>-13148</v>
      </c>
      <c r="K33" s="166">
        <f t="shared" si="7"/>
        <v>7.0835515344486785E-3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180756</v>
      </c>
      <c r="E34" s="170">
        <f t="shared" si="9"/>
        <v>839209</v>
      </c>
      <c r="F34" s="170">
        <f t="shared" si="9"/>
        <v>991920</v>
      </c>
      <c r="G34" s="170">
        <f t="shared" si="9"/>
        <v>1053515</v>
      </c>
      <c r="H34" s="170">
        <f t="shared" si="9"/>
        <v>1041643</v>
      </c>
      <c r="I34" s="171">
        <f t="shared" si="6"/>
        <v>-1.1268942539973348E-2</v>
      </c>
      <c r="J34" s="170">
        <f>H34-G34</f>
        <v>-11872</v>
      </c>
      <c r="K34" s="171">
        <f t="shared" si="7"/>
        <v>8.9512700121287453E-2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250141</v>
      </c>
      <c r="E36" s="177">
        <v>2658546</v>
      </c>
      <c r="F36" s="177">
        <v>3148928</v>
      </c>
      <c r="G36" s="177">
        <v>3318184</v>
      </c>
      <c r="H36" s="177">
        <v>3271624</v>
      </c>
      <c r="I36" s="178">
        <f>IFERROR(H36/G36-1,"-")</f>
        <v>-1.4031771595547471E-2</v>
      </c>
      <c r="J36" s="177">
        <f>H36-G36</f>
        <v>-46560</v>
      </c>
      <c r="K36" s="178">
        <f>H36/H$8</f>
        <v>0.28114420969718695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40820</v>
      </c>
      <c r="E37" s="161">
        <v>122385</v>
      </c>
      <c r="F37" s="161">
        <v>123431</v>
      </c>
      <c r="G37" s="161">
        <v>136202</v>
      </c>
      <c r="H37" s="161">
        <v>147970</v>
      </c>
      <c r="I37" s="162">
        <f>IFERROR(H37/G37-1,"-")</f>
        <v>8.6401080747712911E-2</v>
      </c>
      <c r="J37" s="161">
        <f t="shared" ref="J37:J47" si="10">H37-G37</f>
        <v>11768</v>
      </c>
      <c r="K37" s="162">
        <f>H37/H$8</f>
        <v>1.271567536761338E-2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27959</v>
      </c>
      <c r="E38" s="165">
        <v>37773</v>
      </c>
      <c r="F38" s="165">
        <v>33042</v>
      </c>
      <c r="G38" s="165">
        <v>61484</v>
      </c>
      <c r="H38" s="165">
        <v>59109</v>
      </c>
      <c r="I38" s="166">
        <f>IFERROR(H38/G38-1,"-")</f>
        <v>-3.8627935723114959E-2</v>
      </c>
      <c r="J38" s="165">
        <f t="shared" si="10"/>
        <v>-2375</v>
      </c>
      <c r="K38" s="166">
        <f>H38/H$8</f>
        <v>5.079481349626676E-3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12861</v>
      </c>
      <c r="E39" s="165">
        <v>84612</v>
      </c>
      <c r="F39" s="165">
        <v>90389</v>
      </c>
      <c r="G39" s="165">
        <v>74718</v>
      </c>
      <c r="H39" s="165">
        <v>88861</v>
      </c>
      <c r="I39" s="166">
        <f>IFERROR(H39/G39-1,"-")</f>
        <v>0.18928504510292021</v>
      </c>
      <c r="J39" s="165">
        <f t="shared" si="10"/>
        <v>14143</v>
      </c>
      <c r="K39" s="166">
        <f>H39/H$8</f>
        <v>7.6361940179867039E-3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209321</v>
      </c>
      <c r="E40" s="161">
        <v>2536161</v>
      </c>
      <c r="F40" s="161">
        <v>3025497</v>
      </c>
      <c r="G40" s="161">
        <v>3181982</v>
      </c>
      <c r="H40" s="161">
        <v>3123654</v>
      </c>
      <c r="I40" s="162">
        <f>IFERROR(H40/G40-1,"-")</f>
        <v>-1.8330713372985752E-2</v>
      </c>
      <c r="J40" s="161">
        <f t="shared" si="10"/>
        <v>-58328</v>
      </c>
      <c r="K40" s="162">
        <f>H40/H$8</f>
        <v>0.26842853432957359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12731</v>
      </c>
      <c r="E41" s="165">
        <v>1089009</v>
      </c>
      <c r="F41" s="165">
        <v>1294282</v>
      </c>
      <c r="G41" s="165">
        <v>1409090</v>
      </c>
      <c r="H41" s="165">
        <v>1385871</v>
      </c>
      <c r="I41" s="166">
        <f t="shared" ref="I41:I48" si="11">IFERROR(H41/G41-1,"-")</f>
        <v>-1.6478010630974649E-2</v>
      </c>
      <c r="J41" s="165">
        <f t="shared" si="10"/>
        <v>-23219</v>
      </c>
      <c r="K41" s="166">
        <f t="shared" ref="K41:K48" si="12">H41/H$8</f>
        <v>0.11909363882807139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18587</v>
      </c>
      <c r="E42" s="165">
        <v>108888</v>
      </c>
      <c r="F42" s="165">
        <v>139293</v>
      </c>
      <c r="G42" s="165">
        <v>137988</v>
      </c>
      <c r="H42" s="165">
        <v>132803</v>
      </c>
      <c r="I42" s="166">
        <f t="shared" si="11"/>
        <v>-3.7575731223004949E-2</v>
      </c>
      <c r="J42" s="165">
        <f t="shared" si="10"/>
        <v>-5185</v>
      </c>
      <c r="K42" s="166">
        <f t="shared" si="12"/>
        <v>1.1412312197372168E-2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22425</v>
      </c>
      <c r="E43" s="165">
        <v>62644</v>
      </c>
      <c r="F43" s="165">
        <v>83931</v>
      </c>
      <c r="G43" s="165">
        <v>80711</v>
      </c>
      <c r="H43" s="165">
        <v>83636</v>
      </c>
      <c r="I43" s="166">
        <f t="shared" si="11"/>
        <v>3.6240413326560139E-2</v>
      </c>
      <c r="J43" s="165">
        <f t="shared" si="10"/>
        <v>2925</v>
      </c>
      <c r="K43" s="166">
        <f t="shared" si="12"/>
        <v>7.1871881127641597E-3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2975</v>
      </c>
      <c r="E44" s="165">
        <v>141020</v>
      </c>
      <c r="F44" s="165">
        <v>149033</v>
      </c>
      <c r="G44" s="165">
        <v>155533</v>
      </c>
      <c r="H44" s="165">
        <v>145433</v>
      </c>
      <c r="I44" s="166">
        <f t="shared" si="11"/>
        <v>-6.4937987436749722E-2</v>
      </c>
      <c r="J44" s="165">
        <f t="shared" si="10"/>
        <v>-10100</v>
      </c>
      <c r="K44" s="166">
        <f t="shared" si="12"/>
        <v>1.2497660442914893E-2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4637</v>
      </c>
      <c r="E45" s="165">
        <v>100046</v>
      </c>
      <c r="F45" s="165">
        <v>116394</v>
      </c>
      <c r="G45" s="165">
        <v>132369</v>
      </c>
      <c r="H45" s="165">
        <v>105512</v>
      </c>
      <c r="I45" s="166">
        <f t="shared" si="11"/>
        <v>-0.20289493763645572</v>
      </c>
      <c r="J45" s="165">
        <f t="shared" si="10"/>
        <v>-26857</v>
      </c>
      <c r="K45" s="166">
        <f t="shared" si="12"/>
        <v>9.0670834587255732E-3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917</v>
      </c>
      <c r="E46" s="165">
        <v>98471</v>
      </c>
      <c r="F46" s="165">
        <v>111563</v>
      </c>
      <c r="G46" s="165">
        <v>104531</v>
      </c>
      <c r="H46" s="165">
        <v>112716</v>
      </c>
      <c r="I46" s="166">
        <f t="shared" si="11"/>
        <v>7.8302130468473452E-2</v>
      </c>
      <c r="J46" s="165">
        <f t="shared" si="10"/>
        <v>8185</v>
      </c>
      <c r="K46" s="166">
        <f t="shared" si="12"/>
        <v>9.6861530359931731E-3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13882</v>
      </c>
      <c r="E47" s="165">
        <v>96506</v>
      </c>
      <c r="F47" s="165">
        <v>118911</v>
      </c>
      <c r="G47" s="165">
        <v>134415</v>
      </c>
      <c r="H47" s="165">
        <v>115211</v>
      </c>
      <c r="I47" s="166">
        <f t="shared" si="11"/>
        <v>-0.14287095934233529</v>
      </c>
      <c r="J47" s="165">
        <f t="shared" si="10"/>
        <v>-19204</v>
      </c>
      <c r="K47" s="166">
        <f t="shared" si="12"/>
        <v>9.900558726620972E-3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133167</v>
      </c>
      <c r="E48" s="170">
        <f t="shared" si="14"/>
        <v>839577</v>
      </c>
      <c r="F48" s="170">
        <f t="shared" si="14"/>
        <v>1012090</v>
      </c>
      <c r="G48" s="170">
        <f t="shared" si="14"/>
        <v>1027345</v>
      </c>
      <c r="H48" s="170">
        <f t="shared" si="14"/>
        <v>1042472</v>
      </c>
      <c r="I48" s="171">
        <f t="shared" si="11"/>
        <v>1.4724362312563022E-2</v>
      </c>
      <c r="J48" s="170">
        <f>H48-G48</f>
        <v>15127</v>
      </c>
      <c r="K48" s="171">
        <f t="shared" si="12"/>
        <v>8.9583939527111273E-2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12448</v>
      </c>
      <c r="E50" s="177">
        <v>56272</v>
      </c>
      <c r="F50" s="177">
        <v>65549</v>
      </c>
      <c r="G50" s="177">
        <v>75339</v>
      </c>
      <c r="H50" s="177">
        <v>70664</v>
      </c>
      <c r="I50" s="178">
        <f>IFERROR(H50/G50-1,"-")</f>
        <v>-6.2052854431303817E-2</v>
      </c>
      <c r="J50" s="177">
        <f>H50-G50</f>
        <v>-4675</v>
      </c>
      <c r="K50" s="178">
        <f>H50/H$8</f>
        <v>6.0724503897886866E-3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2474</v>
      </c>
      <c r="E51" s="161">
        <v>4239</v>
      </c>
      <c r="F51" s="161">
        <v>16499</v>
      </c>
      <c r="G51" s="161">
        <v>10488</v>
      </c>
      <c r="H51" s="161">
        <v>7223</v>
      </c>
      <c r="I51" s="162">
        <f>IFERROR(H51/G51-1,"-")</f>
        <v>-0.31130816170861941</v>
      </c>
      <c r="J51" s="161">
        <f t="shared" ref="J51:J61" si="15">H51-G51</f>
        <v>-3265</v>
      </c>
      <c r="K51" s="162">
        <f>H51/H$8</f>
        <v>6.207023260138639E-4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1653</v>
      </c>
      <c r="E52" s="165">
        <v>409</v>
      </c>
      <c r="F52" s="165">
        <v>11146</v>
      </c>
      <c r="G52" s="165">
        <v>5704</v>
      </c>
      <c r="H52" s="165">
        <v>3679</v>
      </c>
      <c r="I52" s="166">
        <f>IFERROR(H52/G52-1,"-")</f>
        <v>-0.35501402524544179</v>
      </c>
      <c r="J52" s="165">
        <f t="shared" si="15"/>
        <v>-2025</v>
      </c>
      <c r="K52" s="166">
        <f>H52/H$8</f>
        <v>3.1615171776339546E-4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821</v>
      </c>
      <c r="E53" s="165">
        <v>3830</v>
      </c>
      <c r="F53" s="165">
        <v>5353</v>
      </c>
      <c r="G53" s="165">
        <v>4784</v>
      </c>
      <c r="H53" s="165">
        <v>3544</v>
      </c>
      <c r="I53" s="166">
        <f>IFERROR(H53/G53-1,"-")</f>
        <v>-0.25919732441471577</v>
      </c>
      <c r="J53" s="165">
        <f t="shared" si="15"/>
        <v>-1240</v>
      </c>
      <c r="K53" s="166">
        <f>H53/H$8</f>
        <v>3.045506082504685E-4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9974</v>
      </c>
      <c r="E54" s="161">
        <v>52033</v>
      </c>
      <c r="F54" s="161">
        <v>49050</v>
      </c>
      <c r="G54" s="161">
        <v>64851</v>
      </c>
      <c r="H54" s="161">
        <v>63441</v>
      </c>
      <c r="I54" s="162">
        <f>IFERROR(H54/G54-1,"-")</f>
        <v>-2.1742147384003374E-2</v>
      </c>
      <c r="J54" s="161">
        <f t="shared" si="15"/>
        <v>-1410</v>
      </c>
      <c r="K54" s="162">
        <f>H54/H$8</f>
        <v>5.4517480637748224E-3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390</v>
      </c>
      <c r="E55" s="165">
        <v>21886</v>
      </c>
      <c r="F55" s="165">
        <v>18267</v>
      </c>
      <c r="G55" s="165">
        <v>21641</v>
      </c>
      <c r="H55" s="165">
        <v>23943</v>
      </c>
      <c r="I55" s="166">
        <f t="shared" ref="I55:I62" si="16">IFERROR(H55/G55-1,"-")</f>
        <v>0.10637216394806148</v>
      </c>
      <c r="J55" s="165">
        <f t="shared" si="15"/>
        <v>2302</v>
      </c>
      <c r="K55" s="166">
        <f t="shared" ref="K55:K62" si="17">H55/H$8</f>
        <v>2.0575212227260066E-3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4614</v>
      </c>
      <c r="E56" s="165">
        <v>14057</v>
      </c>
      <c r="F56" s="165">
        <v>11739</v>
      </c>
      <c r="G56" s="165">
        <v>18859</v>
      </c>
      <c r="H56" s="165">
        <v>16545</v>
      </c>
      <c r="I56" s="166">
        <f t="shared" si="16"/>
        <v>-0.12270003711755662</v>
      </c>
      <c r="J56" s="165">
        <f t="shared" si="15"/>
        <v>-2314</v>
      </c>
      <c r="K56" s="166">
        <f t="shared" si="17"/>
        <v>1.4217804214176075E-3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722</v>
      </c>
      <c r="E57" s="165">
        <v>1882</v>
      </c>
      <c r="F57" s="165">
        <v>2805</v>
      </c>
      <c r="G57" s="165">
        <v>2415</v>
      </c>
      <c r="H57" s="165">
        <v>1923</v>
      </c>
      <c r="I57" s="166">
        <f t="shared" si="16"/>
        <v>-0.20372670807453419</v>
      </c>
      <c r="J57" s="165">
        <f t="shared" si="15"/>
        <v>-492</v>
      </c>
      <c r="K57" s="166">
        <f t="shared" si="17"/>
        <v>1.6525135995080443E-4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344</v>
      </c>
      <c r="E58" s="165">
        <v>1201</v>
      </c>
      <c r="F58" s="165">
        <v>849</v>
      </c>
      <c r="G58" s="165">
        <v>2206</v>
      </c>
      <c r="H58" s="165">
        <v>1825</v>
      </c>
      <c r="I58" s="166">
        <f t="shared" si="16"/>
        <v>-0.17271078875793289</v>
      </c>
      <c r="J58" s="165">
        <f t="shared" si="15"/>
        <v>-381</v>
      </c>
      <c r="K58" s="166">
        <f t="shared" si="17"/>
        <v>1.5682981378586483E-4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128</v>
      </c>
      <c r="E59" s="165">
        <v>1093</v>
      </c>
      <c r="F59" s="165">
        <v>1194</v>
      </c>
      <c r="G59" s="165">
        <v>1438</v>
      </c>
      <c r="H59" s="165">
        <v>1231</v>
      </c>
      <c r="I59" s="166">
        <f t="shared" si="16"/>
        <v>-0.14394993045897075</v>
      </c>
      <c r="J59" s="165">
        <f t="shared" si="15"/>
        <v>-207</v>
      </c>
      <c r="K59" s="166">
        <f t="shared" si="17"/>
        <v>1.0578493192898609E-4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43</v>
      </c>
      <c r="E60" s="165">
        <v>197</v>
      </c>
      <c r="F60" s="165">
        <v>476</v>
      </c>
      <c r="G60" s="165">
        <v>357</v>
      </c>
      <c r="H60" s="165">
        <v>582</v>
      </c>
      <c r="I60" s="166">
        <f t="shared" si="16"/>
        <v>0.63025210084033612</v>
      </c>
      <c r="J60" s="165">
        <f t="shared" si="15"/>
        <v>225</v>
      </c>
      <c r="K60" s="166">
        <f t="shared" si="17"/>
        <v>5.0013672122396344E-5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46</v>
      </c>
      <c r="E61" s="165">
        <v>232</v>
      </c>
      <c r="F61" s="165">
        <v>436</v>
      </c>
      <c r="G61" s="165">
        <v>364</v>
      </c>
      <c r="H61" s="165">
        <v>642</v>
      </c>
      <c r="I61" s="166">
        <f t="shared" si="16"/>
        <v>0.76373626373626369</v>
      </c>
      <c r="J61" s="165">
        <f t="shared" si="15"/>
        <v>278</v>
      </c>
      <c r="K61" s="166">
        <f t="shared" si="17"/>
        <v>5.5169720794808341E-5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3687</v>
      </c>
      <c r="E62" s="170">
        <f t="shared" si="19"/>
        <v>11485</v>
      </c>
      <c r="F62" s="170">
        <f t="shared" si="19"/>
        <v>13284</v>
      </c>
      <c r="G62" s="170">
        <f t="shared" si="19"/>
        <v>17571</v>
      </c>
      <c r="H62" s="170">
        <f t="shared" si="19"/>
        <v>16750</v>
      </c>
      <c r="I62" s="171">
        <f t="shared" si="16"/>
        <v>-4.6724716863012938E-2</v>
      </c>
      <c r="J62" s="170">
        <f>H62-G62</f>
        <v>-821</v>
      </c>
      <c r="K62" s="171">
        <f t="shared" si="17"/>
        <v>1.4393969210483484E-3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70994</v>
      </c>
      <c r="E64" s="177">
        <v>271858</v>
      </c>
      <c r="F64" s="177">
        <v>416036</v>
      </c>
      <c r="G64" s="177">
        <v>486806</v>
      </c>
      <c r="H64" s="177">
        <v>363302</v>
      </c>
      <c r="I64" s="178">
        <f>IFERROR(H64/G64-1,"-")</f>
        <v>-0.25370270703319187</v>
      </c>
      <c r="J64" s="177">
        <f>H64-G64</f>
        <v>-123504</v>
      </c>
      <c r="K64" s="178">
        <f>H64/H$8</f>
        <v>3.1220046579743706E-2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14046</v>
      </c>
      <c r="E65" s="161">
        <v>35676</v>
      </c>
      <c r="F65" s="161">
        <v>23988</v>
      </c>
      <c r="G65" s="161">
        <v>55788</v>
      </c>
      <c r="H65" s="161">
        <v>33964</v>
      </c>
      <c r="I65" s="162">
        <f>IFERROR(H65/G65-1,"-")</f>
        <v>-0.39119523911952392</v>
      </c>
      <c r="J65" s="161">
        <f t="shared" ref="J65:J75" si="20">H65-G65</f>
        <v>-21824</v>
      </c>
      <c r="K65" s="162">
        <f>H65/H$8</f>
        <v>2.9186672851633498E-3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13366</v>
      </c>
      <c r="E66" s="165">
        <v>20911</v>
      </c>
      <c r="F66" s="165">
        <v>15438</v>
      </c>
      <c r="G66" s="165">
        <v>14999</v>
      </c>
      <c r="H66" s="165">
        <v>7235</v>
      </c>
      <c r="I66" s="166">
        <f>IFERROR(H66/G66-1,"-")</f>
        <v>-0.51763450896726448</v>
      </c>
      <c r="J66" s="165">
        <f t="shared" si="20"/>
        <v>-7764</v>
      </c>
      <c r="K66" s="166">
        <f>H66/H$8</f>
        <v>6.2173353574834637E-4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680</v>
      </c>
      <c r="E67" s="165">
        <v>14765</v>
      </c>
      <c r="F67" s="165">
        <v>8550</v>
      </c>
      <c r="G67" s="165">
        <v>40789</v>
      </c>
      <c r="H67" s="165">
        <v>26729</v>
      </c>
      <c r="I67" s="166">
        <f>IFERROR(H67/G67-1,"-")</f>
        <v>-0.34470077717031555</v>
      </c>
      <c r="J67" s="165">
        <f t="shared" si="20"/>
        <v>-14060</v>
      </c>
      <c r="K67" s="166">
        <f>H67/H$8</f>
        <v>2.2969337494150033E-3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56948</v>
      </c>
      <c r="E68" s="161">
        <v>236182</v>
      </c>
      <c r="F68" s="161">
        <v>392048</v>
      </c>
      <c r="G68" s="161">
        <v>431018</v>
      </c>
      <c r="H68" s="161">
        <v>329338</v>
      </c>
      <c r="I68" s="162">
        <f>IFERROR(H68/G68-1,"-")</f>
        <v>-0.23590662106918969</v>
      </c>
      <c r="J68" s="161">
        <f t="shared" si="20"/>
        <v>-101680</v>
      </c>
      <c r="K68" s="162">
        <f>H68/H$8</f>
        <v>2.8301379294580358E-2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4798</v>
      </c>
      <c r="E69" s="165">
        <v>95934</v>
      </c>
      <c r="F69" s="165">
        <v>139113</v>
      </c>
      <c r="G69" s="165">
        <v>147775</v>
      </c>
      <c r="H69" s="165">
        <v>142559</v>
      </c>
      <c r="I69" s="166">
        <f t="shared" ref="I69:I76" si="21">IFERROR(H69/G69-1,"-")</f>
        <v>-3.5296904077144253E-2</v>
      </c>
      <c r="J69" s="165">
        <f t="shared" si="20"/>
        <v>-5216</v>
      </c>
      <c r="K69" s="166">
        <f t="shared" ref="K69:K76" si="22">H69/H$8</f>
        <v>1.2250685711506358E-2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13679</v>
      </c>
      <c r="E70" s="165">
        <v>31142</v>
      </c>
      <c r="F70" s="165">
        <v>28808</v>
      </c>
      <c r="G70" s="165">
        <v>34019</v>
      </c>
      <c r="H70" s="165">
        <v>30862</v>
      </c>
      <c r="I70" s="166">
        <f t="shared" si="21"/>
        <v>-9.2801081748434711E-2</v>
      </c>
      <c r="J70" s="165">
        <f t="shared" si="20"/>
        <v>-3157</v>
      </c>
      <c r="K70" s="166">
        <f t="shared" si="22"/>
        <v>2.6520995687996495E-3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4255</v>
      </c>
      <c r="E71" s="165">
        <v>23308</v>
      </c>
      <c r="F71" s="165">
        <v>54039</v>
      </c>
      <c r="G71" s="165">
        <v>55895</v>
      </c>
      <c r="H71" s="165">
        <v>21180</v>
      </c>
      <c r="I71" s="166">
        <f t="shared" si="21"/>
        <v>-0.6210752303426067</v>
      </c>
      <c r="J71" s="165">
        <f t="shared" si="20"/>
        <v>-34715</v>
      </c>
      <c r="K71" s="166">
        <f t="shared" si="22"/>
        <v>1.820085181361434E-3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1332</v>
      </c>
      <c r="E72" s="165">
        <v>9001</v>
      </c>
      <c r="F72" s="165">
        <v>9166</v>
      </c>
      <c r="G72" s="165">
        <v>16451</v>
      </c>
      <c r="H72" s="165">
        <v>13520</v>
      </c>
      <c r="I72" s="166">
        <f t="shared" si="21"/>
        <v>-0.17816546106619657</v>
      </c>
      <c r="J72" s="165">
        <f t="shared" si="20"/>
        <v>-2931</v>
      </c>
      <c r="K72" s="166">
        <f t="shared" si="22"/>
        <v>1.1618296341835027E-3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6238</v>
      </c>
      <c r="E73" s="165">
        <v>8334</v>
      </c>
      <c r="F73" s="165">
        <v>6629</v>
      </c>
      <c r="G73" s="165">
        <v>8663</v>
      </c>
      <c r="H73" s="165">
        <v>7488</v>
      </c>
      <c r="I73" s="166">
        <f t="shared" si="21"/>
        <v>-0.13563430682211708</v>
      </c>
      <c r="J73" s="165">
        <f t="shared" si="20"/>
        <v>-1175</v>
      </c>
      <c r="K73" s="166">
        <f t="shared" si="22"/>
        <v>6.434748743170169E-4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1</v>
      </c>
      <c r="E74" s="165">
        <v>7459</v>
      </c>
      <c r="F74" s="165">
        <v>22892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9.2396392209622943E-4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2068</v>
      </c>
      <c r="F75" s="165">
        <v>6577</v>
      </c>
      <c r="G75" s="165">
        <v>11568</v>
      </c>
      <c r="H75" s="165">
        <v>14028</v>
      </c>
      <c r="I75" s="166">
        <f t="shared" si="21"/>
        <v>0.21265560165975095</v>
      </c>
      <c r="J75" s="165">
        <f t="shared" si="20"/>
        <v>2460</v>
      </c>
      <c r="K75" s="166">
        <f t="shared" si="22"/>
        <v>1.2054841796099243E-3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26645</v>
      </c>
      <c r="E76" s="170">
        <f t="shared" si="24"/>
        <v>58936</v>
      </c>
      <c r="F76" s="170">
        <f t="shared" si="24"/>
        <v>124824</v>
      </c>
      <c r="G76" s="170">
        <f t="shared" si="24"/>
        <v>139401</v>
      </c>
      <c r="H76" s="170">
        <f t="shared" si="24"/>
        <v>88949</v>
      </c>
      <c r="I76" s="171">
        <f t="shared" si="21"/>
        <v>-0.36191992883838708</v>
      </c>
      <c r="J76" s="170">
        <f>H76-G76</f>
        <v>-50452</v>
      </c>
      <c r="K76" s="171">
        <f t="shared" si="22"/>
        <v>7.6437562227062413E-3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125212</v>
      </c>
      <c r="E78" s="177">
        <v>1277643</v>
      </c>
      <c r="F78" s="177">
        <v>1686660</v>
      </c>
      <c r="G78" s="177">
        <v>1869735</v>
      </c>
      <c r="H78" s="177">
        <v>1893996</v>
      </c>
      <c r="I78" s="178">
        <f>IFERROR(H78/G78-1,"-")</f>
        <v>1.2975635584721923E-2</v>
      </c>
      <c r="J78" s="177">
        <f>H78-G78</f>
        <v>24261</v>
      </c>
      <c r="K78" s="178">
        <f>H78/H$8</f>
        <v>0.16275892602256045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37438</v>
      </c>
      <c r="E79" s="161">
        <v>393388</v>
      </c>
      <c r="F79" s="161">
        <v>462487</v>
      </c>
      <c r="G79" s="161">
        <v>407225</v>
      </c>
      <c r="H79" s="161">
        <v>416898</v>
      </c>
      <c r="I79" s="162">
        <f>IFERROR(H79/G79-1,"-")</f>
        <v>2.3753453250660028E-2</v>
      </c>
      <c r="J79" s="161">
        <f t="shared" ref="J79:J89" si="25">H79-G79</f>
        <v>9673</v>
      </c>
      <c r="K79" s="162">
        <f>H79/H$8</f>
        <v>3.5825772990520262E-2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16244</v>
      </c>
      <c r="E80" s="165">
        <v>56197</v>
      </c>
      <c r="F80" s="165">
        <v>62008</v>
      </c>
      <c r="G80" s="165">
        <v>49772</v>
      </c>
      <c r="H80" s="165">
        <v>47932</v>
      </c>
      <c r="I80" s="166">
        <f>IFERROR(H80/G80-1,"-")</f>
        <v>-3.6968576709796697E-2</v>
      </c>
      <c r="J80" s="165">
        <f t="shared" si="25"/>
        <v>-1840</v>
      </c>
      <c r="K80" s="166">
        <f>H80/H$8</f>
        <v>4.1189954161008615E-3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21194</v>
      </c>
      <c r="E81" s="165">
        <v>337191</v>
      </c>
      <c r="F81" s="165">
        <v>400479</v>
      </c>
      <c r="G81" s="165">
        <v>357453</v>
      </c>
      <c r="H81" s="165">
        <v>368966</v>
      </c>
      <c r="I81" s="166">
        <f>IFERROR(H81/G81-1,"-")</f>
        <v>3.2208430199214932E-2</v>
      </c>
      <c r="J81" s="165">
        <f t="shared" si="25"/>
        <v>11513</v>
      </c>
      <c r="K81" s="166">
        <f>H81/H$8</f>
        <v>3.1706777574419399E-2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87774</v>
      </c>
      <c r="E82" s="161">
        <v>884255</v>
      </c>
      <c r="F82" s="161">
        <v>1224173</v>
      </c>
      <c r="G82" s="161">
        <v>1462510</v>
      </c>
      <c r="H82" s="161">
        <v>1477098</v>
      </c>
      <c r="I82" s="162">
        <f>IFERROR(H82/G82-1,"-")</f>
        <v>9.9746326520844253E-3</v>
      </c>
      <c r="J82" s="161">
        <f t="shared" si="25"/>
        <v>14588</v>
      </c>
      <c r="K82" s="162">
        <f>H82/H$8</f>
        <v>0.1269331530320402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9213</v>
      </c>
      <c r="E83" s="165">
        <v>138476</v>
      </c>
      <c r="F83" s="165">
        <v>195682</v>
      </c>
      <c r="G83" s="165">
        <v>251156</v>
      </c>
      <c r="H83" s="165">
        <v>240978</v>
      </c>
      <c r="I83" s="166">
        <f t="shared" ref="I83:I90" si="26">IFERROR(H83/G83-1,"-")</f>
        <v>-4.0524614184013097E-2</v>
      </c>
      <c r="J83" s="165">
        <f t="shared" si="25"/>
        <v>-10178</v>
      </c>
      <c r="K83" s="166">
        <f t="shared" ref="K83:K90" si="27">H83/H$8</f>
        <v>2.0708238283008294E-2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27872</v>
      </c>
      <c r="E84" s="165">
        <v>345539</v>
      </c>
      <c r="F84" s="165">
        <v>479476</v>
      </c>
      <c r="G84" s="165">
        <v>565229</v>
      </c>
      <c r="H84" s="165">
        <v>543492</v>
      </c>
      <c r="I84" s="166">
        <f t="shared" si="26"/>
        <v>-3.8456979383577283E-2</v>
      </c>
      <c r="J84" s="165">
        <f t="shared" si="25"/>
        <v>-21737</v>
      </c>
      <c r="K84" s="166">
        <f t="shared" si="27"/>
        <v>4.6704520084442327E-2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13512</v>
      </c>
      <c r="E85" s="165">
        <v>61460</v>
      </c>
      <c r="F85" s="165">
        <v>85455</v>
      </c>
      <c r="G85" s="165">
        <v>121382</v>
      </c>
      <c r="H85" s="165">
        <v>130463</v>
      </c>
      <c r="I85" s="166">
        <f t="shared" si="26"/>
        <v>7.4813399021271598E-2</v>
      </c>
      <c r="J85" s="165">
        <f t="shared" si="25"/>
        <v>9081</v>
      </c>
      <c r="K85" s="166">
        <f t="shared" si="27"/>
        <v>1.12112262991481E-2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1013</v>
      </c>
      <c r="E86" s="165">
        <v>22612</v>
      </c>
      <c r="F86" s="165">
        <v>21911</v>
      </c>
      <c r="G86" s="165">
        <v>31942</v>
      </c>
      <c r="H86" s="165">
        <v>39625</v>
      </c>
      <c r="I86" s="166">
        <f t="shared" si="26"/>
        <v>0.24052971009955537</v>
      </c>
      <c r="J86" s="165">
        <f t="shared" si="25"/>
        <v>7683</v>
      </c>
      <c r="K86" s="166">
        <f t="shared" si="27"/>
        <v>3.4051404774054213E-3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793</v>
      </c>
      <c r="E87" s="165">
        <v>11827</v>
      </c>
      <c r="F87" s="165">
        <v>12413</v>
      </c>
      <c r="G87" s="165">
        <v>15089</v>
      </c>
      <c r="H87" s="165">
        <v>17595</v>
      </c>
      <c r="I87" s="166">
        <f t="shared" si="26"/>
        <v>0.16608125124262707</v>
      </c>
      <c r="J87" s="165">
        <f t="shared" si="25"/>
        <v>2506</v>
      </c>
      <c r="K87" s="166">
        <f t="shared" si="27"/>
        <v>1.5120112731848174E-3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606</v>
      </c>
      <c r="E88" s="165">
        <v>27852</v>
      </c>
      <c r="F88" s="165">
        <v>44534</v>
      </c>
      <c r="G88" s="165">
        <v>39975</v>
      </c>
      <c r="H88" s="165">
        <v>40940</v>
      </c>
      <c r="I88" s="166">
        <f t="shared" si="26"/>
        <v>2.4140087554721745E-2</v>
      </c>
      <c r="J88" s="165">
        <f t="shared" si="25"/>
        <v>965</v>
      </c>
      <c r="K88" s="166">
        <f t="shared" si="27"/>
        <v>3.5181438774757844E-3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1566</v>
      </c>
      <c r="E89" s="165">
        <v>25832</v>
      </c>
      <c r="F89" s="165">
        <v>45007</v>
      </c>
      <c r="G89" s="165">
        <v>49489</v>
      </c>
      <c r="H89" s="165">
        <v>38576</v>
      </c>
      <c r="I89" s="166">
        <f t="shared" si="26"/>
        <v>-0.22051364949786822</v>
      </c>
      <c r="J89" s="165">
        <f t="shared" si="25"/>
        <v>-10913</v>
      </c>
      <c r="K89" s="166">
        <f t="shared" si="27"/>
        <v>3.3149955597827517E-3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33199</v>
      </c>
      <c r="E90" s="170">
        <f t="shared" si="29"/>
        <v>250657</v>
      </c>
      <c r="F90" s="170">
        <f t="shared" si="29"/>
        <v>339695</v>
      </c>
      <c r="G90" s="170">
        <f t="shared" si="29"/>
        <v>388248</v>
      </c>
      <c r="H90" s="170">
        <f t="shared" si="29"/>
        <v>425429</v>
      </c>
      <c r="I90" s="171">
        <f t="shared" si="26"/>
        <v>9.5766108260699312E-2</v>
      </c>
      <c r="J90" s="170">
        <f>H90-G90</f>
        <v>37181</v>
      </c>
      <c r="K90" s="171">
        <f t="shared" si="27"/>
        <v>3.6558877177592708E-2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14907</v>
      </c>
      <c r="E92" s="177">
        <v>47686</v>
      </c>
      <c r="F92" s="177">
        <v>56910</v>
      </c>
      <c r="G92" s="177">
        <v>58450</v>
      </c>
      <c r="H92" s="177">
        <v>53439</v>
      </c>
      <c r="I92" s="178">
        <f>IFERROR(H92/G92-1,"-")</f>
        <v>-8.5731394354148893E-2</v>
      </c>
      <c r="J92" s="177">
        <f>H92-G92</f>
        <v>-5011</v>
      </c>
      <c r="K92" s="178">
        <f>H92/H$8</f>
        <v>4.5922347500837431E-3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6784</v>
      </c>
      <c r="E93" s="161">
        <v>20732</v>
      </c>
      <c r="F93" s="161">
        <v>24056</v>
      </c>
      <c r="G93" s="161">
        <v>19981</v>
      </c>
      <c r="H93" s="161">
        <v>19642</v>
      </c>
      <c r="I93" s="162">
        <f>IFERROR(H93/G93-1,"-")</f>
        <v>-1.6966117811921366E-2</v>
      </c>
      <c r="J93" s="161">
        <f t="shared" ref="J93:J103" si="30">H93-G93</f>
        <v>-339</v>
      </c>
      <c r="K93" s="162">
        <f>H93/H$8</f>
        <v>1.6879184670586065E-3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3740</v>
      </c>
      <c r="E94" s="165">
        <v>9163</v>
      </c>
      <c r="F94" s="165">
        <v>6052</v>
      </c>
      <c r="G94" s="165">
        <v>4796</v>
      </c>
      <c r="H94" s="165">
        <v>5279</v>
      </c>
      <c r="I94" s="166">
        <f>IFERROR(H94/G94-1,"-")</f>
        <v>0.10070892410341958</v>
      </c>
      <c r="J94" s="165">
        <f t="shared" si="30"/>
        <v>483</v>
      </c>
      <c r="K94" s="166">
        <f>H94/H$8</f>
        <v>4.536463490277153E-4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3044</v>
      </c>
      <c r="E95" s="165">
        <v>11569</v>
      </c>
      <c r="F95" s="165">
        <v>18004</v>
      </c>
      <c r="G95" s="165">
        <v>15185</v>
      </c>
      <c r="H95" s="165">
        <v>14363</v>
      </c>
      <c r="I95" s="166">
        <f>IFERROR(H95/G95-1,"-")</f>
        <v>-5.4132367467895959E-2</v>
      </c>
      <c r="J95" s="165">
        <f t="shared" si="30"/>
        <v>-822</v>
      </c>
      <c r="K95" s="166">
        <f>H95/H$8</f>
        <v>1.2342721180308913E-3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8123</v>
      </c>
      <c r="E96" s="161">
        <v>26954</v>
      </c>
      <c r="F96" s="161">
        <v>32854</v>
      </c>
      <c r="G96" s="161">
        <v>38469</v>
      </c>
      <c r="H96" s="161">
        <v>33797</v>
      </c>
      <c r="I96" s="162">
        <f>IFERROR(H96/G96-1,"-")</f>
        <v>-0.12144843900283342</v>
      </c>
      <c r="J96" s="161">
        <f t="shared" si="30"/>
        <v>-4672</v>
      </c>
      <c r="K96" s="162">
        <f>H96/H$8</f>
        <v>2.9043162830251364E-3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184</v>
      </c>
      <c r="E97" s="165">
        <v>3964</v>
      </c>
      <c r="F97" s="165">
        <v>5698</v>
      </c>
      <c r="G97" s="165">
        <v>6817</v>
      </c>
      <c r="H97" s="165">
        <v>4991</v>
      </c>
      <c r="I97" s="166">
        <f t="shared" ref="I97:I104" si="31">IFERROR(H97/G97-1,"-")</f>
        <v>-0.26785976235880882</v>
      </c>
      <c r="J97" s="165">
        <f t="shared" si="30"/>
        <v>-1826</v>
      </c>
      <c r="K97" s="166">
        <f t="shared" ref="K97:K104" si="32">H97/H$8</f>
        <v>4.2889731540013773E-4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2428</v>
      </c>
      <c r="E98" s="165">
        <v>8965</v>
      </c>
      <c r="F98" s="165">
        <v>10891</v>
      </c>
      <c r="G98" s="165">
        <v>12346</v>
      </c>
      <c r="H98" s="165">
        <v>11107</v>
      </c>
      <c r="I98" s="166">
        <f t="shared" si="31"/>
        <v>-0.10035639073384095</v>
      </c>
      <c r="J98" s="165">
        <f t="shared" si="30"/>
        <v>-1239</v>
      </c>
      <c r="K98" s="166">
        <f t="shared" si="32"/>
        <v>9.5447054340800036E-4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2456</v>
      </c>
      <c r="E99" s="165">
        <v>3324</v>
      </c>
      <c r="F99" s="165">
        <v>3813</v>
      </c>
      <c r="G99" s="165">
        <v>4348</v>
      </c>
      <c r="H99" s="165">
        <v>3996</v>
      </c>
      <c r="I99" s="166">
        <f t="shared" si="31"/>
        <v>-8.0956761729530813E-2</v>
      </c>
      <c r="J99" s="165">
        <f t="shared" si="30"/>
        <v>-352</v>
      </c>
      <c r="K99" s="166">
        <f t="shared" si="32"/>
        <v>3.4339284158263885E-4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119</v>
      </c>
      <c r="E100" s="165">
        <v>1745</v>
      </c>
      <c r="F100" s="165">
        <v>1820</v>
      </c>
      <c r="G100" s="165">
        <v>2145</v>
      </c>
      <c r="H100" s="165">
        <v>1358</v>
      </c>
      <c r="I100" s="166">
        <f t="shared" si="31"/>
        <v>-0.36689976689976689</v>
      </c>
      <c r="J100" s="165">
        <f t="shared" si="30"/>
        <v>-787</v>
      </c>
      <c r="K100" s="166">
        <f t="shared" si="32"/>
        <v>1.1669856828559148E-4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259</v>
      </c>
      <c r="E101" s="165">
        <v>898</v>
      </c>
      <c r="F101" s="165">
        <v>719</v>
      </c>
      <c r="G101" s="165">
        <v>1219</v>
      </c>
      <c r="H101" s="165">
        <v>1352</v>
      </c>
      <c r="I101" s="166">
        <f t="shared" si="31"/>
        <v>0.10910582444626749</v>
      </c>
      <c r="J101" s="165">
        <f t="shared" si="30"/>
        <v>133</v>
      </c>
      <c r="K101" s="166">
        <f t="shared" si="32"/>
        <v>1.1618296341835027E-4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26</v>
      </c>
      <c r="E102" s="165">
        <v>495</v>
      </c>
      <c r="F102" s="165">
        <v>231</v>
      </c>
      <c r="G102" s="165">
        <v>371</v>
      </c>
      <c r="H102" s="165">
        <v>282</v>
      </c>
      <c r="I102" s="166">
        <f t="shared" si="31"/>
        <v>-0.23989218328840967</v>
      </c>
      <c r="J102" s="165">
        <f t="shared" si="30"/>
        <v>-89</v>
      </c>
      <c r="K102" s="166">
        <f t="shared" si="32"/>
        <v>2.4233428760336375E-5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86</v>
      </c>
      <c r="E103" s="165">
        <v>178</v>
      </c>
      <c r="F103" s="165">
        <v>466</v>
      </c>
      <c r="G103" s="165">
        <v>816</v>
      </c>
      <c r="H103" s="165">
        <v>351</v>
      </c>
      <c r="I103" s="166">
        <f t="shared" si="31"/>
        <v>-0.56985294117647056</v>
      </c>
      <c r="J103" s="165">
        <f t="shared" si="30"/>
        <v>-465</v>
      </c>
      <c r="K103" s="166">
        <f t="shared" si="32"/>
        <v>3.0162884733610169E-5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2565</v>
      </c>
      <c r="E104" s="170">
        <f t="shared" si="34"/>
        <v>7385</v>
      </c>
      <c r="F104" s="170">
        <f t="shared" si="34"/>
        <v>9216</v>
      </c>
      <c r="G104" s="170">
        <f t="shared" si="34"/>
        <v>10407</v>
      </c>
      <c r="H104" s="170">
        <f t="shared" si="34"/>
        <v>10360</v>
      </c>
      <c r="I104" s="171">
        <f t="shared" si="31"/>
        <v>-4.5161910252714543E-3</v>
      </c>
      <c r="J104" s="170">
        <f>H104-G104</f>
        <v>-47</v>
      </c>
      <c r="K104" s="171">
        <f t="shared" si="32"/>
        <v>8.9027773743647102E-4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89205</v>
      </c>
      <c r="E106" s="177">
        <v>419361</v>
      </c>
      <c r="F106" s="177">
        <v>437729</v>
      </c>
      <c r="G106" s="177">
        <v>463774</v>
      </c>
      <c r="H106" s="177">
        <v>472476</v>
      </c>
      <c r="I106" s="178">
        <f>IFERROR(H106/G106-1,"-")</f>
        <v>1.8763449438735202E-2</v>
      </c>
      <c r="J106" s="177">
        <f>H106-G106</f>
        <v>8702</v>
      </c>
      <c r="K106" s="178">
        <f>H106/H$8</f>
        <v>4.0601820875775491E-2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28095</v>
      </c>
      <c r="E107" s="161">
        <v>43928</v>
      </c>
      <c r="F107" s="161">
        <v>61204</v>
      </c>
      <c r="G107" s="161">
        <v>51116</v>
      </c>
      <c r="H107" s="161">
        <v>56731</v>
      </c>
      <c r="I107" s="162">
        <f>IFERROR(H107/G107-1,"-")</f>
        <v>0.10984818843414978</v>
      </c>
      <c r="J107" s="161">
        <f t="shared" ref="J107:J117" si="35">H107-G107</f>
        <v>5615</v>
      </c>
      <c r="K107" s="162">
        <f>H107/H$8</f>
        <v>4.8751299539100809E-3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26724</v>
      </c>
      <c r="E108" s="165">
        <v>19742</v>
      </c>
      <c r="F108" s="165">
        <v>20194</v>
      </c>
      <c r="G108" s="165">
        <v>11088</v>
      </c>
      <c r="H108" s="165">
        <v>17866</v>
      </c>
      <c r="I108" s="166">
        <f>IFERROR(H108/G108-1,"-")</f>
        <v>0.61129148629148622</v>
      </c>
      <c r="J108" s="165">
        <f t="shared" si="35"/>
        <v>6778</v>
      </c>
      <c r="K108" s="166">
        <f>H108/H$8</f>
        <v>1.5352994263552115E-3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1371</v>
      </c>
      <c r="E109" s="165">
        <v>24186</v>
      </c>
      <c r="F109" s="165">
        <v>41010</v>
      </c>
      <c r="G109" s="165">
        <v>40028</v>
      </c>
      <c r="H109" s="165">
        <v>38865</v>
      </c>
      <c r="I109" s="166">
        <f>IFERROR(H109/G109-1,"-")</f>
        <v>-2.9054661736784282E-2</v>
      </c>
      <c r="J109" s="165">
        <f t="shared" si="35"/>
        <v>-1163</v>
      </c>
      <c r="K109" s="166">
        <f>H109/H$8</f>
        <v>3.3398305275548694E-3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61110</v>
      </c>
      <c r="E110" s="161">
        <v>375433</v>
      </c>
      <c r="F110" s="161">
        <v>376525</v>
      </c>
      <c r="G110" s="161">
        <v>412658</v>
      </c>
      <c r="H110" s="161">
        <v>415745</v>
      </c>
      <c r="I110" s="162">
        <f>IFERROR(H110/G110-1,"-")</f>
        <v>7.4807710016526752E-3</v>
      </c>
      <c r="J110" s="161">
        <f t="shared" si="35"/>
        <v>3087</v>
      </c>
      <c r="K110" s="162">
        <f>H110/H$8</f>
        <v>3.5726690921865409E-2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20444</v>
      </c>
      <c r="E111" s="165">
        <v>225017</v>
      </c>
      <c r="F111" s="165">
        <v>221977</v>
      </c>
      <c r="G111" s="165">
        <v>233510</v>
      </c>
      <c r="H111" s="165">
        <v>225925</v>
      </c>
      <c r="I111" s="166">
        <f t="shared" ref="I111:I118" si="36">IFERROR(H111/G111-1,"-")</f>
        <v>-3.2482548927240784E-2</v>
      </c>
      <c r="J111" s="165">
        <f t="shared" si="35"/>
        <v>-7585</v>
      </c>
      <c r="K111" s="166">
        <f t="shared" ref="K111:K118" si="37">H111/H$8</f>
        <v>1.9414671605244665E-2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12008</v>
      </c>
      <c r="E112" s="165">
        <v>19558</v>
      </c>
      <c r="F112" s="165">
        <v>23428</v>
      </c>
      <c r="G112" s="165">
        <v>21590</v>
      </c>
      <c r="H112" s="165">
        <v>25858</v>
      </c>
      <c r="I112" s="166">
        <f t="shared" si="36"/>
        <v>0.19768411301528488</v>
      </c>
      <c r="J112" s="165">
        <f t="shared" si="35"/>
        <v>4268</v>
      </c>
      <c r="K112" s="166">
        <f t="shared" si="37"/>
        <v>2.222085109520489E-3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12873</v>
      </c>
      <c r="E113" s="165">
        <v>22930</v>
      </c>
      <c r="F113" s="165">
        <v>31520</v>
      </c>
      <c r="G113" s="165">
        <v>22968</v>
      </c>
      <c r="H113" s="165">
        <v>33105</v>
      </c>
      <c r="I113" s="166">
        <f t="shared" si="36"/>
        <v>0.44135318704284221</v>
      </c>
      <c r="J113" s="165">
        <f t="shared" si="35"/>
        <v>10137</v>
      </c>
      <c r="K113" s="166">
        <f t="shared" si="37"/>
        <v>2.8448498550033181E-3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524</v>
      </c>
      <c r="E114" s="165">
        <v>16272</v>
      </c>
      <c r="F114" s="165">
        <v>13152</v>
      </c>
      <c r="G114" s="165">
        <v>14846</v>
      </c>
      <c r="H114" s="165">
        <v>16041</v>
      </c>
      <c r="I114" s="166">
        <f t="shared" si="36"/>
        <v>8.0493062104270541E-2</v>
      </c>
      <c r="J114" s="165">
        <f t="shared" si="35"/>
        <v>1195</v>
      </c>
      <c r="K114" s="166">
        <f t="shared" si="37"/>
        <v>1.3784696125693466E-3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2076</v>
      </c>
      <c r="E115" s="165">
        <v>16342</v>
      </c>
      <c r="F115" s="165">
        <v>12866</v>
      </c>
      <c r="G115" s="165">
        <v>12690</v>
      </c>
      <c r="H115" s="165">
        <v>12951</v>
      </c>
      <c r="I115" s="166">
        <f t="shared" si="36"/>
        <v>2.0567375886524797E-2</v>
      </c>
      <c r="J115" s="165">
        <f t="shared" si="35"/>
        <v>261</v>
      </c>
      <c r="K115" s="166">
        <f t="shared" si="37"/>
        <v>1.112933105940129E-3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3256</v>
      </c>
      <c r="F116" s="165">
        <v>5018</v>
      </c>
      <c r="G116" s="165">
        <v>9221</v>
      </c>
      <c r="H116" s="165">
        <v>5426</v>
      </c>
      <c r="I116" s="166">
        <f t="shared" si="36"/>
        <v>-0.41156056826808374</v>
      </c>
      <c r="J116" s="165">
        <f t="shared" si="35"/>
        <v>-3795</v>
      </c>
      <c r="K116" s="166">
        <f t="shared" si="37"/>
        <v>4.6627866827512467E-4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10</v>
      </c>
      <c r="E117" s="165">
        <v>4763</v>
      </c>
      <c r="F117" s="165">
        <v>4123</v>
      </c>
      <c r="G117" s="165">
        <v>8302</v>
      </c>
      <c r="H117" s="165">
        <v>4680</v>
      </c>
      <c r="I117" s="166">
        <f t="shared" si="36"/>
        <v>-0.43628041435798603</v>
      </c>
      <c r="J117" s="165">
        <f t="shared" si="35"/>
        <v>-3622</v>
      </c>
      <c r="K117" s="166">
        <f t="shared" si="37"/>
        <v>4.0217179644813557E-4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13148</v>
      </c>
      <c r="E118" s="170">
        <f t="shared" si="39"/>
        <v>67295</v>
      </c>
      <c r="F118" s="170">
        <f t="shared" si="39"/>
        <v>64441</v>
      </c>
      <c r="G118" s="170">
        <f t="shared" si="39"/>
        <v>89531</v>
      </c>
      <c r="H118" s="170">
        <f t="shared" si="39"/>
        <v>91759</v>
      </c>
      <c r="I118" s="171">
        <f t="shared" si="36"/>
        <v>2.4885235281634221E-2</v>
      </c>
      <c r="J118" s="170">
        <f>H118-G118</f>
        <v>2228</v>
      </c>
      <c r="K118" s="171">
        <f t="shared" si="37"/>
        <v>7.8852311688642034E-3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66096</v>
      </c>
      <c r="E120" s="177">
        <v>172608</v>
      </c>
      <c r="F120" s="177">
        <v>212843</v>
      </c>
      <c r="G120" s="177">
        <v>223384</v>
      </c>
      <c r="H120" s="177">
        <v>213590</v>
      </c>
      <c r="I120" s="178">
        <f>IFERROR(H120/G120-1,"-")</f>
        <v>-4.3843784693621712E-2</v>
      </c>
      <c r="J120" s="177">
        <f>H120-G120</f>
        <v>-9794</v>
      </c>
      <c r="K120" s="178">
        <f>H120/H$8</f>
        <v>1.83546739323413E-2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37846</v>
      </c>
      <c r="E121" s="161">
        <v>77328</v>
      </c>
      <c r="F121" s="161">
        <v>100548</v>
      </c>
      <c r="G121" s="161">
        <v>98057</v>
      </c>
      <c r="H121" s="161">
        <v>104730</v>
      </c>
      <c r="I121" s="162">
        <f>IFERROR(H121/G121-1,"-")</f>
        <v>6.805225532088488E-2</v>
      </c>
      <c r="J121" s="161">
        <f t="shared" ref="J121:J131" si="40">H121-G121</f>
        <v>6673</v>
      </c>
      <c r="K121" s="162">
        <f>H121/H$8</f>
        <v>8.9998829576951357E-3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17509</v>
      </c>
      <c r="E122" s="165">
        <v>34188</v>
      </c>
      <c r="F122" s="165">
        <v>42430</v>
      </c>
      <c r="G122" s="165">
        <v>38872</v>
      </c>
      <c r="H122" s="165">
        <v>43746</v>
      </c>
      <c r="I122" s="166">
        <f>IFERROR(H122/G122-1,"-")</f>
        <v>0.12538588186869726</v>
      </c>
      <c r="J122" s="165">
        <f t="shared" si="40"/>
        <v>4874</v>
      </c>
      <c r="K122" s="166">
        <f>H122/H$8</f>
        <v>3.7592750870555853E-3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20337</v>
      </c>
      <c r="E123" s="165">
        <v>43140</v>
      </c>
      <c r="F123" s="165">
        <v>58118</v>
      </c>
      <c r="G123" s="165">
        <v>59185</v>
      </c>
      <c r="H123" s="165">
        <v>60984</v>
      </c>
      <c r="I123" s="166">
        <f>IFERROR(H123/G123-1,"-")</f>
        <v>3.0396215257244341E-2</v>
      </c>
      <c r="J123" s="165">
        <f t="shared" si="40"/>
        <v>1799</v>
      </c>
      <c r="K123" s="166">
        <f>H123/H$8</f>
        <v>5.2406078706395513E-3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28250</v>
      </c>
      <c r="E124" s="161">
        <v>95280</v>
      </c>
      <c r="F124" s="161">
        <v>112295</v>
      </c>
      <c r="G124" s="161">
        <v>125327</v>
      </c>
      <c r="H124" s="161">
        <v>108860</v>
      </c>
      <c r="I124" s="162">
        <f>IFERROR(H124/G124-1,"-")</f>
        <v>-0.13139227780127183</v>
      </c>
      <c r="J124" s="161">
        <f t="shared" si="40"/>
        <v>-16467</v>
      </c>
      <c r="K124" s="162">
        <f>H124/H$8</f>
        <v>9.3547909746461624E-3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1142</v>
      </c>
      <c r="E125" s="165">
        <v>13260</v>
      </c>
      <c r="F125" s="165">
        <v>13791</v>
      </c>
      <c r="G125" s="165">
        <v>18876</v>
      </c>
      <c r="H125" s="165">
        <v>13910</v>
      </c>
      <c r="I125" s="166">
        <f t="shared" ref="I125:I132" si="41">IFERROR(H125/G125-1,"-")</f>
        <v>-0.26308539944903586</v>
      </c>
      <c r="J125" s="165">
        <f t="shared" si="40"/>
        <v>-4966</v>
      </c>
      <c r="K125" s="166">
        <f t="shared" ref="K125:K132" si="42">H125/H$8</f>
        <v>1.1953439505541807E-3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3139</v>
      </c>
      <c r="E126" s="165">
        <v>12962</v>
      </c>
      <c r="F126" s="165">
        <v>19857</v>
      </c>
      <c r="G126" s="165">
        <v>19436</v>
      </c>
      <c r="H126" s="165">
        <v>19100</v>
      </c>
      <c r="I126" s="166">
        <f t="shared" si="41"/>
        <v>-1.7287507717637429E-2</v>
      </c>
      <c r="J126" s="165">
        <f t="shared" si="40"/>
        <v>-336</v>
      </c>
      <c r="K126" s="166">
        <f t="shared" si="42"/>
        <v>1.6413421607178182E-3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3684</v>
      </c>
      <c r="E127" s="165">
        <v>8742</v>
      </c>
      <c r="F127" s="165">
        <v>10244</v>
      </c>
      <c r="G127" s="165">
        <v>10055</v>
      </c>
      <c r="H127" s="165">
        <v>8422</v>
      </c>
      <c r="I127" s="166">
        <f t="shared" si="41"/>
        <v>-0.16240676280457489</v>
      </c>
      <c r="J127" s="165">
        <f t="shared" si="40"/>
        <v>-1633</v>
      </c>
      <c r="K127" s="166">
        <f t="shared" si="42"/>
        <v>7.2373736531756365E-4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349</v>
      </c>
      <c r="E128" s="165">
        <v>2431</v>
      </c>
      <c r="F128" s="165">
        <v>2613</v>
      </c>
      <c r="G128" s="165">
        <v>2903</v>
      </c>
      <c r="H128" s="165">
        <v>3030</v>
      </c>
      <c r="I128" s="166">
        <f t="shared" si="41"/>
        <v>4.3747847054770972E-2</v>
      </c>
      <c r="J128" s="165">
        <f t="shared" si="40"/>
        <v>127</v>
      </c>
      <c r="K128" s="166">
        <f t="shared" si="42"/>
        <v>2.6038045795680572E-4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262</v>
      </c>
      <c r="E129" s="165">
        <v>1734</v>
      </c>
      <c r="F129" s="165">
        <v>2410</v>
      </c>
      <c r="G129" s="165">
        <v>2337</v>
      </c>
      <c r="H129" s="165">
        <v>2212</v>
      </c>
      <c r="I129" s="166">
        <f t="shared" si="41"/>
        <v>-5.3487376979032941E-2</v>
      </c>
      <c r="J129" s="165">
        <f t="shared" si="40"/>
        <v>-125</v>
      </c>
      <c r="K129" s="166">
        <f t="shared" si="42"/>
        <v>1.9008632772292219E-4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36</v>
      </c>
      <c r="E130" s="165">
        <v>1281</v>
      </c>
      <c r="F130" s="165">
        <v>1668</v>
      </c>
      <c r="G130" s="165">
        <v>2249</v>
      </c>
      <c r="H130" s="165">
        <v>1570</v>
      </c>
      <c r="I130" s="166">
        <f t="shared" si="41"/>
        <v>-0.30191196087149841</v>
      </c>
      <c r="J130" s="165">
        <f t="shared" si="40"/>
        <v>-679</v>
      </c>
      <c r="K130" s="166">
        <f t="shared" si="42"/>
        <v>1.3491660692811387E-4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202</v>
      </c>
      <c r="E131" s="165">
        <v>1832</v>
      </c>
      <c r="F131" s="165">
        <v>2648</v>
      </c>
      <c r="G131" s="165">
        <v>2968</v>
      </c>
      <c r="H131" s="165">
        <v>2422</v>
      </c>
      <c r="I131" s="166">
        <f t="shared" si="41"/>
        <v>-0.18396226415094341</v>
      </c>
      <c r="J131" s="165">
        <f t="shared" si="40"/>
        <v>-546</v>
      </c>
      <c r="K131" s="166">
        <f t="shared" si="42"/>
        <v>2.0813249807636418E-4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19436</v>
      </c>
      <c r="E132" s="170">
        <f t="shared" si="44"/>
        <v>53038</v>
      </c>
      <c r="F132" s="170">
        <f t="shared" si="44"/>
        <v>59064</v>
      </c>
      <c r="G132" s="170">
        <f t="shared" si="44"/>
        <v>66503</v>
      </c>
      <c r="H132" s="170">
        <f t="shared" si="44"/>
        <v>58194</v>
      </c>
      <c r="I132" s="171">
        <f t="shared" si="41"/>
        <v>-0.12494173195194203</v>
      </c>
      <c r="J132" s="170">
        <f>H132-G132</f>
        <v>-8309</v>
      </c>
      <c r="K132" s="171">
        <f t="shared" si="42"/>
        <v>5.0008516073723934E-3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89271</v>
      </c>
      <c r="E134" s="177">
        <v>557575</v>
      </c>
      <c r="F134" s="177">
        <v>611263</v>
      </c>
      <c r="G134" s="177">
        <v>671699</v>
      </c>
      <c r="H134" s="177">
        <v>664657</v>
      </c>
      <c r="I134" s="178">
        <f>IFERROR(H134/G134-1,"-")</f>
        <v>-1.0483862563439916E-2</v>
      </c>
      <c r="J134" s="177">
        <f>H134-G134</f>
        <v>-7042</v>
      </c>
      <c r="K134" s="178">
        <f>H134/H$8</f>
        <v>5.7116730707655647E-2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31441</v>
      </c>
      <c r="E135" s="161">
        <v>21674</v>
      </c>
      <c r="F135" s="161">
        <v>30116</v>
      </c>
      <c r="G135" s="161">
        <v>20575</v>
      </c>
      <c r="H135" s="161">
        <v>18459</v>
      </c>
      <c r="I135" s="162">
        <f>IFERROR(H135/G135-1,"-")</f>
        <v>-0.10284325637910086</v>
      </c>
      <c r="J135" s="161">
        <f t="shared" ref="J135:J145" si="45">H135-G135</f>
        <v>-2116</v>
      </c>
      <c r="K135" s="162">
        <f>H135/H$8</f>
        <v>1.5862583740675501E-3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24962</v>
      </c>
      <c r="E136" s="165">
        <v>11305</v>
      </c>
      <c r="F136" s="165">
        <v>17623</v>
      </c>
      <c r="G136" s="165">
        <v>10175</v>
      </c>
      <c r="H136" s="165">
        <v>5071</v>
      </c>
      <c r="I136" s="166">
        <f>IFERROR(H136/G136-1,"-")</f>
        <v>-0.50162162162162161</v>
      </c>
      <c r="J136" s="165">
        <f t="shared" si="45"/>
        <v>-5104</v>
      </c>
      <c r="K136" s="166">
        <f>H136/H$8</f>
        <v>4.3577204696335374E-4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6479</v>
      </c>
      <c r="E137" s="165">
        <v>10369</v>
      </c>
      <c r="F137" s="165">
        <v>12493</v>
      </c>
      <c r="G137" s="165">
        <v>10400</v>
      </c>
      <c r="H137" s="165">
        <v>13388</v>
      </c>
      <c r="I137" s="166">
        <f>IFERROR(H137/G137-1,"-")</f>
        <v>0.28730769230769226</v>
      </c>
      <c r="J137" s="165">
        <f t="shared" si="45"/>
        <v>2988</v>
      </c>
      <c r="K137" s="166">
        <f>H137/H$8</f>
        <v>1.1504863271041964E-3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57830</v>
      </c>
      <c r="E138" s="161">
        <v>535901</v>
      </c>
      <c r="F138" s="161">
        <v>581147</v>
      </c>
      <c r="G138" s="161">
        <v>651124</v>
      </c>
      <c r="H138" s="161">
        <v>646198</v>
      </c>
      <c r="I138" s="162">
        <f>IFERROR(H138/G138-1,"-")</f>
        <v>-7.5653792518782792E-3</v>
      </c>
      <c r="J138" s="161">
        <f t="shared" si="45"/>
        <v>-4926</v>
      </c>
      <c r="K138" s="162">
        <f>H138/H$8</f>
        <v>5.5530472333588099E-2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1455</v>
      </c>
      <c r="E139" s="165">
        <v>223581</v>
      </c>
      <c r="F139" s="165">
        <v>212700</v>
      </c>
      <c r="G139" s="165">
        <v>262405</v>
      </c>
      <c r="H139" s="165">
        <v>281498</v>
      </c>
      <c r="I139" s="166">
        <f t="shared" ref="I139:I146" si="46">IFERROR(H139/G139-1,"-")</f>
        <v>7.2761570854213975E-2</v>
      </c>
      <c r="J139" s="165">
        <f t="shared" si="45"/>
        <v>19093</v>
      </c>
      <c r="K139" s="166">
        <f t="shared" ref="K139:K146" si="47">H139/H$8</f>
        <v>2.4190289819777194E-2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7418</v>
      </c>
      <c r="E140" s="165">
        <v>42553</v>
      </c>
      <c r="F140" s="165">
        <v>58480</v>
      </c>
      <c r="G140" s="165">
        <v>76969</v>
      </c>
      <c r="H140" s="165">
        <v>66393</v>
      </c>
      <c r="I140" s="166">
        <f t="shared" si="46"/>
        <v>-0.13740596863672383</v>
      </c>
      <c r="J140" s="165">
        <f t="shared" si="45"/>
        <v>-10576</v>
      </c>
      <c r="K140" s="166">
        <f t="shared" si="47"/>
        <v>5.7054256584574926E-3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17033</v>
      </c>
      <c r="E141" s="165">
        <v>55413</v>
      </c>
      <c r="F141" s="165">
        <v>54733</v>
      </c>
      <c r="G141" s="165">
        <v>60781</v>
      </c>
      <c r="H141" s="165">
        <v>52750</v>
      </c>
      <c r="I141" s="166">
        <f t="shared" si="46"/>
        <v>-0.13213010644773859</v>
      </c>
      <c r="J141" s="165">
        <f t="shared" si="45"/>
        <v>-8031</v>
      </c>
      <c r="K141" s="166">
        <f t="shared" si="47"/>
        <v>4.5330261244955448E-3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485</v>
      </c>
      <c r="E142" s="165">
        <v>18840</v>
      </c>
      <c r="F142" s="165">
        <v>21514</v>
      </c>
      <c r="G142" s="165">
        <v>21704</v>
      </c>
      <c r="H142" s="165">
        <v>17245</v>
      </c>
      <c r="I142" s="166">
        <f t="shared" si="46"/>
        <v>-0.20544600073719133</v>
      </c>
      <c r="J142" s="165">
        <f t="shared" si="45"/>
        <v>-4459</v>
      </c>
      <c r="K142" s="166">
        <f t="shared" si="47"/>
        <v>1.4819343225957475E-3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1536</v>
      </c>
      <c r="E143" s="165">
        <v>11736</v>
      </c>
      <c r="F143" s="165">
        <v>12232</v>
      </c>
      <c r="G143" s="165">
        <v>14905</v>
      </c>
      <c r="H143" s="165">
        <v>11093</v>
      </c>
      <c r="I143" s="166">
        <f t="shared" si="46"/>
        <v>-0.2557531029855753</v>
      </c>
      <c r="J143" s="165">
        <f t="shared" si="45"/>
        <v>-3812</v>
      </c>
      <c r="K143" s="166">
        <f t="shared" si="47"/>
        <v>9.5326746538443752E-4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134</v>
      </c>
      <c r="E144" s="165">
        <v>13653</v>
      </c>
      <c r="F144" s="165">
        <v>18403</v>
      </c>
      <c r="G144" s="165">
        <v>15998</v>
      </c>
      <c r="H144" s="165">
        <v>17546</v>
      </c>
      <c r="I144" s="166">
        <f t="shared" si="46"/>
        <v>9.676209526190771E-2</v>
      </c>
      <c r="J144" s="165">
        <f t="shared" si="45"/>
        <v>1548</v>
      </c>
      <c r="K144" s="166">
        <f t="shared" si="47"/>
        <v>1.5078005001023477E-3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160</v>
      </c>
      <c r="E145" s="165">
        <v>6339</v>
      </c>
      <c r="F145" s="165">
        <v>12385</v>
      </c>
      <c r="G145" s="165">
        <v>10373</v>
      </c>
      <c r="H145" s="165">
        <v>8526</v>
      </c>
      <c r="I145" s="166">
        <f t="shared" si="46"/>
        <v>-0.17805842090041457</v>
      </c>
      <c r="J145" s="165">
        <f t="shared" si="45"/>
        <v>-1847</v>
      </c>
      <c r="K145" s="166">
        <f t="shared" si="47"/>
        <v>7.3267451634974443E-4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29609</v>
      </c>
      <c r="E146" s="170">
        <f t="shared" si="49"/>
        <v>163786</v>
      </c>
      <c r="F146" s="170">
        <f t="shared" si="49"/>
        <v>190700</v>
      </c>
      <c r="G146" s="170">
        <f t="shared" si="49"/>
        <v>187989</v>
      </c>
      <c r="H146" s="170">
        <f t="shared" si="49"/>
        <v>191147</v>
      </c>
      <c r="I146" s="171">
        <f t="shared" si="46"/>
        <v>1.6798855252168954E-2</v>
      </c>
      <c r="J146" s="170">
        <f>H146-G146</f>
        <v>3158</v>
      </c>
      <c r="K146" s="171">
        <f t="shared" si="47"/>
        <v>1.6426053926425592E-2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41283</v>
      </c>
      <c r="E148" s="177">
        <v>199320</v>
      </c>
      <c r="F148" s="177">
        <v>293696</v>
      </c>
      <c r="G148" s="177">
        <v>266547</v>
      </c>
      <c r="H148" s="177">
        <v>253930</v>
      </c>
      <c r="I148" s="178">
        <f>IFERROR(H148/G148-1,"-")</f>
        <v>-4.7334991577470342E-2</v>
      </c>
      <c r="J148" s="177">
        <f>H148-G148</f>
        <v>-12617</v>
      </c>
      <c r="K148" s="178">
        <f>H148/H$8</f>
        <v>2.1821257323092962E-2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21796</v>
      </c>
      <c r="E149" s="161">
        <v>70160</v>
      </c>
      <c r="F149" s="161">
        <v>101701</v>
      </c>
      <c r="G149" s="161">
        <v>86501</v>
      </c>
      <c r="H149" s="161">
        <v>83562</v>
      </c>
      <c r="I149" s="162">
        <f>IFERROR(H149/G149-1,"-")</f>
        <v>-3.3976485820973124E-2</v>
      </c>
      <c r="J149" s="161">
        <f t="shared" ref="J149:J159" si="50">H149-G149</f>
        <v>-2939</v>
      </c>
      <c r="K149" s="162">
        <f>H149/H$8</f>
        <v>7.1808289860681848E-3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18633</v>
      </c>
      <c r="E150" s="165">
        <v>39499</v>
      </c>
      <c r="F150" s="165">
        <v>68488</v>
      </c>
      <c r="G150" s="165">
        <v>60308</v>
      </c>
      <c r="H150" s="165">
        <v>56146</v>
      </c>
      <c r="I150" s="166">
        <f>IFERROR(H150/G150-1,"-")</f>
        <v>-6.9012402997943867E-2</v>
      </c>
      <c r="J150" s="165">
        <f t="shared" si="50"/>
        <v>-4162</v>
      </c>
      <c r="K150" s="166">
        <f>H150/H$8</f>
        <v>4.8248584793540638E-3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3163</v>
      </c>
      <c r="E151" s="165">
        <v>30661</v>
      </c>
      <c r="F151" s="165">
        <v>33213</v>
      </c>
      <c r="G151" s="165">
        <v>26193</v>
      </c>
      <c r="H151" s="165">
        <v>27416</v>
      </c>
      <c r="I151" s="166">
        <f>IFERROR(H151/G151-1,"-")</f>
        <v>4.6691864238536995E-2</v>
      </c>
      <c r="J151" s="165">
        <f t="shared" si="50"/>
        <v>1223</v>
      </c>
      <c r="K151" s="166">
        <f>H151/H$8</f>
        <v>2.3559705067141205E-3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19487</v>
      </c>
      <c r="E152" s="161">
        <v>129160</v>
      </c>
      <c r="F152" s="161">
        <v>191995</v>
      </c>
      <c r="G152" s="161">
        <v>180046</v>
      </c>
      <c r="H152" s="161">
        <v>170368</v>
      </c>
      <c r="I152" s="162">
        <f>IFERROR(H152/G152-1,"-")</f>
        <v>-5.375292980682711E-2</v>
      </c>
      <c r="J152" s="161">
        <f t="shared" si="50"/>
        <v>-9678</v>
      </c>
      <c r="K152" s="162">
        <f>H152/H$8</f>
        <v>1.4640428337024778E-2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589</v>
      </c>
      <c r="E153" s="165">
        <v>45380</v>
      </c>
      <c r="F153" s="165">
        <v>75704</v>
      </c>
      <c r="G153" s="165">
        <v>63759</v>
      </c>
      <c r="H153" s="165">
        <v>37001</v>
      </c>
      <c r="I153" s="166">
        <f t="shared" ref="I153:I160" si="51">IFERROR(H153/G153-1,"-")</f>
        <v>-0.41967408522718364</v>
      </c>
      <c r="J153" s="165">
        <f t="shared" si="50"/>
        <v>-26758</v>
      </c>
      <c r="K153" s="166">
        <f t="shared" ref="K153:K160" si="52">H153/H$8</f>
        <v>3.1796492821319368E-3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6986</v>
      </c>
      <c r="E154" s="165">
        <v>38938</v>
      </c>
      <c r="F154" s="165">
        <v>45445</v>
      </c>
      <c r="G154" s="165">
        <v>48553</v>
      </c>
      <c r="H154" s="165">
        <v>44755</v>
      </c>
      <c r="I154" s="166">
        <f t="shared" si="51"/>
        <v>-7.8223796675797597E-2</v>
      </c>
      <c r="J154" s="165">
        <f t="shared" si="50"/>
        <v>-3798</v>
      </c>
      <c r="K154" s="166">
        <f t="shared" si="52"/>
        <v>3.8459826388966469E-3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3756</v>
      </c>
      <c r="E155" s="165">
        <v>11470</v>
      </c>
      <c r="F155" s="165">
        <v>23043</v>
      </c>
      <c r="G155" s="165">
        <v>15157</v>
      </c>
      <c r="H155" s="165">
        <v>41588</v>
      </c>
      <c r="I155" s="166">
        <f t="shared" si="51"/>
        <v>1.7438147390644585</v>
      </c>
      <c r="J155" s="165">
        <f t="shared" si="50"/>
        <v>26431</v>
      </c>
      <c r="K155" s="166">
        <f t="shared" si="52"/>
        <v>3.5738292031378335E-3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683</v>
      </c>
      <c r="E156" s="165">
        <v>2732</v>
      </c>
      <c r="F156" s="165">
        <v>4393</v>
      </c>
      <c r="G156" s="165">
        <v>5911</v>
      </c>
      <c r="H156" s="165">
        <v>5306</v>
      </c>
      <c r="I156" s="166">
        <f t="shared" si="51"/>
        <v>-0.10235154796142787</v>
      </c>
      <c r="J156" s="165">
        <f t="shared" si="50"/>
        <v>-605</v>
      </c>
      <c r="K156" s="166">
        <f t="shared" si="52"/>
        <v>4.5596657093030068E-4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796</v>
      </c>
      <c r="E157" s="165">
        <v>7995</v>
      </c>
      <c r="F157" s="165">
        <v>9929</v>
      </c>
      <c r="G157" s="165">
        <v>7504</v>
      </c>
      <c r="H157" s="165">
        <v>6384</v>
      </c>
      <c r="I157" s="166">
        <f t="shared" si="51"/>
        <v>-0.14925373134328357</v>
      </c>
      <c r="J157" s="165">
        <f t="shared" si="50"/>
        <v>-1120</v>
      </c>
      <c r="K157" s="166">
        <f t="shared" si="52"/>
        <v>5.4860357874463625E-4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184</v>
      </c>
      <c r="E158" s="165">
        <v>1211</v>
      </c>
      <c r="F158" s="165">
        <v>2462</v>
      </c>
      <c r="G158" s="165">
        <v>2062</v>
      </c>
      <c r="H158" s="165">
        <v>1565</v>
      </c>
      <c r="I158" s="166">
        <f t="shared" si="51"/>
        <v>-0.24102812803103779</v>
      </c>
      <c r="J158" s="165">
        <f t="shared" si="50"/>
        <v>-497</v>
      </c>
      <c r="K158" s="166">
        <f t="shared" si="52"/>
        <v>1.3448693620541285E-4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55</v>
      </c>
      <c r="E159" s="165">
        <v>2465</v>
      </c>
      <c r="F159" s="165">
        <v>3806</v>
      </c>
      <c r="G159" s="165">
        <v>3615</v>
      </c>
      <c r="H159" s="165">
        <v>2618</v>
      </c>
      <c r="I159" s="166">
        <f t="shared" si="51"/>
        <v>-0.27579529737206088</v>
      </c>
      <c r="J159" s="165">
        <f t="shared" si="50"/>
        <v>-997</v>
      </c>
      <c r="K159" s="166">
        <f t="shared" si="52"/>
        <v>2.2497559040624335E-4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6438</v>
      </c>
      <c r="E160" s="170">
        <f t="shared" si="54"/>
        <v>18969</v>
      </c>
      <c r="F160" s="170">
        <f t="shared" si="54"/>
        <v>27213</v>
      </c>
      <c r="G160" s="170">
        <f t="shared" si="54"/>
        <v>33485</v>
      </c>
      <c r="H160" s="170">
        <f t="shared" si="54"/>
        <v>31151</v>
      </c>
      <c r="I160" s="171">
        <f t="shared" si="51"/>
        <v>-6.970285202329396E-2</v>
      </c>
      <c r="J160" s="170">
        <f>H160-G160</f>
        <v>-2334</v>
      </c>
      <c r="K160" s="171">
        <f t="shared" si="52"/>
        <v>2.6769345365717672E-3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0E47-A3D8-48B6-AB49-307736BAB50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B6C2-E752-4E02-9CDC-45DCE1F477F5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3415-CA9C-4E9C-BEEC-3B721B750DDD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282" t="s">
        <v>290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8.049077653275921</v>
      </c>
      <c r="D9" s="189">
        <v>-0.46923937694151263</v>
      </c>
      <c r="E9" s="188">
        <v>6.4407994786009128</v>
      </c>
      <c r="F9" s="189">
        <f t="shared" ref="F9:J21" si="0">IFERROR(E9-C9,"-")</f>
        <v>-1.6082781746750081</v>
      </c>
      <c r="G9" s="188">
        <v>7.2707658219083227</v>
      </c>
      <c r="H9" s="189">
        <f t="shared" si="0"/>
        <v>0.82996634330740982</v>
      </c>
      <c r="I9" s="188">
        <v>7.6495140460657698</v>
      </c>
      <c r="J9" s="189">
        <f t="shared" si="0"/>
        <v>0.37874822415744713</v>
      </c>
      <c r="K9" s="188">
        <v>7.4799863525689734</v>
      </c>
      <c r="L9" s="189">
        <f t="shared" ref="L9:L21" si="1">IFERROR(K9-I9,"-")</f>
        <v>-0.16952769349679642</v>
      </c>
      <c r="M9" s="188">
        <v>7.5668246445497633</v>
      </c>
      <c r="N9" s="189">
        <f t="shared" ref="N9:N12" si="2">IFERROR(M9-K9,"-")</f>
        <v>8.6838291980789961E-2</v>
      </c>
    </row>
    <row r="10" spans="1:15" x14ac:dyDescent="0.25">
      <c r="A10" s="1" t="s">
        <v>74</v>
      </c>
      <c r="B10" s="118" t="s">
        <v>75</v>
      </c>
      <c r="C10" s="188">
        <v>7.4743507451034814</v>
      </c>
      <c r="D10" s="189">
        <v>-0.73241368877153423</v>
      </c>
      <c r="E10" s="188">
        <v>4.1890667960536954</v>
      </c>
      <c r="F10" s="189">
        <f t="shared" si="0"/>
        <v>-3.285283949049786</v>
      </c>
      <c r="G10" s="188">
        <v>5.9475019322618365</v>
      </c>
      <c r="H10" s="189">
        <f t="shared" si="0"/>
        <v>1.7584351362081412</v>
      </c>
      <c r="I10" s="188">
        <v>7.1207352712306973</v>
      </c>
      <c r="J10" s="189">
        <f t="shared" si="0"/>
        <v>1.1732333389688607</v>
      </c>
      <c r="K10" s="188">
        <v>7.130149994765886</v>
      </c>
      <c r="L10" s="189">
        <f t="shared" si="1"/>
        <v>9.4147235351886849E-3</v>
      </c>
      <c r="M10" s="188">
        <v>6.9672563150615128</v>
      </c>
      <c r="N10" s="189">
        <f t="shared" si="2"/>
        <v>-0.16289367970437318</v>
      </c>
    </row>
    <row r="11" spans="1:15" x14ac:dyDescent="0.25">
      <c r="A11" s="1" t="s">
        <v>76</v>
      </c>
      <c r="B11" s="118" t="s">
        <v>77</v>
      </c>
      <c r="C11" s="188">
        <v>9.3527138440398492</v>
      </c>
      <c r="D11" s="189">
        <v>2.4588482731563737</v>
      </c>
      <c r="E11" s="188">
        <v>4.3917310759416024</v>
      </c>
      <c r="F11" s="189">
        <f t="shared" si="0"/>
        <v>-4.9609827680982468</v>
      </c>
      <c r="G11" s="188">
        <v>6.4008498583569402</v>
      </c>
      <c r="H11" s="189">
        <f t="shared" si="0"/>
        <v>2.0091187824153378</v>
      </c>
      <c r="I11" s="188">
        <v>6.5608761101911783</v>
      </c>
      <c r="J11" s="189">
        <f t="shared" si="0"/>
        <v>0.16002625183423813</v>
      </c>
      <c r="K11" s="188">
        <v>6.5438265292744955</v>
      </c>
      <c r="L11" s="189">
        <f t="shared" si="1"/>
        <v>-1.7049580916682849E-2</v>
      </c>
      <c r="M11" s="188">
        <v>6.312627201132643</v>
      </c>
      <c r="N11" s="189">
        <f t="shared" si="2"/>
        <v>-0.23119932814185251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4.1749260355029589</v>
      </c>
      <c r="F12" s="189" t="str">
        <f t="shared" si="0"/>
        <v>-</v>
      </c>
      <c r="G12" s="188">
        <v>5.741822968081606</v>
      </c>
      <c r="H12" s="189">
        <f t="shared" si="0"/>
        <v>1.566896932578647</v>
      </c>
      <c r="I12" s="188">
        <v>5.8235402468226196</v>
      </c>
      <c r="J12" s="189">
        <f t="shared" si="0"/>
        <v>8.1717278741013644E-2</v>
      </c>
      <c r="K12" s="188">
        <v>6.1835149147193631</v>
      </c>
      <c r="L12" s="189">
        <f t="shared" si="1"/>
        <v>0.35997466789674348</v>
      </c>
      <c r="M12" s="188">
        <v>5.5082925680801527</v>
      </c>
      <c r="N12" s="189">
        <f t="shared" si="2"/>
        <v>-0.67522234663921044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3.6363131593559133</v>
      </c>
      <c r="F13" s="189" t="str">
        <f t="shared" si="0"/>
        <v>-</v>
      </c>
      <c r="G13" s="188">
        <v>5.7990297602388283</v>
      </c>
      <c r="H13" s="189">
        <f t="shared" si="0"/>
        <v>2.1627166008829151</v>
      </c>
      <c r="I13" s="188">
        <v>5.8624737512478911</v>
      </c>
      <c r="J13" s="189">
        <f t="shared" si="0"/>
        <v>6.3443991009062728E-2</v>
      </c>
      <c r="K13" s="188">
        <v>5.2644131577239994</v>
      </c>
      <c r="L13" s="189">
        <f t="shared" si="1"/>
        <v>-0.59806059352389163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4.4208528154098232</v>
      </c>
      <c r="F14" s="189" t="str">
        <f t="shared" si="0"/>
        <v>-</v>
      </c>
      <c r="G14" s="188">
        <v>5.7599316531396836</v>
      </c>
      <c r="H14" s="189">
        <f t="shared" si="0"/>
        <v>1.3390788377298604</v>
      </c>
      <c r="I14" s="188">
        <v>5.5192868356133662</v>
      </c>
      <c r="J14" s="189">
        <f t="shared" si="0"/>
        <v>-0.24064481752631739</v>
      </c>
      <c r="K14" s="188">
        <v>5.5214346527886038</v>
      </c>
      <c r="L14" s="189">
        <f t="shared" si="1"/>
        <v>2.1478171752375985E-3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5.4281900180396869</v>
      </c>
      <c r="F15" s="189" t="str">
        <f t="shared" si="0"/>
        <v>-</v>
      </c>
      <c r="G15" s="188">
        <v>5.6479330349294781</v>
      </c>
      <c r="H15" s="189">
        <f t="shared" si="0"/>
        <v>0.21974301688979114</v>
      </c>
      <c r="I15" s="188">
        <v>6.1112336431001788</v>
      </c>
      <c r="J15" s="189">
        <f t="shared" si="0"/>
        <v>0.46330060817070073</v>
      </c>
      <c r="K15" s="188">
        <v>5.9086820362473347</v>
      </c>
      <c r="L15" s="189">
        <f t="shared" si="1"/>
        <v>-0.20255160685284412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5.3355448053443908</v>
      </c>
      <c r="D16" s="189">
        <v>-1.4035250476934404</v>
      </c>
      <c r="E16" s="188">
        <v>5.6756335438484289</v>
      </c>
      <c r="F16" s="189">
        <f t="shared" si="0"/>
        <v>0.34008873850403809</v>
      </c>
      <c r="G16" s="188">
        <v>6.327599318610452</v>
      </c>
      <c r="H16" s="189">
        <f t="shared" si="0"/>
        <v>0.65196577476202311</v>
      </c>
      <c r="I16" s="188">
        <v>6.5705482072584172</v>
      </c>
      <c r="J16" s="189">
        <f t="shared" si="0"/>
        <v>0.24294888864796516</v>
      </c>
      <c r="K16" s="188">
        <v>6.1984073500011228</v>
      </c>
      <c r="L16" s="189">
        <f t="shared" si="1"/>
        <v>-0.3721408572572944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4.5957519503445132</v>
      </c>
      <c r="D17" s="189">
        <v>-2.2245685801087749</v>
      </c>
      <c r="E17" s="188">
        <v>5.8120697473102769</v>
      </c>
      <c r="F17" s="189">
        <f t="shared" si="0"/>
        <v>1.2163177969657637</v>
      </c>
      <c r="G17" s="188">
        <v>6.0842648738198255</v>
      </c>
      <c r="H17" s="189">
        <f t="shared" si="0"/>
        <v>0.27219512650954858</v>
      </c>
      <c r="I17" s="188">
        <v>6.1392882492936769</v>
      </c>
      <c r="J17" s="189">
        <f t="shared" si="0"/>
        <v>5.5023375473851388E-2</v>
      </c>
      <c r="K17" s="188">
        <v>6.305475355743452</v>
      </c>
      <c r="L17" s="189">
        <f t="shared" si="1"/>
        <v>0.16618710644977508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3.774981495188749</v>
      </c>
      <c r="D18" s="189">
        <v>-2.4913677158993073</v>
      </c>
      <c r="E18" s="188">
        <v>5.4833505174323136</v>
      </c>
      <c r="F18" s="189">
        <f t="shared" si="0"/>
        <v>1.7083690222435646</v>
      </c>
      <c r="G18" s="188">
        <v>5.8589082295741068</v>
      </c>
      <c r="H18" s="189">
        <f t="shared" si="0"/>
        <v>0.37555771214179323</v>
      </c>
      <c r="I18" s="188">
        <v>6.0482481494536486</v>
      </c>
      <c r="J18" s="189">
        <f t="shared" si="0"/>
        <v>0.1893399198795418</v>
      </c>
      <c r="K18" s="188">
        <v>5.9983995699607835</v>
      </c>
      <c r="L18" s="189">
        <f t="shared" si="1"/>
        <v>-4.9848579492865142E-2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5.968881685575365</v>
      </c>
      <c r="D19" s="189">
        <v>-0.9826427320880935</v>
      </c>
      <c r="E19" s="188">
        <v>6.385712479986517</v>
      </c>
      <c r="F19" s="189">
        <f t="shared" si="0"/>
        <v>0.41683079441115201</v>
      </c>
      <c r="G19" s="188">
        <v>6.5084693613162328</v>
      </c>
      <c r="H19" s="189">
        <f t="shared" si="0"/>
        <v>0.12275688132971574</v>
      </c>
      <c r="I19" s="188">
        <v>6.9049731284535616</v>
      </c>
      <c r="J19" s="189">
        <f t="shared" si="0"/>
        <v>0.39650376713732882</v>
      </c>
      <c r="K19" s="188">
        <v>6.5895340110527396</v>
      </c>
      <c r="L19" s="189">
        <f t="shared" si="1"/>
        <v>-0.31543911740082198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5.0320915619389588</v>
      </c>
      <c r="D20" s="189">
        <v>-2.4022549671265896</v>
      </c>
      <c r="E20" s="188">
        <v>6.4343276482978871</v>
      </c>
      <c r="F20" s="189">
        <f t="shared" si="0"/>
        <v>1.4022360863589283</v>
      </c>
      <c r="G20" s="188">
        <v>6.7109165302782321</v>
      </c>
      <c r="H20" s="189">
        <f t="shared" si="0"/>
        <v>0.27658888198034504</v>
      </c>
      <c r="I20" s="188">
        <v>7.0489614480564127</v>
      </c>
      <c r="J20" s="189">
        <f t="shared" si="0"/>
        <v>0.33804491777818058</v>
      </c>
      <c r="K20" s="188">
        <v>6.903225806451613</v>
      </c>
      <c r="L20" s="189">
        <f t="shared" si="1"/>
        <v>-0.14573564160479968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6.8485442911860428</v>
      </c>
      <c r="D21" s="191">
        <v>-8.8938736294597476E-2</v>
      </c>
      <c r="E21" s="190">
        <v>5.5543189800228117</v>
      </c>
      <c r="F21" s="191">
        <f t="shared" si="0"/>
        <v>-1.2942253111632311</v>
      </c>
      <c r="G21" s="190">
        <v>6.1281889542046537</v>
      </c>
      <c r="H21" s="191">
        <f t="shared" si="0"/>
        <v>0.57386997418184205</v>
      </c>
      <c r="I21" s="190">
        <v>6.4214324031645127</v>
      </c>
      <c r="J21" s="191">
        <f t="shared" si="0"/>
        <v>0.29324344895985899</v>
      </c>
      <c r="K21" s="190">
        <v>6.2905465704823937</v>
      </c>
      <c r="L21" s="191">
        <f t="shared" si="1"/>
        <v>-0.13088583268211895</v>
      </c>
      <c r="M21" s="190">
        <v>6.5387770320656227</v>
      </c>
      <c r="N21" s="191">
        <v>-0.28076756204101816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82" t="s">
        <v>291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5.4739395758303324</v>
      </c>
      <c r="D31" s="189">
        <v>-0.42080077481295763</v>
      </c>
      <c r="E31" s="188">
        <v>3.4723782771535578</v>
      </c>
      <c r="F31" s="189">
        <f t="shared" ref="F31:J43" si="3">IFERROR(E31-C31,"-")</f>
        <v>-2.0015612986767746</v>
      </c>
      <c r="G31" s="188">
        <v>4.8944480309877338</v>
      </c>
      <c r="H31" s="189">
        <f t="shared" si="3"/>
        <v>1.422069753834176</v>
      </c>
      <c r="I31" s="188">
        <v>5.7280874899973329</v>
      </c>
      <c r="J31" s="189">
        <f t="shared" si="3"/>
        <v>0.83363945900959902</v>
      </c>
      <c r="K31" s="188">
        <v>4.8973180522427135</v>
      </c>
      <c r="L31" s="189">
        <f t="shared" ref="L31:N43" si="4">IFERROR(K31-I31,"-")</f>
        <v>-0.83076943775461931</v>
      </c>
      <c r="M31" s="188">
        <v>4.7021208053691277</v>
      </c>
      <c r="N31" s="189">
        <f t="shared" si="4"/>
        <v>-0.19519724687358586</v>
      </c>
    </row>
    <row r="32" spans="1:15" x14ac:dyDescent="0.25">
      <c r="B32" s="118" t="s">
        <v>75</v>
      </c>
      <c r="C32" s="188">
        <v>5.024451507074021</v>
      </c>
      <c r="D32" s="189">
        <v>-0.3528986506546854</v>
      </c>
      <c r="E32" s="188">
        <v>2.488191632928475</v>
      </c>
      <c r="F32" s="189">
        <f t="shared" si="3"/>
        <v>-2.536259874145546</v>
      </c>
      <c r="G32" s="188">
        <v>4.4331975662493086</v>
      </c>
      <c r="H32" s="189">
        <f t="shared" si="3"/>
        <v>1.9450059333208336</v>
      </c>
      <c r="I32" s="188">
        <v>5.1648424179088055</v>
      </c>
      <c r="J32" s="189">
        <f t="shared" si="3"/>
        <v>0.73164485165949689</v>
      </c>
      <c r="K32" s="188">
        <v>4.4075798940099569</v>
      </c>
      <c r="L32" s="189">
        <f t="shared" si="4"/>
        <v>-0.75726252389884863</v>
      </c>
      <c r="M32" s="188">
        <v>4.334629123765497</v>
      </c>
      <c r="N32" s="189">
        <f t="shared" si="4"/>
        <v>-7.2950770244459839E-2</v>
      </c>
    </row>
    <row r="33" spans="2:15" x14ac:dyDescent="0.25">
      <c r="B33" s="118" t="s">
        <v>77</v>
      </c>
      <c r="C33" s="188">
        <v>5.9779100529100528</v>
      </c>
      <c r="D33" s="189">
        <v>1.1937905296600952</v>
      </c>
      <c r="E33" s="188">
        <v>2.9100028661507595</v>
      </c>
      <c r="F33" s="189">
        <f t="shared" si="3"/>
        <v>-3.0679071867592933</v>
      </c>
      <c r="G33" s="188">
        <v>5.2166392844103688</v>
      </c>
      <c r="H33" s="189">
        <f t="shared" si="3"/>
        <v>2.3066364182596093</v>
      </c>
      <c r="I33" s="188">
        <v>4.8057324840764331</v>
      </c>
      <c r="J33" s="189">
        <f t="shared" si="3"/>
        <v>-0.41090680033393578</v>
      </c>
      <c r="K33" s="188">
        <v>4.4979477983662086</v>
      </c>
      <c r="L33" s="189">
        <f t="shared" si="4"/>
        <v>-0.30778468571022444</v>
      </c>
      <c r="M33" s="188">
        <v>4.2489102357119792</v>
      </c>
      <c r="N33" s="189">
        <f t="shared" si="4"/>
        <v>-0.24903756265422938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3.0249394673123486</v>
      </c>
      <c r="F34" s="189" t="str">
        <f>IFERROR(E34-C34,"-")</f>
        <v>-</v>
      </c>
      <c r="G34" s="188">
        <v>4.3756004165127136</v>
      </c>
      <c r="H34" s="189">
        <f>IFERROR(G34-E34,"-")</f>
        <v>1.3506609492003649</v>
      </c>
      <c r="I34" s="188">
        <v>4.627993543499028</v>
      </c>
      <c r="J34" s="189">
        <f>IFERROR(I34-G34,"-")</f>
        <v>0.25239312698631444</v>
      </c>
      <c r="K34" s="188">
        <v>4.3052337329920514</v>
      </c>
      <c r="L34" s="189">
        <f>IFERROR(K34-I34,"-")</f>
        <v>-0.32275981050697666</v>
      </c>
      <c r="M34" s="188">
        <v>3.9724943164276292</v>
      </c>
      <c r="N34" s="189">
        <f t="shared" si="4"/>
        <v>-0.33273941656442219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2.9146412037037037</v>
      </c>
      <c r="F35" s="189" t="str">
        <f t="shared" si="3"/>
        <v>-</v>
      </c>
      <c r="G35" s="188">
        <v>5.0685692273121248</v>
      </c>
      <c r="H35" s="189">
        <f t="shared" si="3"/>
        <v>2.1539280236084211</v>
      </c>
      <c r="I35" s="188">
        <v>4.7284747061829329</v>
      </c>
      <c r="J35" s="189">
        <f t="shared" si="3"/>
        <v>-0.34009452112919192</v>
      </c>
      <c r="K35" s="188">
        <v>3.8798555087296811</v>
      </c>
      <c r="L35" s="189">
        <f t="shared" si="4"/>
        <v>-0.84861919745325176</v>
      </c>
      <c r="M35" s="188"/>
      <c r="N35" s="189"/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3.6037055458841083</v>
      </c>
      <c r="F36" s="189" t="str">
        <f t="shared" si="3"/>
        <v>-</v>
      </c>
      <c r="G36" s="188">
        <v>4.9961056730870439</v>
      </c>
      <c r="H36" s="189">
        <f t="shared" si="3"/>
        <v>1.3924001272029356</v>
      </c>
      <c r="I36" s="188">
        <v>4.4609144365774629</v>
      </c>
      <c r="J36" s="189">
        <f t="shared" si="3"/>
        <v>-0.535191236509581</v>
      </c>
      <c r="K36" s="188">
        <v>4.1407330029115643</v>
      </c>
      <c r="L36" s="189">
        <f t="shared" si="4"/>
        <v>-0.32018143366589857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4.6267460747157552</v>
      </c>
      <c r="F37" s="189" t="str">
        <f t="shared" si="3"/>
        <v>-</v>
      </c>
      <c r="G37" s="188">
        <v>4.5895429000477801</v>
      </c>
      <c r="H37" s="189">
        <f t="shared" si="3"/>
        <v>-3.720317466797507E-2</v>
      </c>
      <c r="I37" s="188">
        <v>4.9790247888858623</v>
      </c>
      <c r="J37" s="189">
        <f t="shared" si="3"/>
        <v>0.38948188883808221</v>
      </c>
      <c r="K37" s="188">
        <v>4.4755482786849932</v>
      </c>
      <c r="L37" s="189">
        <f t="shared" si="4"/>
        <v>-0.50347651020086914</v>
      </c>
      <c r="M37" s="188"/>
      <c r="N37" s="189"/>
    </row>
    <row r="38" spans="2:15" x14ac:dyDescent="0.25">
      <c r="B38" s="118" t="s">
        <v>87</v>
      </c>
      <c r="C38" s="188">
        <v>4.5545680033071516</v>
      </c>
      <c r="D38" s="189">
        <v>-0.89435920161366056</v>
      </c>
      <c r="E38" s="188">
        <v>4.9319738243798508</v>
      </c>
      <c r="F38" s="189">
        <f t="shared" si="3"/>
        <v>0.37740582107269915</v>
      </c>
      <c r="G38" s="188">
        <v>5.2425426702823419</v>
      </c>
      <c r="H38" s="189">
        <f t="shared" si="3"/>
        <v>0.31056884590249112</v>
      </c>
      <c r="I38" s="188">
        <v>5.4587207891970566</v>
      </c>
      <c r="J38" s="189">
        <f t="shared" si="3"/>
        <v>0.21617811891471472</v>
      </c>
      <c r="K38" s="188">
        <v>4.8243098561981732</v>
      </c>
      <c r="L38" s="189">
        <f t="shared" si="4"/>
        <v>-0.6344109329988834</v>
      </c>
      <c r="M38" s="188"/>
      <c r="N38" s="189"/>
    </row>
    <row r="39" spans="2:15" x14ac:dyDescent="0.25">
      <c r="B39" s="118" t="s">
        <v>89</v>
      </c>
      <c r="C39" s="188">
        <v>3.8732029049948125</v>
      </c>
      <c r="D39" s="189">
        <v>-1.4111616744790672</v>
      </c>
      <c r="E39" s="188">
        <v>4.798402462260003</v>
      </c>
      <c r="F39" s="189">
        <f t="shared" si="3"/>
        <v>0.92519955726519054</v>
      </c>
      <c r="G39" s="188">
        <v>4.8405082669932638</v>
      </c>
      <c r="H39" s="189">
        <f t="shared" si="3"/>
        <v>4.2105804733260754E-2</v>
      </c>
      <c r="I39" s="188">
        <v>4.589631135637525</v>
      </c>
      <c r="J39" s="189">
        <f t="shared" si="3"/>
        <v>-0.25087713135573875</v>
      </c>
      <c r="K39" s="188">
        <v>4.6177703269069577</v>
      </c>
      <c r="L39" s="189">
        <f t="shared" si="4"/>
        <v>2.8139191269432651E-2</v>
      </c>
      <c r="M39" s="188"/>
      <c r="N39" s="189"/>
    </row>
    <row r="40" spans="2:15" x14ac:dyDescent="0.25">
      <c r="B40" s="118" t="s">
        <v>91</v>
      </c>
      <c r="C40" s="188">
        <v>3.3712446351931331</v>
      </c>
      <c r="D40" s="189">
        <v>-1.0553686888632243</v>
      </c>
      <c r="E40" s="188">
        <v>3.9725920447074294</v>
      </c>
      <c r="F40" s="189">
        <f t="shared" si="3"/>
        <v>0.60134740951429633</v>
      </c>
      <c r="G40" s="188">
        <v>4.6055787364063479</v>
      </c>
      <c r="H40" s="189">
        <f t="shared" si="3"/>
        <v>0.63298669169891841</v>
      </c>
      <c r="I40" s="188">
        <v>4.3497144962239824</v>
      </c>
      <c r="J40" s="189">
        <f t="shared" si="3"/>
        <v>-0.25586424018236542</v>
      </c>
      <c r="K40" s="188">
        <v>4.2488214401033257</v>
      </c>
      <c r="L40" s="189">
        <f t="shared" si="4"/>
        <v>-0.10089305612065669</v>
      </c>
      <c r="M40" s="188"/>
      <c r="N40" s="189"/>
    </row>
    <row r="41" spans="2:15" x14ac:dyDescent="0.25">
      <c r="B41" s="118" t="s">
        <v>93</v>
      </c>
      <c r="C41" s="188">
        <v>4.3412578994884141</v>
      </c>
      <c r="D41" s="189">
        <v>-0.7254743920500788</v>
      </c>
      <c r="E41" s="188">
        <v>4.2890680747823602</v>
      </c>
      <c r="F41" s="189">
        <f t="shared" si="3"/>
        <v>-5.2189824706053933E-2</v>
      </c>
      <c r="G41" s="188">
        <v>4.9321918120132979</v>
      </c>
      <c r="H41" s="189">
        <f t="shared" si="3"/>
        <v>0.64312373723093774</v>
      </c>
      <c r="I41" s="188">
        <v>4.389671618880544</v>
      </c>
      <c r="J41" s="189">
        <f t="shared" si="3"/>
        <v>-0.5425201931327539</v>
      </c>
      <c r="K41" s="188">
        <v>4.2966355962715523</v>
      </c>
      <c r="L41" s="189">
        <f t="shared" si="4"/>
        <v>-9.3036022608991686E-2</v>
      </c>
      <c r="M41" s="188"/>
      <c r="N41" s="189"/>
    </row>
    <row r="42" spans="2:15" x14ac:dyDescent="0.25">
      <c r="B42" s="118" t="s">
        <v>95</v>
      </c>
      <c r="C42" s="188">
        <v>2.8936170212765959</v>
      </c>
      <c r="D42" s="189">
        <v>-1.9914096009475499</v>
      </c>
      <c r="E42" s="188">
        <v>3.7914828431372549</v>
      </c>
      <c r="F42" s="189">
        <f t="shared" si="3"/>
        <v>0.897865821860659</v>
      </c>
      <c r="G42" s="188">
        <v>4.8552090245520905</v>
      </c>
      <c r="H42" s="189">
        <f t="shared" si="3"/>
        <v>1.0637261814148355</v>
      </c>
      <c r="I42" s="188">
        <v>4.4141855027279817</v>
      </c>
      <c r="J42" s="189">
        <f t="shared" si="3"/>
        <v>-0.44102352182410876</v>
      </c>
      <c r="K42" s="188">
        <v>4.3754952311078501</v>
      </c>
      <c r="L42" s="189">
        <f t="shared" si="4"/>
        <v>-3.8690271620131611E-2</v>
      </c>
      <c r="M42" s="188"/>
      <c r="N42" s="189"/>
    </row>
    <row r="43" spans="2:15" ht="15.75" x14ac:dyDescent="0.25">
      <c r="B43" s="121" t="s">
        <v>32</v>
      </c>
      <c r="C43" s="190">
        <v>4.5783308931185944</v>
      </c>
      <c r="D43" s="191">
        <v>-0.6743081606673007</v>
      </c>
      <c r="E43" s="190">
        <v>4.2129416102986905</v>
      </c>
      <c r="F43" s="191">
        <f t="shared" si="3"/>
        <v>-0.3653892828199039</v>
      </c>
      <c r="G43" s="190">
        <v>4.838387231519266</v>
      </c>
      <c r="H43" s="191">
        <f t="shared" si="3"/>
        <v>0.62544562122057545</v>
      </c>
      <c r="I43" s="190">
        <v>4.7996420246663725</v>
      </c>
      <c r="J43" s="191">
        <f t="shared" si="3"/>
        <v>-3.874520685289351E-2</v>
      </c>
      <c r="K43" s="190">
        <v>4.3962227623176195</v>
      </c>
      <c r="L43" s="191">
        <f t="shared" si="4"/>
        <v>-0.40341926234875292</v>
      </c>
      <c r="M43" s="190">
        <v>4.2511981726592296</v>
      </c>
      <c r="N43" s="191">
        <v>-0.24073295235042202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292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6.1083348531825639</v>
      </c>
      <c r="D53" s="189">
        <v>-0.31327854103357033</v>
      </c>
      <c r="E53" s="188">
        <v>3.663768115942029</v>
      </c>
      <c r="F53" s="189">
        <f t="shared" ref="F53:J65" si="5">IFERROR(E53-C53,"-")</f>
        <v>-2.4445667372405349</v>
      </c>
      <c r="G53" s="188">
        <v>5.6583729987018607</v>
      </c>
      <c r="H53" s="189">
        <f t="shared" si="5"/>
        <v>1.9946048827598317</v>
      </c>
      <c r="I53" s="188">
        <v>6.2374595201903373</v>
      </c>
      <c r="J53" s="189">
        <f t="shared" si="5"/>
        <v>0.57908652148847661</v>
      </c>
      <c r="K53" s="188">
        <v>5.4880858109567345</v>
      </c>
      <c r="L53" s="189">
        <f t="shared" ref="L53:N65" si="6">IFERROR(K53-I53,"-")</f>
        <v>-0.7493737092336028</v>
      </c>
      <c r="M53" s="188">
        <v>5.2001080205238992</v>
      </c>
      <c r="N53" s="189">
        <f t="shared" si="6"/>
        <v>-0.28797779043283533</v>
      </c>
    </row>
    <row r="54" spans="1:15" x14ac:dyDescent="0.25">
      <c r="A54" s="1">
        <v>2</v>
      </c>
      <c r="B54" s="118" t="s">
        <v>75</v>
      </c>
      <c r="C54" s="188">
        <v>5.8070107610026422</v>
      </c>
      <c r="D54" s="189">
        <v>-3.9318468363522818E-2</v>
      </c>
      <c r="E54" s="188">
        <v>3.2065894924309886</v>
      </c>
      <c r="F54" s="189">
        <f t="shared" si="5"/>
        <v>-2.6004212685716537</v>
      </c>
      <c r="G54" s="188">
        <v>5.3711325473383349</v>
      </c>
      <c r="H54" s="189">
        <f t="shared" si="5"/>
        <v>2.1645430549073463</v>
      </c>
      <c r="I54" s="188">
        <v>5.6372102238953836</v>
      </c>
      <c r="J54" s="189">
        <f t="shared" si="5"/>
        <v>0.26607767655704873</v>
      </c>
      <c r="K54" s="188">
        <v>4.8943406194281183</v>
      </c>
      <c r="L54" s="189">
        <f t="shared" si="6"/>
        <v>-0.74286960446726535</v>
      </c>
      <c r="M54" s="188">
        <v>4.8194248298883045</v>
      </c>
      <c r="N54" s="189">
        <f t="shared" si="6"/>
        <v>-7.4915789539813815E-2</v>
      </c>
    </row>
    <row r="55" spans="1:15" x14ac:dyDescent="0.25">
      <c r="A55" s="1">
        <v>3</v>
      </c>
      <c r="B55" s="118" t="s">
        <v>77</v>
      </c>
      <c r="C55" s="188">
        <v>6.3170347003154577</v>
      </c>
      <c r="D55" s="189">
        <v>1.1054991348317973</v>
      </c>
      <c r="E55" s="188">
        <v>3.3458049886621315</v>
      </c>
      <c r="F55" s="189">
        <f t="shared" si="5"/>
        <v>-2.9712297116533262</v>
      </c>
      <c r="G55" s="188">
        <v>6.1517091436163787</v>
      </c>
      <c r="H55" s="189">
        <f t="shared" si="5"/>
        <v>2.8059041549542472</v>
      </c>
      <c r="I55" s="188">
        <v>5.3723351015914327</v>
      </c>
      <c r="J55" s="189">
        <f t="shared" si="5"/>
        <v>-0.77937404202494598</v>
      </c>
      <c r="K55" s="188">
        <v>5.1427301720081564</v>
      </c>
      <c r="L55" s="189">
        <f t="shared" si="6"/>
        <v>-0.22960492958327627</v>
      </c>
      <c r="M55" s="188">
        <v>4.7134794658604182</v>
      </c>
      <c r="N55" s="189">
        <f t="shared" si="6"/>
        <v>-0.42925070614773819</v>
      </c>
    </row>
    <row r="56" spans="1:15" x14ac:dyDescent="0.25">
      <c r="A56" s="1">
        <v>4</v>
      </c>
      <c r="B56" s="118" t="s">
        <v>79</v>
      </c>
      <c r="C56" s="188" t="s">
        <v>250</v>
      </c>
      <c r="D56" s="189" t="s">
        <v>250</v>
      </c>
      <c r="E56" s="188">
        <v>3.1482662415304903</v>
      </c>
      <c r="F56" s="189" t="str">
        <f>IFERROR(E56-C56,"-")</f>
        <v>-</v>
      </c>
      <c r="G56" s="188">
        <v>5.4527805864509604</v>
      </c>
      <c r="H56" s="189">
        <f>IFERROR(G56-E56,"-")</f>
        <v>2.3045143449204701</v>
      </c>
      <c r="I56" s="188">
        <v>5.3310610690611631</v>
      </c>
      <c r="J56" s="189">
        <f>IFERROR(I56-G56,"-")</f>
        <v>-0.12171951738979736</v>
      </c>
      <c r="K56" s="188">
        <v>5.0093518219929054</v>
      </c>
      <c r="L56" s="189">
        <f>IFERROR(K56-I56,"-")</f>
        <v>-0.32170924706825765</v>
      </c>
      <c r="M56" s="188">
        <v>4.4740068927988395</v>
      </c>
      <c r="N56" s="189">
        <f t="shared" si="6"/>
        <v>-0.53534492919406595</v>
      </c>
    </row>
    <row r="57" spans="1:15" x14ac:dyDescent="0.25">
      <c r="A57" s="1">
        <v>5</v>
      </c>
      <c r="B57" s="118" t="s">
        <v>81</v>
      </c>
      <c r="C57" s="188" t="s">
        <v>250</v>
      </c>
      <c r="D57" s="189" t="s">
        <v>250</v>
      </c>
      <c r="E57" s="188">
        <v>3.5667828106852495</v>
      </c>
      <c r="F57" s="189" t="str">
        <f t="shared" si="5"/>
        <v>-</v>
      </c>
      <c r="G57" s="188">
        <v>6.1356766100793401</v>
      </c>
      <c r="H57" s="189">
        <f t="shared" si="5"/>
        <v>2.5688937993940906</v>
      </c>
      <c r="I57" s="188">
        <v>5.4834025823169368</v>
      </c>
      <c r="J57" s="189">
        <f t="shared" si="5"/>
        <v>-0.65227402776240329</v>
      </c>
      <c r="K57" s="188">
        <v>4.6308490942752387</v>
      </c>
      <c r="L57" s="189">
        <f t="shared" si="6"/>
        <v>-0.85255348804169806</v>
      </c>
      <c r="M57" s="188"/>
      <c r="N57" s="189"/>
    </row>
    <row r="58" spans="1:15" x14ac:dyDescent="0.25">
      <c r="A58" s="1">
        <v>6</v>
      </c>
      <c r="B58" s="118" t="s">
        <v>83</v>
      </c>
      <c r="C58" s="188" t="s">
        <v>250</v>
      </c>
      <c r="D58" s="189" t="s">
        <v>250</v>
      </c>
      <c r="E58" s="188">
        <v>4.3549618320610683</v>
      </c>
      <c r="F58" s="189" t="str">
        <f t="shared" si="5"/>
        <v>-</v>
      </c>
      <c r="G58" s="188">
        <v>5.7055414580618615</v>
      </c>
      <c r="H58" s="189">
        <f t="shared" si="5"/>
        <v>1.3505796260007932</v>
      </c>
      <c r="I58" s="188">
        <v>5.2554716587215982</v>
      </c>
      <c r="J58" s="189">
        <f t="shared" si="5"/>
        <v>-0.45006979934026337</v>
      </c>
      <c r="K58" s="188">
        <v>4.9124615540609051</v>
      </c>
      <c r="L58" s="189">
        <f t="shared" si="6"/>
        <v>-0.34301010466069304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250</v>
      </c>
      <c r="D59" s="189" t="s">
        <v>250</v>
      </c>
      <c r="E59" s="188">
        <v>5.4743217595176956</v>
      </c>
      <c r="F59" s="189" t="str">
        <f t="shared" si="5"/>
        <v>-</v>
      </c>
      <c r="G59" s="188">
        <v>5.5952645341548157</v>
      </c>
      <c r="H59" s="189">
        <f t="shared" si="5"/>
        <v>0.12094277463712011</v>
      </c>
      <c r="I59" s="188">
        <v>5.9278456402919923</v>
      </c>
      <c r="J59" s="189">
        <f t="shared" si="5"/>
        <v>0.33258110613717662</v>
      </c>
      <c r="K59" s="188">
        <v>5.2138678430996448</v>
      </c>
      <c r="L59" s="189">
        <f t="shared" si="6"/>
        <v>-0.71397779719234755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5.2078397380333241</v>
      </c>
      <c r="D60" s="189">
        <v>-1.0317183408373216</v>
      </c>
      <c r="E60" s="188">
        <v>5.6290259655815165</v>
      </c>
      <c r="F60" s="189">
        <f t="shared" si="5"/>
        <v>0.42118622754819235</v>
      </c>
      <c r="G60" s="188">
        <v>6.177176185759877</v>
      </c>
      <c r="H60" s="189">
        <f t="shared" si="5"/>
        <v>0.54815022017836057</v>
      </c>
      <c r="I60" s="188">
        <v>6.3328700238782565</v>
      </c>
      <c r="J60" s="189">
        <f t="shared" si="5"/>
        <v>0.15569383811837945</v>
      </c>
      <c r="K60" s="188">
        <v>5.4583598772224473</v>
      </c>
      <c r="L60" s="189">
        <f t="shared" si="6"/>
        <v>-0.87451014665580917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4.3924625098658252</v>
      </c>
      <c r="D61" s="189">
        <v>-1.5357306611743269</v>
      </c>
      <c r="E61" s="188">
        <v>5.7059638650535627</v>
      </c>
      <c r="F61" s="189">
        <f t="shared" si="5"/>
        <v>1.3135013551877375</v>
      </c>
      <c r="G61" s="188">
        <v>5.623027303338878</v>
      </c>
      <c r="H61" s="189">
        <f t="shared" si="5"/>
        <v>-8.2936561714684665E-2</v>
      </c>
      <c r="I61" s="188">
        <v>5.4833519745332531</v>
      </c>
      <c r="J61" s="189">
        <f t="shared" si="5"/>
        <v>-0.13967532880562494</v>
      </c>
      <c r="K61" s="188">
        <v>5.1576278825208446</v>
      </c>
      <c r="L61" s="189">
        <f t="shared" si="6"/>
        <v>-0.32572409201240848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4.20913576317046</v>
      </c>
      <c r="D62" s="189">
        <v>-0.8276401685762842</v>
      </c>
      <c r="E62" s="188">
        <v>5.0291377740421659</v>
      </c>
      <c r="F62" s="189">
        <f t="shared" si="5"/>
        <v>0.82000201087170588</v>
      </c>
      <c r="G62" s="188">
        <v>5.7005808131383935</v>
      </c>
      <c r="H62" s="189">
        <f t="shared" si="5"/>
        <v>0.6714430390962276</v>
      </c>
      <c r="I62" s="188">
        <v>5.0361657474742545</v>
      </c>
      <c r="J62" s="189">
        <f t="shared" si="5"/>
        <v>-0.66441506566413899</v>
      </c>
      <c r="K62" s="188">
        <v>4.7908964073944889</v>
      </c>
      <c r="L62" s="189">
        <f t="shared" si="6"/>
        <v>-0.24526934007976564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6.0644346178142765</v>
      </c>
      <c r="D63" s="189">
        <v>0.38829914099205087</v>
      </c>
      <c r="E63" s="188">
        <v>5.1465581051073279</v>
      </c>
      <c r="F63" s="189">
        <f t="shared" si="5"/>
        <v>-0.91787651270694859</v>
      </c>
      <c r="G63" s="188">
        <v>5.5842795787491912</v>
      </c>
      <c r="H63" s="189">
        <f t="shared" si="5"/>
        <v>0.43772147364186331</v>
      </c>
      <c r="I63" s="188">
        <v>5.0292923433874712</v>
      </c>
      <c r="J63" s="189">
        <f t="shared" si="5"/>
        <v>-0.55498723536172001</v>
      </c>
      <c r="K63" s="188">
        <v>4.8597580732260504</v>
      </c>
      <c r="L63" s="189">
        <f t="shared" si="6"/>
        <v>-0.16953427016142086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3.5715015321756893</v>
      </c>
      <c r="D64" s="189">
        <v>0.64593848885044114</v>
      </c>
      <c r="E64" s="188">
        <v>4.657102587335145</v>
      </c>
      <c r="F64" s="189">
        <f t="shared" si="5"/>
        <v>1.0856010551594557</v>
      </c>
      <c r="G64" s="188">
        <v>5.6213217845277645</v>
      </c>
      <c r="H64" s="189">
        <f t="shared" si="5"/>
        <v>0.9642191971926195</v>
      </c>
      <c r="I64" s="188">
        <v>5.014239843640933</v>
      </c>
      <c r="J64" s="189">
        <f t="shared" si="5"/>
        <v>-0.60708194088683154</v>
      </c>
      <c r="K64" s="188">
        <v>4.9085414452709886</v>
      </c>
      <c r="L64" s="189">
        <f t="shared" si="6"/>
        <v>-0.10569839836994444</v>
      </c>
      <c r="M64" s="188"/>
      <c r="N64" s="189"/>
    </row>
    <row r="65" spans="1:15" ht="15.75" x14ac:dyDescent="0.25">
      <c r="B65" s="121" t="s">
        <v>32</v>
      </c>
      <c r="C65" s="190">
        <v>5.355219012738428</v>
      </c>
      <c r="D65" s="191">
        <v>-0.49726797792722088</v>
      </c>
      <c r="E65" s="190">
        <v>5.0874598967777933</v>
      </c>
      <c r="F65" s="191">
        <f t="shared" si="5"/>
        <v>-0.26775911596063473</v>
      </c>
      <c r="G65" s="190">
        <v>5.7510246905516187</v>
      </c>
      <c r="H65" s="191">
        <f t="shared" si="5"/>
        <v>0.66356479377382538</v>
      </c>
      <c r="I65" s="190">
        <v>5.5455688095428712</v>
      </c>
      <c r="J65" s="191">
        <f t="shared" si="5"/>
        <v>-0.20545588100874745</v>
      </c>
      <c r="K65" s="190">
        <v>5.0481966131913767</v>
      </c>
      <c r="L65" s="191">
        <f t="shared" si="6"/>
        <v>-0.49737219635149454</v>
      </c>
      <c r="M65" s="190">
        <v>4.742493573264781</v>
      </c>
      <c r="N65" s="191">
        <v>-0.3736253939305012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293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2.528648038385549</v>
      </c>
      <c r="D75" s="189">
        <v>-0.75411606010531695</v>
      </c>
      <c r="E75" s="188">
        <v>3.2924613987284288</v>
      </c>
      <c r="F75" s="189">
        <f t="shared" ref="F75:J77" si="7">IFERROR(E75-C75,"-")</f>
        <v>0.76381336034287983</v>
      </c>
      <c r="G75" s="188">
        <v>2.6512071156289707</v>
      </c>
      <c r="H75" s="189">
        <f t="shared" si="7"/>
        <v>-0.64125428309945809</v>
      </c>
      <c r="I75" s="188">
        <v>3.5954620918649693</v>
      </c>
      <c r="J75" s="189">
        <f t="shared" si="7"/>
        <v>0.94425497623599863</v>
      </c>
      <c r="K75" s="188">
        <v>2.4090357792601576</v>
      </c>
      <c r="L75" s="189">
        <f t="shared" ref="L75:L77" si="8">IFERROR(K75-I75,"-")</f>
        <v>-1.1864263126048118</v>
      </c>
      <c r="M75" s="188">
        <v>2.7676370312090217</v>
      </c>
      <c r="N75" s="189">
        <f t="shared" ref="N75:N78" si="9">IFERROR(M75-K75,"-")</f>
        <v>0.35860125194886416</v>
      </c>
    </row>
    <row r="76" spans="1:15" x14ac:dyDescent="0.25">
      <c r="A76" s="1">
        <v>2</v>
      </c>
      <c r="B76" s="118" t="s">
        <v>75</v>
      </c>
      <c r="C76" s="188">
        <v>1.9799448483329156</v>
      </c>
      <c r="D76" s="189">
        <v>-1.1051220164516313</v>
      </c>
      <c r="E76" s="188">
        <v>2.0499728408473654</v>
      </c>
      <c r="F76" s="189">
        <f t="shared" si="7"/>
        <v>7.0027992514449799E-2</v>
      </c>
      <c r="G76" s="188">
        <v>2.2053632043448745</v>
      </c>
      <c r="H76" s="189">
        <f t="shared" si="7"/>
        <v>0.15539036349750912</v>
      </c>
      <c r="I76" s="188">
        <v>2.8121710526315788</v>
      </c>
      <c r="J76" s="189">
        <f t="shared" si="7"/>
        <v>0.60680784828670431</v>
      </c>
      <c r="K76" s="188">
        <v>2.3241944601469755</v>
      </c>
      <c r="L76" s="189">
        <f t="shared" si="8"/>
        <v>-0.48797659248460334</v>
      </c>
      <c r="M76" s="188">
        <v>2.1506651243493349</v>
      </c>
      <c r="N76" s="189">
        <f t="shared" si="9"/>
        <v>-0.17352933579764063</v>
      </c>
    </row>
    <row r="77" spans="1:15" x14ac:dyDescent="0.25">
      <c r="A77" s="1">
        <v>3</v>
      </c>
      <c r="B77" s="118" t="s">
        <v>77</v>
      </c>
      <c r="C77" s="188">
        <v>4.2155737704918037</v>
      </c>
      <c r="D77" s="189">
        <v>1.6107618943720188</v>
      </c>
      <c r="E77" s="188">
        <v>2.4643478260869567</v>
      </c>
      <c r="F77" s="189">
        <f t="shared" si="7"/>
        <v>-1.751225944404847</v>
      </c>
      <c r="G77" s="188">
        <v>2.324803884945835</v>
      </c>
      <c r="H77" s="189">
        <f t="shared" si="7"/>
        <v>-0.13954394114112167</v>
      </c>
      <c r="I77" s="188">
        <v>2.6021798365122617</v>
      </c>
      <c r="J77" s="189">
        <f t="shared" si="7"/>
        <v>0.27737595156642669</v>
      </c>
      <c r="K77" s="188">
        <v>2.4314678284182305</v>
      </c>
      <c r="L77" s="189">
        <f t="shared" si="8"/>
        <v>-0.1707120080940312</v>
      </c>
      <c r="M77" s="188">
        <v>2.379233421212736</v>
      </c>
      <c r="N77" s="189">
        <f t="shared" si="9"/>
        <v>-5.2234407205494549E-2</v>
      </c>
    </row>
    <row r="78" spans="1:15" x14ac:dyDescent="0.25">
      <c r="A78" s="1">
        <v>4</v>
      </c>
      <c r="B78" s="118" t="s">
        <v>79</v>
      </c>
      <c r="C78" s="188" t="s">
        <v>250</v>
      </c>
      <c r="D78" s="189" t="s">
        <v>250</v>
      </c>
      <c r="E78" s="188">
        <v>2.8340530536705737</v>
      </c>
      <c r="F78" s="189" t="str">
        <f>IFERROR(E78-C78,"-")</f>
        <v>-</v>
      </c>
      <c r="G78" s="188">
        <v>2.2430187168451607</v>
      </c>
      <c r="H78" s="189">
        <f>IFERROR(G78-E78,"-")</f>
        <v>-0.59103433682541295</v>
      </c>
      <c r="I78" s="188">
        <v>2.982060312568787</v>
      </c>
      <c r="J78" s="189">
        <f>IFERROR(I78-G78,"-")</f>
        <v>0.73904159572362627</v>
      </c>
      <c r="K78" s="188">
        <v>2.3911083281152159</v>
      </c>
      <c r="L78" s="189">
        <f>IFERROR(K78-I78,"-")</f>
        <v>-0.59095198445357111</v>
      </c>
      <c r="M78" s="188">
        <v>2.2581845238095237</v>
      </c>
      <c r="N78" s="189">
        <f t="shared" si="9"/>
        <v>-0.13292380430569217</v>
      </c>
    </row>
    <row r="79" spans="1:15" x14ac:dyDescent="0.25">
      <c r="A79" s="1">
        <v>5</v>
      </c>
      <c r="B79" s="118" t="s">
        <v>81</v>
      </c>
      <c r="C79" s="188" t="s">
        <v>250</v>
      </c>
      <c r="D79" s="189" t="s">
        <v>250</v>
      </c>
      <c r="E79" s="188">
        <v>2.2670126874279122</v>
      </c>
      <c r="F79" s="189" t="str">
        <f t="shared" ref="F79:J87" si="10">IFERROR(E79-C79,"-")</f>
        <v>-</v>
      </c>
      <c r="G79" s="188">
        <v>2.2658905704307335</v>
      </c>
      <c r="H79" s="189">
        <f t="shared" si="10"/>
        <v>-1.1221169971786793E-3</v>
      </c>
      <c r="I79" s="188">
        <v>2.8360398700862359</v>
      </c>
      <c r="J79" s="189">
        <f t="shared" si="10"/>
        <v>0.57014929965550243</v>
      </c>
      <c r="K79" s="188">
        <v>2.3998426098154244</v>
      </c>
      <c r="L79" s="189">
        <f t="shared" ref="L79:L87" si="11">IFERROR(K79-I79,"-")</f>
        <v>-0.43619726027081152</v>
      </c>
      <c r="M79" s="188"/>
      <c r="N79" s="189"/>
    </row>
    <row r="80" spans="1:15" x14ac:dyDescent="0.25">
      <c r="A80" s="1">
        <v>6</v>
      </c>
      <c r="B80" s="118" t="s">
        <v>83</v>
      </c>
      <c r="C80" s="188" t="s">
        <v>250</v>
      </c>
      <c r="D80" s="189" t="s">
        <v>250</v>
      </c>
      <c r="E80" s="188">
        <v>2.4640062597809078</v>
      </c>
      <c r="F80" s="189" t="str">
        <f t="shared" si="10"/>
        <v>-</v>
      </c>
      <c r="G80" s="188">
        <v>2.6562994797557113</v>
      </c>
      <c r="H80" s="189">
        <f t="shared" si="10"/>
        <v>0.19229321997480353</v>
      </c>
      <c r="I80" s="188">
        <v>2.6943369952034657</v>
      </c>
      <c r="J80" s="189">
        <f t="shared" si="10"/>
        <v>3.8037515447754355E-2</v>
      </c>
      <c r="K80" s="188">
        <v>2.658639491107361</v>
      </c>
      <c r="L80" s="189">
        <f t="shared" si="11"/>
        <v>-3.5697504096104726E-2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250</v>
      </c>
      <c r="D81" s="189" t="s">
        <v>250</v>
      </c>
      <c r="E81" s="188">
        <v>3.0759881523848431</v>
      </c>
      <c r="F81" s="189" t="str">
        <f t="shared" si="10"/>
        <v>-</v>
      </c>
      <c r="G81" s="188">
        <v>2.8384682549582139</v>
      </c>
      <c r="H81" s="189">
        <f t="shared" si="10"/>
        <v>-0.23751989742662927</v>
      </c>
      <c r="I81" s="188">
        <v>3.0075457317073169</v>
      </c>
      <c r="J81" s="189">
        <f t="shared" si="10"/>
        <v>0.16907747674910301</v>
      </c>
      <c r="K81" s="188">
        <v>2.9497919006408138</v>
      </c>
      <c r="L81" s="189">
        <f t="shared" si="11"/>
        <v>-5.7753831066503114E-2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2.9126119583635925</v>
      </c>
      <c r="D82" s="189">
        <v>0.42185526988041433</v>
      </c>
      <c r="E82" s="188">
        <v>3.288779889638259</v>
      </c>
      <c r="F82" s="189">
        <f t="shared" si="10"/>
        <v>0.37616793127466641</v>
      </c>
      <c r="G82" s="188">
        <v>2.7815126050420167</v>
      </c>
      <c r="H82" s="189">
        <f t="shared" si="10"/>
        <v>-0.50726728459624226</v>
      </c>
      <c r="I82" s="188">
        <v>2.7460738774607387</v>
      </c>
      <c r="J82" s="189">
        <f t="shared" si="10"/>
        <v>-3.5438727581277973E-2</v>
      </c>
      <c r="K82" s="188">
        <v>3.1529654224868331</v>
      </c>
      <c r="L82" s="189">
        <f t="shared" si="11"/>
        <v>0.40689154502609437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2.3058368076235856</v>
      </c>
      <c r="D83" s="189">
        <v>-0.67877640525049676</v>
      </c>
      <c r="E83" s="188">
        <v>2.8018525032242936</v>
      </c>
      <c r="F83" s="189">
        <f t="shared" si="10"/>
        <v>0.49601569560070802</v>
      </c>
      <c r="G83" s="188">
        <v>2.4327799275995505</v>
      </c>
      <c r="H83" s="189">
        <f t="shared" si="10"/>
        <v>-0.36907257562474305</v>
      </c>
      <c r="I83" s="188">
        <v>2.7320278969957084</v>
      </c>
      <c r="J83" s="189">
        <f t="shared" si="10"/>
        <v>0.29924796939615783</v>
      </c>
      <c r="K83" s="188">
        <v>2.8144523899134364</v>
      </c>
      <c r="L83" s="189">
        <f t="shared" si="11"/>
        <v>8.2424492917728021E-2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2.1842164599774523</v>
      </c>
      <c r="D84" s="189">
        <v>-0.14381442805343569</v>
      </c>
      <c r="E84" s="188">
        <v>2.4730092454518342</v>
      </c>
      <c r="F84" s="189">
        <f t="shared" si="10"/>
        <v>0.28879278547438192</v>
      </c>
      <c r="G84" s="188">
        <v>2.5158146201624461</v>
      </c>
      <c r="H84" s="189">
        <f t="shared" si="10"/>
        <v>4.2805374710611854E-2</v>
      </c>
      <c r="I84" s="188">
        <v>2.2366286057692308</v>
      </c>
      <c r="J84" s="189">
        <f t="shared" si="10"/>
        <v>-0.27918601439321522</v>
      </c>
      <c r="K84" s="188">
        <v>2.7012696041822255</v>
      </c>
      <c r="L84" s="189">
        <f t="shared" si="11"/>
        <v>0.46464099841299467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2.7735632183908048</v>
      </c>
      <c r="D85" s="189">
        <v>-2.3142207965784589E-2</v>
      </c>
      <c r="E85" s="188">
        <v>2.5095457537853849</v>
      </c>
      <c r="F85" s="189">
        <f t="shared" si="10"/>
        <v>-0.26401746460541986</v>
      </c>
      <c r="G85" s="188">
        <v>2.6985086658605399</v>
      </c>
      <c r="H85" s="189">
        <f t="shared" si="10"/>
        <v>0.18896291207515503</v>
      </c>
      <c r="I85" s="188">
        <v>2.4068329961789168</v>
      </c>
      <c r="J85" s="189">
        <f t="shared" si="10"/>
        <v>-0.29167566968162317</v>
      </c>
      <c r="K85" s="188">
        <v>2.6871430776354375</v>
      </c>
      <c r="L85" s="189">
        <f t="shared" si="11"/>
        <v>0.2803100814565207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2.4477662075915352</v>
      </c>
      <c r="D86" s="189">
        <v>0.25954012152537942</v>
      </c>
      <c r="E86" s="188">
        <v>2.4452794739314232</v>
      </c>
      <c r="F86" s="189">
        <f t="shared" si="10"/>
        <v>-2.4867336601119838E-3</v>
      </c>
      <c r="G86" s="188">
        <v>2.6089754739954776</v>
      </c>
      <c r="H86" s="189">
        <f t="shared" si="10"/>
        <v>0.16369600006405438</v>
      </c>
      <c r="I86" s="188">
        <v>2.6665989022158976</v>
      </c>
      <c r="J86" s="189">
        <f t="shared" si="10"/>
        <v>5.7623428220419992E-2</v>
      </c>
      <c r="K86" s="188">
        <v>2.8862497680460195</v>
      </c>
      <c r="L86" s="189">
        <f t="shared" si="11"/>
        <v>0.21965086583012194</v>
      </c>
      <c r="M86" s="188"/>
      <c r="N86" s="189"/>
    </row>
    <row r="87" spans="1:15" ht="15.75" x14ac:dyDescent="0.25">
      <c r="B87" s="121" t="s">
        <v>32</v>
      </c>
      <c r="C87" s="190">
        <v>2.5260240112994352</v>
      </c>
      <c r="D87" s="191">
        <v>-0.36082656596521856</v>
      </c>
      <c r="E87" s="190">
        <v>2.7155204585827524</v>
      </c>
      <c r="F87" s="191">
        <f t="shared" si="10"/>
        <v>0.18949644728331716</v>
      </c>
      <c r="G87" s="190">
        <v>2.5429762503722109</v>
      </c>
      <c r="H87" s="191">
        <f t="shared" si="10"/>
        <v>-0.17254420821054151</v>
      </c>
      <c r="I87" s="190">
        <v>2.7763916484805056</v>
      </c>
      <c r="J87" s="191">
        <f t="shared" si="10"/>
        <v>0.2334153981082947</v>
      </c>
      <c r="K87" s="190">
        <v>2.7034548944337811</v>
      </c>
      <c r="L87" s="191">
        <f t="shared" si="11"/>
        <v>-7.2936754046724506E-2</v>
      </c>
      <c r="M87" s="190">
        <v>2.3651435902496791</v>
      </c>
      <c r="N87" s="191">
        <v>-2.9007162552283638E-2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294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9.2950458626781867</v>
      </c>
      <c r="D97" s="189">
        <v>-0.15258105585782289</v>
      </c>
      <c r="E97" s="188">
        <v>9.0109444669639238</v>
      </c>
      <c r="F97" s="189">
        <f t="shared" ref="F97:J99" si="12">IFERROR(E97-C97,"-")</f>
        <v>-0.28410139571426285</v>
      </c>
      <c r="G97" s="188">
        <v>8.512588031881247</v>
      </c>
      <c r="H97" s="189">
        <f t="shared" si="12"/>
        <v>-0.4983564350826768</v>
      </c>
      <c r="I97" s="188">
        <v>8.5206927412137485</v>
      </c>
      <c r="J97" s="189">
        <f t="shared" si="12"/>
        <v>8.104709332501514E-3</v>
      </c>
      <c r="K97" s="188">
        <v>8.4186966083058437</v>
      </c>
      <c r="L97" s="189">
        <f t="shared" ref="L97:L99" si="13">IFERROR(K97-I97,"-")</f>
        <v>-0.10199613290790488</v>
      </c>
      <c r="M97" s="188">
        <v>8.7072565993373949</v>
      </c>
      <c r="N97" s="189">
        <f t="shared" ref="N97:N100" si="14">IFERROR(M97-K97,"-")</f>
        <v>0.28855999103155128</v>
      </c>
    </row>
    <row r="98" spans="2:14" x14ac:dyDescent="0.25">
      <c r="B98" s="118" t="s">
        <v>75</v>
      </c>
      <c r="C98" s="188">
        <v>8.7275993182116167</v>
      </c>
      <c r="D98" s="189">
        <v>-0.68688375614273056</v>
      </c>
      <c r="E98" s="188">
        <v>5.75520347934141</v>
      </c>
      <c r="F98" s="189">
        <f t="shared" si="12"/>
        <v>-2.9723958388702068</v>
      </c>
      <c r="G98" s="188">
        <v>6.9325526625670548</v>
      </c>
      <c r="H98" s="189">
        <f t="shared" si="12"/>
        <v>1.1773491832256449</v>
      </c>
      <c r="I98" s="188">
        <v>8.0176301452784511</v>
      </c>
      <c r="J98" s="189">
        <f t="shared" si="12"/>
        <v>1.0850774827113963</v>
      </c>
      <c r="K98" s="188">
        <v>8.1856063750311279</v>
      </c>
      <c r="L98" s="189">
        <f t="shared" si="13"/>
        <v>0.16797622975267679</v>
      </c>
      <c r="M98" s="188">
        <v>7.9766359846119759</v>
      </c>
      <c r="N98" s="189">
        <f t="shared" si="14"/>
        <v>-0.208970390419152</v>
      </c>
    </row>
    <row r="99" spans="2:14" x14ac:dyDescent="0.25">
      <c r="B99" s="118" t="s">
        <v>77</v>
      </c>
      <c r="C99" s="188">
        <v>10.97488555442523</v>
      </c>
      <c r="D99" s="189">
        <v>2.9465410879150298</v>
      </c>
      <c r="E99" s="188">
        <v>5.500643500643501</v>
      </c>
      <c r="F99" s="189">
        <f t="shared" si="12"/>
        <v>-5.4742420537817287</v>
      </c>
      <c r="G99" s="188">
        <v>7.1364744571072176</v>
      </c>
      <c r="H99" s="189">
        <f t="shared" si="12"/>
        <v>1.6358309564637166</v>
      </c>
      <c r="I99" s="188">
        <v>7.6281529895908982</v>
      </c>
      <c r="J99" s="189">
        <f t="shared" si="12"/>
        <v>0.49167853248368054</v>
      </c>
      <c r="K99" s="188">
        <v>7.5469198757399916</v>
      </c>
      <c r="L99" s="189">
        <f t="shared" si="13"/>
        <v>-8.1233113850906591E-2</v>
      </c>
      <c r="M99" s="188">
        <v>7.2537225525022544</v>
      </c>
      <c r="N99" s="189">
        <f t="shared" si="14"/>
        <v>-0.29319732323773717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5.3676544450025112</v>
      </c>
      <c r="F100" s="189" t="str">
        <f>IFERROR(E100-C100,"-")</f>
        <v>-</v>
      </c>
      <c r="G100" s="188">
        <v>7.0535005966009869</v>
      </c>
      <c r="H100" s="189">
        <f>IFERROR(G100-E100,"-")</f>
        <v>1.6858461515984757</v>
      </c>
      <c r="I100" s="188">
        <v>6.86671840418499</v>
      </c>
      <c r="J100" s="189">
        <f>IFERROR(I100-G100,"-")</f>
        <v>-0.18678219241599692</v>
      </c>
      <c r="K100" s="188">
        <v>7.6968225110574444</v>
      </c>
      <c r="L100" s="189">
        <f>IFERROR(K100-I100,"-")</f>
        <v>0.83010410687245439</v>
      </c>
      <c r="M100" s="188">
        <v>6.8486221677893449</v>
      </c>
      <c r="N100" s="189">
        <f t="shared" si="14"/>
        <v>-0.84820034326809957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4.6154148128762102</v>
      </c>
      <c r="F101" s="189" t="str">
        <f t="shared" ref="F101:J109" si="15">IFERROR(E101-C101,"-")</f>
        <v>-</v>
      </c>
      <c r="G101" s="188">
        <v>6.8128675815362678</v>
      </c>
      <c r="H101" s="189">
        <f t="shared" si="15"/>
        <v>2.1974527686600576</v>
      </c>
      <c r="I101" s="188">
        <v>7.1880833271111779</v>
      </c>
      <c r="J101" s="189">
        <f t="shared" si="15"/>
        <v>0.37521574557491011</v>
      </c>
      <c r="K101" s="188">
        <v>6.8821328081035453</v>
      </c>
      <c r="L101" s="189">
        <f t="shared" ref="L101:L109" si="16">IFERROR(K101-I101,"-")</f>
        <v>-0.30595051900763259</v>
      </c>
      <c r="M101" s="188"/>
      <c r="N101" s="189"/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5.8911511354737662</v>
      </c>
      <c r="F102" s="189" t="str">
        <f t="shared" si="15"/>
        <v>-</v>
      </c>
      <c r="G102" s="188">
        <v>6.9117168591040752</v>
      </c>
      <c r="H102" s="189">
        <f t="shared" si="15"/>
        <v>1.020565723630309</v>
      </c>
      <c r="I102" s="188">
        <v>7.0050877724990732</v>
      </c>
      <c r="J102" s="189">
        <f t="shared" si="15"/>
        <v>9.3370913394998034E-2</v>
      </c>
      <c r="K102" s="188">
        <v>7.1391927083333337</v>
      </c>
      <c r="L102" s="189">
        <f t="shared" si="16"/>
        <v>0.13410493583426053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7.0290555155010814</v>
      </c>
      <c r="F103" s="189" t="str">
        <f t="shared" si="15"/>
        <v>-</v>
      </c>
      <c r="G103" s="188">
        <v>7.1986132408827253</v>
      </c>
      <c r="H103" s="189">
        <f t="shared" si="15"/>
        <v>0.16955772538164382</v>
      </c>
      <c r="I103" s="188">
        <v>7.4568813279962329</v>
      </c>
      <c r="J103" s="189">
        <f t="shared" si="15"/>
        <v>0.25826808711350768</v>
      </c>
      <c r="K103" s="188">
        <v>7.4333944533577814</v>
      </c>
      <c r="L103" s="189">
        <f t="shared" si="16"/>
        <v>-2.348687463845156E-2</v>
      </c>
      <c r="M103" s="188"/>
      <c r="N103" s="189"/>
    </row>
    <row r="104" spans="2:14" x14ac:dyDescent="0.25">
      <c r="B104" s="118" t="s">
        <v>87</v>
      </c>
      <c r="C104" s="188">
        <v>6.9118342372409955</v>
      </c>
      <c r="D104" s="189">
        <v>-1.3590110761575094</v>
      </c>
      <c r="E104" s="188">
        <v>7.0977242302543511</v>
      </c>
      <c r="F104" s="189">
        <f t="shared" si="15"/>
        <v>0.18588999301335551</v>
      </c>
      <c r="G104" s="188">
        <v>7.778275396317623</v>
      </c>
      <c r="H104" s="189">
        <f t="shared" si="15"/>
        <v>0.68055116606327193</v>
      </c>
      <c r="I104" s="188">
        <v>7.7137433140259954</v>
      </c>
      <c r="J104" s="189">
        <f t="shared" si="15"/>
        <v>-6.4532082291627546E-2</v>
      </c>
      <c r="K104" s="188">
        <v>7.7794874272325423</v>
      </c>
      <c r="L104" s="189">
        <f t="shared" si="16"/>
        <v>6.5744113206546828E-2</v>
      </c>
      <c r="M104" s="188"/>
      <c r="N104" s="189"/>
    </row>
    <row r="105" spans="2:14" x14ac:dyDescent="0.25">
      <c r="B105" s="118" t="s">
        <v>89</v>
      </c>
      <c r="C105" s="188">
        <v>6.9931153184165229</v>
      </c>
      <c r="D105" s="189">
        <v>-1.1832510438568864</v>
      </c>
      <c r="E105" s="188">
        <v>7.1154244794120416</v>
      </c>
      <c r="F105" s="189">
        <f t="shared" si="15"/>
        <v>0.1223091609955187</v>
      </c>
      <c r="G105" s="188">
        <v>7.4606444617626133</v>
      </c>
      <c r="H105" s="189">
        <f t="shared" si="15"/>
        <v>0.34521998235057172</v>
      </c>
      <c r="I105" s="188">
        <v>7.5650837764891374</v>
      </c>
      <c r="J105" s="189">
        <f t="shared" si="15"/>
        <v>0.10443931472652412</v>
      </c>
      <c r="K105" s="188">
        <v>7.6637820736501734</v>
      </c>
      <c r="L105" s="189">
        <f t="shared" si="16"/>
        <v>9.8698297161035953E-2</v>
      </c>
      <c r="M105" s="188"/>
      <c r="N105" s="189"/>
    </row>
    <row r="106" spans="2:14" x14ac:dyDescent="0.25">
      <c r="B106" s="118" t="s">
        <v>91</v>
      </c>
      <c r="C106" s="188">
        <v>4.8194545015689112</v>
      </c>
      <c r="D106" s="189">
        <v>-2.8296068381790365</v>
      </c>
      <c r="E106" s="188">
        <v>6.7946358513446041</v>
      </c>
      <c r="F106" s="189">
        <f t="shared" si="15"/>
        <v>1.9751813497756929</v>
      </c>
      <c r="G106" s="188">
        <v>6.9897432857058162</v>
      </c>
      <c r="H106" s="189">
        <f t="shared" si="15"/>
        <v>0.19510743436121203</v>
      </c>
      <c r="I106" s="188">
        <v>7.1013933302878023</v>
      </c>
      <c r="J106" s="189">
        <f t="shared" si="15"/>
        <v>0.11165004458198613</v>
      </c>
      <c r="K106" s="188">
        <v>7.0632824322465266</v>
      </c>
      <c r="L106" s="189">
        <f t="shared" si="16"/>
        <v>-3.8110898041275654E-2</v>
      </c>
      <c r="M106" s="188"/>
      <c r="N106" s="189"/>
    </row>
    <row r="107" spans="2:14" x14ac:dyDescent="0.25">
      <c r="B107" s="118" t="s">
        <v>93</v>
      </c>
      <c r="C107" s="188">
        <v>7.8686336494555675</v>
      </c>
      <c r="D107" s="189">
        <v>-0.16840601227405294</v>
      </c>
      <c r="E107" s="188">
        <v>7.2640043044180072</v>
      </c>
      <c r="F107" s="189">
        <f t="shared" si="15"/>
        <v>-0.60462934503756038</v>
      </c>
      <c r="G107" s="188">
        <v>7.3783077425677881</v>
      </c>
      <c r="H107" s="189">
        <f t="shared" si="15"/>
        <v>0.11430343814978094</v>
      </c>
      <c r="I107" s="188">
        <v>7.8645584975111893</v>
      </c>
      <c r="J107" s="189">
        <f t="shared" si="15"/>
        <v>0.4862507549434012</v>
      </c>
      <c r="K107" s="188">
        <v>7.7764869118621602</v>
      </c>
      <c r="L107" s="189">
        <f t="shared" si="16"/>
        <v>-8.8071585649029061E-2</v>
      </c>
      <c r="M107" s="188"/>
      <c r="N107" s="189"/>
    </row>
    <row r="108" spans="2:14" x14ac:dyDescent="0.25">
      <c r="B108" s="118" t="s">
        <v>95</v>
      </c>
      <c r="C108" s="188">
        <v>7.6856927332159923</v>
      </c>
      <c r="D108" s="189">
        <v>-1.2620381605497482</v>
      </c>
      <c r="E108" s="188">
        <v>7.9840824979339589</v>
      </c>
      <c r="F108" s="189">
        <f t="shared" si="15"/>
        <v>0.29838976471796652</v>
      </c>
      <c r="G108" s="188">
        <v>7.8006234575918949</v>
      </c>
      <c r="H108" s="189">
        <f t="shared" si="15"/>
        <v>-0.18345904034206395</v>
      </c>
      <c r="I108" s="188">
        <v>8.2201690765464033</v>
      </c>
      <c r="J108" s="189">
        <f t="shared" si="15"/>
        <v>0.41954561895450837</v>
      </c>
      <c r="K108" s="188">
        <v>7.9917642598365486</v>
      </c>
      <c r="L108" s="189">
        <f t="shared" si="16"/>
        <v>-0.22840481670985469</v>
      </c>
      <c r="M108" s="188"/>
      <c r="N108" s="189"/>
    </row>
    <row r="109" spans="2:14" ht="15.75" x14ac:dyDescent="0.25">
      <c r="B109" s="121" t="s">
        <v>32</v>
      </c>
      <c r="C109" s="190">
        <v>8.7566950823947458</v>
      </c>
      <c r="D109" s="191">
        <v>0.44064319900376958</v>
      </c>
      <c r="E109" s="190">
        <v>6.9670919535565847</v>
      </c>
      <c r="F109" s="191">
        <f t="shared" si="15"/>
        <v>-1.7896031288381611</v>
      </c>
      <c r="G109" s="190">
        <v>7.3284504270391047</v>
      </c>
      <c r="H109" s="191">
        <f t="shared" si="15"/>
        <v>0.36135847348251993</v>
      </c>
      <c r="I109" s="190">
        <v>7.6377013763228598</v>
      </c>
      <c r="J109" s="191">
        <f t="shared" si="15"/>
        <v>0.30925094928375518</v>
      </c>
      <c r="K109" s="190">
        <v>7.6512960446817351</v>
      </c>
      <c r="L109" s="191">
        <f t="shared" si="16"/>
        <v>1.3594668358875239E-2</v>
      </c>
      <c r="M109" s="190">
        <v>7.7096821337230548</v>
      </c>
      <c r="N109" s="191">
        <v>-0.25970473172736952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2" t="s">
        <v>295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v>2020</v>
      </c>
      <c r="D117" s="307"/>
      <c r="E117" s="308">
        <v>2021</v>
      </c>
      <c r="F117" s="307"/>
      <c r="G117" s="308">
        <v>2022</v>
      </c>
      <c r="H117" s="307"/>
      <c r="I117" s="308">
        <v>2023</v>
      </c>
      <c r="J117" s="307"/>
      <c r="K117" s="308">
        <v>2024</v>
      </c>
      <c r="L117" s="307"/>
      <c r="M117" s="308"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7.9339108565041219</v>
      </c>
      <c r="D119" s="189">
        <v>-0.53819282612587571</v>
      </c>
      <c r="E119" s="188">
        <v>17.864253393665159</v>
      </c>
      <c r="F119" s="189">
        <f t="shared" ref="F119:J121" si="17">IFERROR(E119-C119,"-")</f>
        <v>9.930342537161037</v>
      </c>
      <c r="G119" s="188">
        <v>7.5997924593566237</v>
      </c>
      <c r="H119" s="189">
        <f t="shared" si="17"/>
        <v>-10.264460934308534</v>
      </c>
      <c r="I119" s="188">
        <v>7.4245295975827492</v>
      </c>
      <c r="J119" s="189">
        <f t="shared" si="17"/>
        <v>-0.17526286177387451</v>
      </c>
      <c r="K119" s="188">
        <v>7.6996077576814121</v>
      </c>
      <c r="L119" s="189">
        <f t="shared" ref="L119:L121" si="18">IFERROR(K119-I119,"-")</f>
        <v>0.27507816009866293</v>
      </c>
      <c r="M119" s="188">
        <v>7.7130570758405002</v>
      </c>
      <c r="N119" s="189">
        <f t="shared" ref="N119:N122" si="19">IFERROR(M119-K119,"-")</f>
        <v>1.3449318159088008E-2</v>
      </c>
    </row>
    <row r="120" spans="1:15" x14ac:dyDescent="0.25">
      <c r="B120" s="118" t="s">
        <v>75</v>
      </c>
      <c r="C120" s="188">
        <v>7.1286418646346927</v>
      </c>
      <c r="D120" s="189">
        <v>-1.303539837220713</v>
      </c>
      <c r="E120" s="188">
        <v>11.735751295336788</v>
      </c>
      <c r="F120" s="189">
        <f t="shared" si="17"/>
        <v>4.6071094307020957</v>
      </c>
      <c r="G120" s="188">
        <v>6.5968031968031964</v>
      </c>
      <c r="H120" s="189">
        <f t="shared" si="17"/>
        <v>-5.138948098533592</v>
      </c>
      <c r="I120" s="188">
        <v>6.6255956432947585</v>
      </c>
      <c r="J120" s="189">
        <f t="shared" si="17"/>
        <v>2.8792446491562096E-2</v>
      </c>
      <c r="K120" s="188">
        <v>7.0288492360294903</v>
      </c>
      <c r="L120" s="189">
        <f t="shared" si="18"/>
        <v>0.40325359273473182</v>
      </c>
      <c r="M120" s="188">
        <v>6.7095845331139445</v>
      </c>
      <c r="N120" s="189">
        <f t="shared" si="19"/>
        <v>-0.31926470291554576</v>
      </c>
    </row>
    <row r="121" spans="1:15" x14ac:dyDescent="0.25">
      <c r="B121" s="118" t="s">
        <v>77</v>
      </c>
      <c r="C121" s="188">
        <v>9.3786440677966105</v>
      </c>
      <c r="D121" s="189">
        <v>2.0832270880821104</v>
      </c>
      <c r="E121" s="188">
        <v>8.6459854014598534</v>
      </c>
      <c r="F121" s="189">
        <f t="shared" si="17"/>
        <v>-0.73265866633675714</v>
      </c>
      <c r="G121" s="188">
        <v>7.11755751014885</v>
      </c>
      <c r="H121" s="189">
        <f t="shared" si="17"/>
        <v>-1.5284278913110034</v>
      </c>
      <c r="I121" s="188">
        <v>6.6871994801819366</v>
      </c>
      <c r="J121" s="189">
        <f t="shared" si="17"/>
        <v>-0.43035802996691341</v>
      </c>
      <c r="K121" s="188">
        <v>6.9662029881504379</v>
      </c>
      <c r="L121" s="189">
        <f t="shared" si="18"/>
        <v>0.27900350796850137</v>
      </c>
      <c r="M121" s="188">
        <v>6.2966065747614</v>
      </c>
      <c r="N121" s="189">
        <f t="shared" si="19"/>
        <v>-0.66959641338903797</v>
      </c>
    </row>
    <row r="122" spans="1:15" x14ac:dyDescent="0.25">
      <c r="B122" s="118" t="s">
        <v>79</v>
      </c>
      <c r="C122" s="188" t="s">
        <v>250</v>
      </c>
      <c r="D122" s="189" t="s">
        <v>250</v>
      </c>
      <c r="E122" s="188">
        <v>2.8295964125560538</v>
      </c>
      <c r="F122" s="189" t="str">
        <f>IFERROR(E122-C122,"-")</f>
        <v>-</v>
      </c>
      <c r="G122" s="188">
        <v>6.9245819397993307</v>
      </c>
      <c r="H122" s="189">
        <f>IFERROR(G122-E122,"-")</f>
        <v>4.0949855272432769</v>
      </c>
      <c r="I122" s="188">
        <v>6.5770206022187008</v>
      </c>
      <c r="J122" s="189">
        <f>IFERROR(I122-G122,"-")</f>
        <v>-0.3475613375806299</v>
      </c>
      <c r="K122" s="188">
        <v>7.1351310407514017</v>
      </c>
      <c r="L122" s="189">
        <f>IFERROR(K122-I122,"-")</f>
        <v>0.55811043853270093</v>
      </c>
      <c r="M122" s="188">
        <v>6.2585340037046837</v>
      </c>
      <c r="N122" s="189">
        <f t="shared" si="19"/>
        <v>-0.87659703704671799</v>
      </c>
    </row>
    <row r="123" spans="1:15" x14ac:dyDescent="0.25">
      <c r="B123" s="118" t="s">
        <v>81</v>
      </c>
      <c r="C123" s="188" t="s">
        <v>250</v>
      </c>
      <c r="D123" s="189" t="s">
        <v>250</v>
      </c>
      <c r="E123" s="188">
        <v>3.0382293762575454</v>
      </c>
      <c r="F123" s="189" t="str">
        <f t="shared" ref="F123:J131" si="20">IFERROR(E123-C123,"-")</f>
        <v>-</v>
      </c>
      <c r="G123" s="188">
        <v>6.689313517338995</v>
      </c>
      <c r="H123" s="189">
        <f t="shared" si="20"/>
        <v>3.6510841410814496</v>
      </c>
      <c r="I123" s="188">
        <v>6.697749196141479</v>
      </c>
      <c r="J123" s="189">
        <f t="shared" si="20"/>
        <v>8.4356788024839702E-3</v>
      </c>
      <c r="K123" s="188">
        <v>6.6414432121297207</v>
      </c>
      <c r="L123" s="189">
        <f t="shared" ref="L123:L131" si="21">IFERROR(K123-I123,"-")</f>
        <v>-5.6305984011758348E-2</v>
      </c>
      <c r="M123" s="188"/>
      <c r="N123" s="189"/>
    </row>
    <row r="124" spans="1:15" x14ac:dyDescent="0.25">
      <c r="B124" s="118" t="s">
        <v>83</v>
      </c>
      <c r="C124" s="188" t="s">
        <v>250</v>
      </c>
      <c r="D124" s="189" t="s">
        <v>250</v>
      </c>
      <c r="E124" s="188">
        <v>3.3338345864661654</v>
      </c>
      <c r="F124" s="189" t="str">
        <f t="shared" si="20"/>
        <v>-</v>
      </c>
      <c r="G124" s="188">
        <v>6.5790438114276197</v>
      </c>
      <c r="H124" s="189">
        <f t="shared" si="20"/>
        <v>3.2452092249614544</v>
      </c>
      <c r="I124" s="188">
        <v>6.8809303758471962</v>
      </c>
      <c r="J124" s="189">
        <f t="shared" si="20"/>
        <v>0.30188656441957651</v>
      </c>
      <c r="K124" s="188">
        <v>6.686951631046119</v>
      </c>
      <c r="L124" s="189">
        <f t="shared" si="21"/>
        <v>-0.19397874480107724</v>
      </c>
      <c r="M124" s="188"/>
      <c r="N124" s="189"/>
    </row>
    <row r="125" spans="1:15" x14ac:dyDescent="0.25">
      <c r="B125" s="118" t="s">
        <v>85</v>
      </c>
      <c r="C125" s="188" t="s">
        <v>250</v>
      </c>
      <c r="D125" s="189" t="s">
        <v>250</v>
      </c>
      <c r="E125" s="188">
        <v>7.0270270270270272</v>
      </c>
      <c r="F125" s="189" t="str">
        <f t="shared" si="20"/>
        <v>-</v>
      </c>
      <c r="G125" s="188">
        <v>7.0274575832146091</v>
      </c>
      <c r="H125" s="189">
        <f t="shared" si="20"/>
        <v>4.3055618758192082E-4</v>
      </c>
      <c r="I125" s="188">
        <v>7.4940490648530487</v>
      </c>
      <c r="J125" s="189">
        <f t="shared" si="20"/>
        <v>0.46659148163843955</v>
      </c>
      <c r="K125" s="188">
        <v>7.0650243483242621</v>
      </c>
      <c r="L125" s="189">
        <f t="shared" si="21"/>
        <v>-0.4290247165287866</v>
      </c>
      <c r="M125" s="188"/>
      <c r="N125" s="189"/>
    </row>
    <row r="126" spans="1:15" x14ac:dyDescent="0.25">
      <c r="B126" s="118" t="s">
        <v>87</v>
      </c>
      <c r="C126" s="188">
        <v>6.3769470404984423</v>
      </c>
      <c r="D126" s="189">
        <v>-1.0206395446762953</v>
      </c>
      <c r="E126" s="188">
        <v>5.8403361344537812</v>
      </c>
      <c r="F126" s="189">
        <f t="shared" si="20"/>
        <v>-0.53661090604466111</v>
      </c>
      <c r="G126" s="188">
        <v>7.5700397097083387</v>
      </c>
      <c r="H126" s="189">
        <f t="shared" si="20"/>
        <v>1.7297035752545575</v>
      </c>
      <c r="I126" s="188">
        <v>7.5153215849141315</v>
      </c>
      <c r="J126" s="189">
        <f t="shared" si="20"/>
        <v>-5.4718124794207235E-2</v>
      </c>
      <c r="K126" s="188">
        <v>7.5282225780624499</v>
      </c>
      <c r="L126" s="189">
        <f t="shared" si="21"/>
        <v>1.2900993148318385E-2</v>
      </c>
      <c r="M126" s="188"/>
      <c r="N126" s="189"/>
    </row>
    <row r="127" spans="1:15" x14ac:dyDescent="0.25">
      <c r="B127" s="118" t="s">
        <v>89</v>
      </c>
      <c r="C127" s="188">
        <v>6.0221914008321775</v>
      </c>
      <c r="D127" s="189">
        <v>-1.7173625596907653</v>
      </c>
      <c r="E127" s="188">
        <v>6.9028243178554334</v>
      </c>
      <c r="F127" s="189">
        <f t="shared" si="20"/>
        <v>0.88063291702325586</v>
      </c>
      <c r="G127" s="188">
        <v>7.6120493666774927</v>
      </c>
      <c r="H127" s="189">
        <f t="shared" si="20"/>
        <v>0.70922504882205928</v>
      </c>
      <c r="I127" s="188">
        <v>7.4808184143222505</v>
      </c>
      <c r="J127" s="189">
        <f t="shared" si="20"/>
        <v>-0.13123095235524218</v>
      </c>
      <c r="K127" s="188">
        <v>7.3459357277882802</v>
      </c>
      <c r="L127" s="189">
        <f t="shared" si="21"/>
        <v>-0.13488268653397029</v>
      </c>
      <c r="M127" s="188"/>
      <c r="N127" s="189"/>
    </row>
    <row r="128" spans="1:15" x14ac:dyDescent="0.25">
      <c r="A128" s="124"/>
      <c r="B128" s="118" t="s">
        <v>91</v>
      </c>
      <c r="C128" s="188">
        <v>4.5007385524372232</v>
      </c>
      <c r="D128" s="189">
        <v>-3.2602724964503205</v>
      </c>
      <c r="E128" s="188">
        <v>6.6572815533980583</v>
      </c>
      <c r="F128" s="189">
        <f t="shared" si="20"/>
        <v>2.1565430009608351</v>
      </c>
      <c r="G128" s="188">
        <v>6.9833285010147872</v>
      </c>
      <c r="H128" s="189">
        <f t="shared" si="20"/>
        <v>0.32604694761672892</v>
      </c>
      <c r="I128" s="188">
        <v>6.9262397991211548</v>
      </c>
      <c r="J128" s="189">
        <f t="shared" si="20"/>
        <v>-5.7088701893632354E-2</v>
      </c>
      <c r="K128" s="188">
        <v>6.9094631059830647</v>
      </c>
      <c r="L128" s="189">
        <f t="shared" si="21"/>
        <v>-1.677669313809016E-2</v>
      </c>
      <c r="M128" s="188"/>
      <c r="N128" s="189"/>
    </row>
    <row r="129" spans="2:15" x14ac:dyDescent="0.25">
      <c r="B129" s="118" t="s">
        <v>93</v>
      </c>
      <c r="C129" s="188">
        <v>9.5982905982905979</v>
      </c>
      <c r="D129" s="189">
        <v>2.1208570395549478</v>
      </c>
      <c r="E129" s="188">
        <v>6.8495550611790881</v>
      </c>
      <c r="F129" s="189">
        <f t="shared" si="20"/>
        <v>-2.7487355371115099</v>
      </c>
      <c r="G129" s="188">
        <v>6.7162322274881516</v>
      </c>
      <c r="H129" s="189">
        <f t="shared" si="20"/>
        <v>-0.13332283369093645</v>
      </c>
      <c r="I129" s="188">
        <v>6.9560150805438132</v>
      </c>
      <c r="J129" s="189">
        <f t="shared" si="20"/>
        <v>0.2397828530556616</v>
      </c>
      <c r="K129" s="188">
        <v>6.8750572082379859</v>
      </c>
      <c r="L129" s="189">
        <f t="shared" si="21"/>
        <v>-8.0957872305827294E-2</v>
      </c>
      <c r="M129" s="188"/>
      <c r="N129" s="189"/>
    </row>
    <row r="130" spans="2:15" x14ac:dyDescent="0.25">
      <c r="B130" s="118" t="s">
        <v>95</v>
      </c>
      <c r="C130" s="188">
        <v>9.3348281016442449</v>
      </c>
      <c r="D130" s="189">
        <v>1.3361634132169451</v>
      </c>
      <c r="E130" s="188">
        <v>8.0141221374045806</v>
      </c>
      <c r="F130" s="189">
        <f t="shared" si="20"/>
        <v>-1.3207059642396644</v>
      </c>
      <c r="G130" s="188">
        <v>7.1400179318589361</v>
      </c>
      <c r="H130" s="189">
        <f t="shared" si="20"/>
        <v>-0.8741042055456445</v>
      </c>
      <c r="I130" s="188">
        <v>7.5589687989398868</v>
      </c>
      <c r="J130" s="189">
        <f t="shared" si="20"/>
        <v>0.41895086708095075</v>
      </c>
      <c r="K130" s="188">
        <v>7.5490196078431371</v>
      </c>
      <c r="L130" s="189">
        <f t="shared" si="21"/>
        <v>-9.9491910967497432E-3</v>
      </c>
      <c r="M130" s="188"/>
      <c r="N130" s="189"/>
    </row>
    <row r="131" spans="2:15" ht="15.75" x14ac:dyDescent="0.25">
      <c r="B131" s="121" t="s">
        <v>32</v>
      </c>
      <c r="C131" s="190">
        <v>7.6447121695105942</v>
      </c>
      <c r="D131" s="191">
        <v>-1.5403221767104291E-2</v>
      </c>
      <c r="E131" s="190">
        <v>6.8464210841569333</v>
      </c>
      <c r="F131" s="191">
        <f t="shared" si="20"/>
        <v>-0.79829108535366089</v>
      </c>
      <c r="G131" s="190">
        <v>7.0442463034910698</v>
      </c>
      <c r="H131" s="191">
        <f t="shared" si="20"/>
        <v>0.19782521933413655</v>
      </c>
      <c r="I131" s="190">
        <v>7.1014383123801403</v>
      </c>
      <c r="J131" s="191">
        <f t="shared" si="20"/>
        <v>5.71920088890705E-2</v>
      </c>
      <c r="K131" s="190">
        <v>7.1302838287418524</v>
      </c>
      <c r="L131" s="191">
        <f t="shared" si="21"/>
        <v>2.8845516361712065E-2</v>
      </c>
      <c r="M131" s="190">
        <v>6.7567082573952053</v>
      </c>
      <c r="N131" s="191">
        <v>-0.45151147110119272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296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v>2020</v>
      </c>
      <c r="D139" s="307"/>
      <c r="E139" s="308">
        <v>2021</v>
      </c>
      <c r="F139" s="307"/>
      <c r="G139" s="308">
        <v>2022</v>
      </c>
      <c r="H139" s="307"/>
      <c r="I139" s="308">
        <v>2023</v>
      </c>
      <c r="J139" s="307"/>
      <c r="K139" s="308">
        <v>2024</v>
      </c>
      <c r="L139" s="307"/>
      <c r="M139" s="308"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11.637256287086748</v>
      </c>
      <c r="D141" s="189">
        <v>0.46909023781291914</v>
      </c>
      <c r="E141" s="188">
        <v>15.971804511278195</v>
      </c>
      <c r="F141" s="189">
        <f t="shared" ref="F141:J143" si="22">IFERROR(E141-C141,"-")</f>
        <v>4.3345482241914475</v>
      </c>
      <c r="G141" s="188">
        <v>12.129041326960921</v>
      </c>
      <c r="H141" s="189">
        <f t="shared" si="22"/>
        <v>-3.842763184317274</v>
      </c>
      <c r="I141" s="188">
        <v>11.418379216750678</v>
      </c>
      <c r="J141" s="189">
        <f t="shared" si="22"/>
        <v>-0.71066211021024372</v>
      </c>
      <c r="K141" s="188">
        <v>10.98589065255732</v>
      </c>
      <c r="L141" s="189">
        <f t="shared" ref="L141:L143" si="23">IFERROR(K141-I141,"-")</f>
        <v>-0.43248856419335802</v>
      </c>
      <c r="M141" s="188">
        <v>11.050628442310408</v>
      </c>
      <c r="N141" s="189">
        <f t="shared" ref="N141:N144" si="24">IFERROR(M141-K141,"-")</f>
        <v>6.4737789753088748E-2</v>
      </c>
    </row>
    <row r="142" spans="2:15" x14ac:dyDescent="0.25">
      <c r="B142" s="118" t="s">
        <v>75</v>
      </c>
      <c r="C142" s="188">
        <v>11.138817878999149</v>
      </c>
      <c r="D142" s="189">
        <v>8.3654404996556408E-2</v>
      </c>
      <c r="E142" s="188">
        <v>8.7712609970674489</v>
      </c>
      <c r="F142" s="189">
        <f t="shared" si="22"/>
        <v>-2.3675568819316997</v>
      </c>
      <c r="G142" s="188">
        <v>9.2217261904761898</v>
      </c>
      <c r="H142" s="189">
        <f t="shared" si="22"/>
        <v>0.45046519340874092</v>
      </c>
      <c r="I142" s="188">
        <v>10.34370308590492</v>
      </c>
      <c r="J142" s="189">
        <f t="shared" si="22"/>
        <v>1.1219768954287304</v>
      </c>
      <c r="K142" s="188">
        <v>10.596861547007361</v>
      </c>
      <c r="L142" s="189">
        <f t="shared" si="23"/>
        <v>0.25315846110244067</v>
      </c>
      <c r="M142" s="188">
        <v>10.619604863221884</v>
      </c>
      <c r="N142" s="189">
        <f t="shared" si="24"/>
        <v>2.274331621452319E-2</v>
      </c>
    </row>
    <row r="143" spans="2:15" x14ac:dyDescent="0.25">
      <c r="B143" s="118" t="s">
        <v>77</v>
      </c>
      <c r="C143" s="188">
        <v>12.882565337001376</v>
      </c>
      <c r="D143" s="189">
        <v>3.7799200205605281</v>
      </c>
      <c r="E143" s="188">
        <v>7.0540806293018683</v>
      </c>
      <c r="F143" s="189">
        <f t="shared" si="22"/>
        <v>-5.8284847076995074</v>
      </c>
      <c r="G143" s="188">
        <v>8.391152403682236</v>
      </c>
      <c r="H143" s="189">
        <f t="shared" si="22"/>
        <v>1.3370717743803677</v>
      </c>
      <c r="I143" s="188">
        <v>9.1222556390977445</v>
      </c>
      <c r="J143" s="189">
        <f t="shared" si="22"/>
        <v>0.73110323541550848</v>
      </c>
      <c r="K143" s="188">
        <v>9.0470304492010847</v>
      </c>
      <c r="L143" s="189">
        <f t="shared" si="23"/>
        <v>-7.5225189896659828E-2</v>
      </c>
      <c r="M143" s="188">
        <v>8.7083967677714025</v>
      </c>
      <c r="N143" s="189">
        <f t="shared" si="24"/>
        <v>-0.3386336814296822</v>
      </c>
    </row>
    <row r="144" spans="2:15" x14ac:dyDescent="0.25">
      <c r="B144" s="118" t="s">
        <v>79</v>
      </c>
      <c r="C144" s="188" t="s">
        <v>250</v>
      </c>
      <c r="D144" s="189" t="s">
        <v>250</v>
      </c>
      <c r="E144" s="188">
        <v>9.2820895522388067</v>
      </c>
      <c r="F144" s="189" t="str">
        <f>IFERROR(E144-C144,"-")</f>
        <v>-</v>
      </c>
      <c r="G144" s="188">
        <v>7.9562760261748959</v>
      </c>
      <c r="H144" s="189">
        <f>IFERROR(G144-E144,"-")</f>
        <v>-1.3258135260639108</v>
      </c>
      <c r="I144" s="188">
        <v>7.9372430802959713</v>
      </c>
      <c r="J144" s="189">
        <f>IFERROR(I144-G144,"-")</f>
        <v>-1.9032945878924679E-2</v>
      </c>
      <c r="K144" s="188">
        <v>9.8910386965376791</v>
      </c>
      <c r="L144" s="189">
        <f>IFERROR(K144-I144,"-")</f>
        <v>1.9537956162417078</v>
      </c>
      <c r="M144" s="188">
        <v>8.4332306111967128</v>
      </c>
      <c r="N144" s="189">
        <f t="shared" si="24"/>
        <v>-1.4578080853409663</v>
      </c>
    </row>
    <row r="145" spans="1:15" x14ac:dyDescent="0.25">
      <c r="B145" s="118" t="s">
        <v>81</v>
      </c>
      <c r="C145" s="188" t="s">
        <v>250</v>
      </c>
      <c r="D145" s="189" t="s">
        <v>250</v>
      </c>
      <c r="E145" s="188">
        <v>6.829085457271364</v>
      </c>
      <c r="F145" s="189" t="str">
        <f t="shared" ref="F145:J153" si="25">IFERROR(E145-C145,"-")</f>
        <v>-</v>
      </c>
      <c r="G145" s="188">
        <v>8.2949205932537087</v>
      </c>
      <c r="H145" s="189">
        <f t="shared" si="25"/>
        <v>1.4658351359823447</v>
      </c>
      <c r="I145" s="188">
        <v>9.1007148327801897</v>
      </c>
      <c r="J145" s="189">
        <f t="shared" si="25"/>
        <v>0.80579423952648099</v>
      </c>
      <c r="K145" s="188">
        <v>9.5351974757915343</v>
      </c>
      <c r="L145" s="189">
        <f t="shared" ref="L145:L153" si="26">IFERROR(K145-I145,"-")</f>
        <v>0.43448264301134465</v>
      </c>
      <c r="M145" s="188"/>
      <c r="N145" s="189"/>
    </row>
    <row r="146" spans="1:15" x14ac:dyDescent="0.25">
      <c r="B146" s="118" t="s">
        <v>83</v>
      </c>
      <c r="C146" s="188" t="s">
        <v>250</v>
      </c>
      <c r="D146" s="189" t="s">
        <v>250</v>
      </c>
      <c r="E146" s="188">
        <v>8.3425669436749761</v>
      </c>
      <c r="F146" s="189" t="str">
        <f t="shared" si="25"/>
        <v>-</v>
      </c>
      <c r="G146" s="188">
        <v>8.5031024439660623</v>
      </c>
      <c r="H146" s="189">
        <f t="shared" si="25"/>
        <v>0.16053550029108621</v>
      </c>
      <c r="I146" s="188">
        <v>8.989169198256505</v>
      </c>
      <c r="J146" s="189">
        <f t="shared" si="25"/>
        <v>0.48606675429044266</v>
      </c>
      <c r="K146" s="188">
        <v>9.7805171377029456</v>
      </c>
      <c r="L146" s="189">
        <f t="shared" si="26"/>
        <v>0.79134793944644066</v>
      </c>
      <c r="M146" s="188"/>
      <c r="N146" s="189"/>
    </row>
    <row r="147" spans="1:15" x14ac:dyDescent="0.25">
      <c r="B147" s="118" t="s">
        <v>85</v>
      </c>
      <c r="C147" s="188" t="s">
        <v>250</v>
      </c>
      <c r="D147" s="189" t="s">
        <v>250</v>
      </c>
      <c r="E147" s="188">
        <v>8.8326253186066275</v>
      </c>
      <c r="F147" s="189" t="str">
        <f t="shared" si="25"/>
        <v>-</v>
      </c>
      <c r="G147" s="188">
        <v>8.7805634182504377</v>
      </c>
      <c r="H147" s="189">
        <f t="shared" si="25"/>
        <v>-5.2061900356189739E-2</v>
      </c>
      <c r="I147" s="188">
        <v>8.5818105144784926</v>
      </c>
      <c r="J147" s="189">
        <f t="shared" si="25"/>
        <v>-0.1987529037719451</v>
      </c>
      <c r="K147" s="188">
        <v>9.7089457678661937</v>
      </c>
      <c r="L147" s="189">
        <f t="shared" si="26"/>
        <v>1.127135253387701</v>
      </c>
      <c r="M147" s="188"/>
      <c r="N147" s="189"/>
    </row>
    <row r="148" spans="1:15" x14ac:dyDescent="0.25">
      <c r="B148" s="118" t="s">
        <v>87</v>
      </c>
      <c r="C148" s="188">
        <v>8.9206424185167688</v>
      </c>
      <c r="D148" s="189">
        <v>-0.41501311279093578</v>
      </c>
      <c r="E148" s="188">
        <v>8.9125492925075385</v>
      </c>
      <c r="F148" s="189">
        <f t="shared" si="25"/>
        <v>-8.0931260092302892E-3</v>
      </c>
      <c r="G148" s="188">
        <v>9.1730716063035658</v>
      </c>
      <c r="H148" s="189">
        <f t="shared" si="25"/>
        <v>0.2605223137960273</v>
      </c>
      <c r="I148" s="188">
        <v>8.7677522690870262</v>
      </c>
      <c r="J148" s="189">
        <f t="shared" si="25"/>
        <v>-0.40531933721653957</v>
      </c>
      <c r="K148" s="188">
        <v>9.1128626308120282</v>
      </c>
      <c r="L148" s="189">
        <f t="shared" si="26"/>
        <v>0.34511036172500198</v>
      </c>
      <c r="M148" s="188"/>
      <c r="N148" s="189"/>
    </row>
    <row r="149" spans="1:15" x14ac:dyDescent="0.25">
      <c r="B149" s="118" t="s">
        <v>89</v>
      </c>
      <c r="C149" s="188">
        <v>12.752112676056338</v>
      </c>
      <c r="D149" s="189">
        <v>3.0308995849144651</v>
      </c>
      <c r="E149" s="188">
        <v>8.8154137529137522</v>
      </c>
      <c r="F149" s="189">
        <f t="shared" si="25"/>
        <v>-3.9366989231425862</v>
      </c>
      <c r="G149" s="188">
        <v>8.7724685922903465</v>
      </c>
      <c r="H149" s="189">
        <f t="shared" si="25"/>
        <v>-4.2945160623405698E-2</v>
      </c>
      <c r="I149" s="188">
        <v>9.3442921396444643</v>
      </c>
      <c r="J149" s="189">
        <f t="shared" si="25"/>
        <v>0.57182354735411778</v>
      </c>
      <c r="K149" s="188">
        <v>9.5348466746316216</v>
      </c>
      <c r="L149" s="189">
        <f t="shared" si="26"/>
        <v>0.19055453498715735</v>
      </c>
      <c r="M149" s="188"/>
      <c r="N149" s="189"/>
    </row>
    <row r="150" spans="1:15" x14ac:dyDescent="0.25">
      <c r="A150" s="124"/>
      <c r="B150" s="118" t="s">
        <v>91</v>
      </c>
      <c r="C150" s="188">
        <v>5.6313131313131315</v>
      </c>
      <c r="D150" s="189">
        <v>-3.7245401945313681</v>
      </c>
      <c r="E150" s="188">
        <v>8.717644473742034</v>
      </c>
      <c r="F150" s="189">
        <f t="shared" si="25"/>
        <v>3.0863313424289025</v>
      </c>
      <c r="G150" s="188">
        <v>8.7037592374424335</v>
      </c>
      <c r="H150" s="189">
        <f t="shared" si="25"/>
        <v>-1.3885236299600479E-2</v>
      </c>
      <c r="I150" s="188">
        <v>8.9645416823840058</v>
      </c>
      <c r="J150" s="189">
        <f t="shared" si="25"/>
        <v>0.26078244494157232</v>
      </c>
      <c r="K150" s="188">
        <v>8.671056782334384</v>
      </c>
      <c r="L150" s="189">
        <f t="shared" si="26"/>
        <v>-0.2934849000496218</v>
      </c>
      <c r="M150" s="188"/>
      <c r="N150" s="189"/>
    </row>
    <row r="151" spans="1:15" x14ac:dyDescent="0.25">
      <c r="B151" s="118" t="s">
        <v>93</v>
      </c>
      <c r="C151" s="188">
        <v>9.6477272727272734</v>
      </c>
      <c r="D151" s="189">
        <v>0.44916494218940883</v>
      </c>
      <c r="E151" s="188">
        <v>8.8209257098405285</v>
      </c>
      <c r="F151" s="189">
        <f t="shared" si="25"/>
        <v>-0.82680156288674489</v>
      </c>
      <c r="G151" s="188">
        <v>8.7484428086070221</v>
      </c>
      <c r="H151" s="189">
        <f t="shared" si="25"/>
        <v>-7.2482901233506425E-2</v>
      </c>
      <c r="I151" s="188">
        <v>9.3741670937980519</v>
      </c>
      <c r="J151" s="189">
        <f t="shared" si="25"/>
        <v>0.62572428519102985</v>
      </c>
      <c r="K151" s="188">
        <v>9.3356138350437092</v>
      </c>
      <c r="L151" s="189">
        <f t="shared" si="26"/>
        <v>-3.8553258754342679E-2</v>
      </c>
      <c r="M151" s="188"/>
      <c r="N151" s="189"/>
    </row>
    <row r="152" spans="1:15" x14ac:dyDescent="0.25">
      <c r="B152" s="118" t="s">
        <v>95</v>
      </c>
      <c r="C152" s="188">
        <v>11.419786096256685</v>
      </c>
      <c r="D152" s="189">
        <v>9.1327657217735947E-2</v>
      </c>
      <c r="E152" s="188">
        <v>9.8715930335530846</v>
      </c>
      <c r="F152" s="189">
        <f t="shared" si="25"/>
        <v>-1.5481930627036</v>
      </c>
      <c r="G152" s="188">
        <v>9.601999200319872</v>
      </c>
      <c r="H152" s="189">
        <f t="shared" si="25"/>
        <v>-0.26959383323321262</v>
      </c>
      <c r="I152" s="188">
        <v>10.795986093552465</v>
      </c>
      <c r="J152" s="189">
        <f t="shared" si="25"/>
        <v>1.1939868932325925</v>
      </c>
      <c r="K152" s="188">
        <v>10.171340457577278</v>
      </c>
      <c r="L152" s="189">
        <f t="shared" si="26"/>
        <v>-0.62464563597518641</v>
      </c>
      <c r="M152" s="188"/>
      <c r="N152" s="189"/>
    </row>
    <row r="153" spans="1:15" ht="15.75" x14ac:dyDescent="0.25">
      <c r="B153" s="121" t="s">
        <v>32</v>
      </c>
      <c r="C153" s="190">
        <v>11.259829968119023</v>
      </c>
      <c r="D153" s="191">
        <v>1.4528028461139275</v>
      </c>
      <c r="E153" s="190">
        <v>8.9848573092603381</v>
      </c>
      <c r="F153" s="191">
        <f t="shared" si="25"/>
        <v>-2.2749726588586849</v>
      </c>
      <c r="G153" s="190">
        <v>8.9641442715700137</v>
      </c>
      <c r="H153" s="191">
        <f t="shared" si="25"/>
        <v>-2.0713037690324398E-2</v>
      </c>
      <c r="I153" s="190">
        <v>9.5079662973403796</v>
      </c>
      <c r="J153" s="191">
        <f t="shared" si="25"/>
        <v>0.54382202577036587</v>
      </c>
      <c r="K153" s="190">
        <v>9.7232392971336417</v>
      </c>
      <c r="L153" s="191">
        <f t="shared" si="26"/>
        <v>0.21527299979326209</v>
      </c>
      <c r="M153" s="190">
        <v>9.6910238579223282</v>
      </c>
      <c r="N153" s="191">
        <v>-0.40884391421690403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297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v>2020</v>
      </c>
      <c r="D161" s="307"/>
      <c r="E161" s="308">
        <v>2021</v>
      </c>
      <c r="F161" s="307"/>
      <c r="G161" s="308">
        <v>2022</v>
      </c>
      <c r="H161" s="307"/>
      <c r="I161" s="308">
        <v>2023</v>
      </c>
      <c r="J161" s="307"/>
      <c r="K161" s="308">
        <v>2024</v>
      </c>
      <c r="L161" s="307"/>
      <c r="M161" s="308"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6.216949152542373</v>
      </c>
      <c r="D163" s="189">
        <v>-1.295823433127409</v>
      </c>
      <c r="E163" s="188">
        <v>4.857397504456328</v>
      </c>
      <c r="F163" s="189">
        <f t="shared" ref="F163:J165" si="27">IFERROR(E163-C163,"-")</f>
        <v>-1.359551648086045</v>
      </c>
      <c r="G163" s="188">
        <v>5.5207373271889404</v>
      </c>
      <c r="H163" s="189">
        <f t="shared" si="27"/>
        <v>0.66333982273261238</v>
      </c>
      <c r="I163" s="188">
        <v>6.1614379084967323</v>
      </c>
      <c r="J163" s="189">
        <f t="shared" si="27"/>
        <v>0.64070058130779195</v>
      </c>
      <c r="K163" s="188">
        <v>7.102075154234436</v>
      </c>
      <c r="L163" s="189">
        <f t="shared" ref="L163:L165" si="28">IFERROR(K163-I163,"-")</f>
        <v>0.94063724573770369</v>
      </c>
      <c r="M163" s="188">
        <v>7.9187620889748551</v>
      </c>
      <c r="N163" s="189">
        <f t="shared" ref="N163:N166" si="29">IFERROR(M163-K163,"-")</f>
        <v>0.81668693474041909</v>
      </c>
    </row>
    <row r="164" spans="2:14" x14ac:dyDescent="0.25">
      <c r="B164" s="118" t="s">
        <v>75</v>
      </c>
      <c r="C164" s="188">
        <v>5.6151019044437023</v>
      </c>
      <c r="D164" s="189">
        <v>-1.239113552230771</v>
      </c>
      <c r="E164" s="188">
        <v>3.9221902017291068</v>
      </c>
      <c r="F164" s="189">
        <f t="shared" si="27"/>
        <v>-1.6929117027145955</v>
      </c>
      <c r="G164" s="188">
        <v>4.9907069366080314</v>
      </c>
      <c r="H164" s="189">
        <f t="shared" si="27"/>
        <v>1.0685167348789246</v>
      </c>
      <c r="I164" s="188">
        <v>6.1137742718446599</v>
      </c>
      <c r="J164" s="189">
        <f t="shared" si="27"/>
        <v>1.1230673352366285</v>
      </c>
      <c r="K164" s="188">
        <v>6.2099571516017136</v>
      </c>
      <c r="L164" s="189">
        <f t="shared" si="28"/>
        <v>9.6182879757053641E-2</v>
      </c>
      <c r="M164" s="188">
        <v>6.2748325358851673</v>
      </c>
      <c r="N164" s="189">
        <f t="shared" si="29"/>
        <v>6.4875384283453741E-2</v>
      </c>
    </row>
    <row r="165" spans="2:14" x14ac:dyDescent="0.25">
      <c r="B165" s="118" t="s">
        <v>77</v>
      </c>
      <c r="C165" s="188">
        <v>7.6801007556675067</v>
      </c>
      <c r="D165" s="189">
        <v>1.8860724155865354</v>
      </c>
      <c r="E165" s="188">
        <v>4.1970519782777345</v>
      </c>
      <c r="F165" s="189">
        <f t="shared" si="27"/>
        <v>-3.4830487773897723</v>
      </c>
      <c r="G165" s="188">
        <v>5.4263868065967014</v>
      </c>
      <c r="H165" s="189">
        <f t="shared" si="27"/>
        <v>1.2293348283189669</v>
      </c>
      <c r="I165" s="188">
        <v>6.0897001303780964</v>
      </c>
      <c r="J165" s="189">
        <f t="shared" si="27"/>
        <v>0.66331332378139507</v>
      </c>
      <c r="K165" s="188">
        <v>6.2966198252943411</v>
      </c>
      <c r="L165" s="189">
        <f t="shared" si="28"/>
        <v>0.20691969491624462</v>
      </c>
      <c r="M165" s="188">
        <v>5.9869027854639363</v>
      </c>
      <c r="N165" s="189">
        <f t="shared" si="29"/>
        <v>-0.30971703983040477</v>
      </c>
    </row>
    <row r="166" spans="2:14" x14ac:dyDescent="0.25">
      <c r="B166" s="118" t="s">
        <v>79</v>
      </c>
      <c r="C166" s="188" t="s">
        <v>250</v>
      </c>
      <c r="D166" s="189" t="s">
        <v>250</v>
      </c>
      <c r="E166" s="188">
        <v>4.46218487394958</v>
      </c>
      <c r="F166" s="189" t="str">
        <f>IFERROR(E166-C166,"-")</f>
        <v>-</v>
      </c>
      <c r="G166" s="188">
        <v>5.6983885679537858</v>
      </c>
      <c r="H166" s="189">
        <f>IFERROR(G166-E166,"-")</f>
        <v>1.2362036940042058</v>
      </c>
      <c r="I166" s="188">
        <v>5.785571142284569</v>
      </c>
      <c r="J166" s="189">
        <f>IFERROR(I166-G166,"-")</f>
        <v>8.7182574330783247E-2</v>
      </c>
      <c r="K166" s="188">
        <v>6.4245002968533544</v>
      </c>
      <c r="L166" s="189">
        <f>IFERROR(K166-I166,"-")</f>
        <v>0.63892915456878541</v>
      </c>
      <c r="M166" s="188">
        <v>6.4407257354236389</v>
      </c>
      <c r="N166" s="189">
        <f t="shared" si="29"/>
        <v>1.6225438570284467E-2</v>
      </c>
    </row>
    <row r="167" spans="2:14" x14ac:dyDescent="0.25">
      <c r="B167" s="118" t="s">
        <v>81</v>
      </c>
      <c r="C167" s="188" t="s">
        <v>250</v>
      </c>
      <c r="D167" s="189" t="s">
        <v>250</v>
      </c>
      <c r="E167" s="188">
        <v>3.8213616489693942</v>
      </c>
      <c r="F167" s="189" t="str">
        <f t="shared" ref="F167:J175" si="30">IFERROR(E167-C167,"-")</f>
        <v>-</v>
      </c>
      <c r="G167" s="188">
        <v>5.5327833260963963</v>
      </c>
      <c r="H167" s="189">
        <f t="shared" si="30"/>
        <v>1.7114216771270021</v>
      </c>
      <c r="I167" s="188">
        <v>5.9001769911504427</v>
      </c>
      <c r="J167" s="189">
        <f t="shared" si="30"/>
        <v>0.36739366505404636</v>
      </c>
      <c r="K167" s="188">
        <v>6.2373262469337698</v>
      </c>
      <c r="L167" s="189">
        <f t="shared" ref="L167:L175" si="31">IFERROR(K167-I167,"-")</f>
        <v>0.33714925578332711</v>
      </c>
      <c r="M167" s="188"/>
      <c r="N167" s="189"/>
    </row>
    <row r="168" spans="2:14" x14ac:dyDescent="0.25">
      <c r="B168" s="118" t="s">
        <v>83</v>
      </c>
      <c r="C168" s="188" t="s">
        <v>250</v>
      </c>
      <c r="D168" s="189" t="s">
        <v>250</v>
      </c>
      <c r="E168" s="188">
        <v>5.2825719120135366</v>
      </c>
      <c r="F168" s="189" t="str">
        <f t="shared" si="30"/>
        <v>-</v>
      </c>
      <c r="G168" s="188">
        <v>6.1491277433877318</v>
      </c>
      <c r="H168" s="189">
        <f t="shared" si="30"/>
        <v>0.86655583137419523</v>
      </c>
      <c r="I168" s="188">
        <v>6.4738689547581902</v>
      </c>
      <c r="J168" s="189">
        <f t="shared" si="30"/>
        <v>0.32474121137045842</v>
      </c>
      <c r="K168" s="188">
        <v>5.9973009446693659</v>
      </c>
      <c r="L168" s="189">
        <f t="shared" si="31"/>
        <v>-0.47656801008882432</v>
      </c>
      <c r="M168" s="188"/>
      <c r="N168" s="189"/>
    </row>
    <row r="169" spans="2:14" x14ac:dyDescent="0.25">
      <c r="B169" s="118" t="s">
        <v>85</v>
      </c>
      <c r="C169" s="188" t="s">
        <v>250</v>
      </c>
      <c r="D169" s="189" t="s">
        <v>250</v>
      </c>
      <c r="E169" s="188">
        <v>5.7448173741362289</v>
      </c>
      <c r="F169" s="189" t="str">
        <f t="shared" si="30"/>
        <v>-</v>
      </c>
      <c r="G169" s="188">
        <v>6.5994865211810012</v>
      </c>
      <c r="H169" s="189">
        <f t="shared" si="30"/>
        <v>0.85466914704477226</v>
      </c>
      <c r="I169" s="188">
        <v>6.8715683180814136</v>
      </c>
      <c r="J169" s="189">
        <f t="shared" si="30"/>
        <v>0.27208179690041234</v>
      </c>
      <c r="K169" s="188">
        <v>7.223830734966592</v>
      </c>
      <c r="L169" s="189">
        <f t="shared" si="31"/>
        <v>0.35226241688517845</v>
      </c>
      <c r="M169" s="188"/>
      <c r="N169" s="189"/>
    </row>
    <row r="170" spans="2:14" x14ac:dyDescent="0.25">
      <c r="B170" s="118" t="s">
        <v>87</v>
      </c>
      <c r="C170" s="188">
        <v>6.9232053422370621</v>
      </c>
      <c r="D170" s="189">
        <v>-1.3338719339679885</v>
      </c>
      <c r="E170" s="188">
        <v>6.6801270417422867</v>
      </c>
      <c r="F170" s="189">
        <f t="shared" si="30"/>
        <v>-0.24307830049477541</v>
      </c>
      <c r="G170" s="188">
        <v>7.5064017660044149</v>
      </c>
      <c r="H170" s="189">
        <f t="shared" si="30"/>
        <v>0.82627472426212822</v>
      </c>
      <c r="I170" s="188">
        <v>8.2840572556762098</v>
      </c>
      <c r="J170" s="189">
        <f t="shared" si="30"/>
        <v>0.77765548967179488</v>
      </c>
      <c r="K170" s="188">
        <v>7.8188919164396005</v>
      </c>
      <c r="L170" s="189">
        <f t="shared" si="31"/>
        <v>-0.4651653392366093</v>
      </c>
      <c r="M170" s="188"/>
      <c r="N170" s="189"/>
    </row>
    <row r="171" spans="2:14" x14ac:dyDescent="0.25">
      <c r="B171" s="118" t="s">
        <v>89</v>
      </c>
      <c r="C171" s="188">
        <v>6.2905982905982905</v>
      </c>
      <c r="D171" s="189">
        <v>-1.3266691771364671</v>
      </c>
      <c r="E171" s="188">
        <v>5.9712918660287082</v>
      </c>
      <c r="F171" s="189">
        <f t="shared" si="30"/>
        <v>-0.31930642456958225</v>
      </c>
      <c r="G171" s="188">
        <v>6.4706119162640903</v>
      </c>
      <c r="H171" s="189">
        <f t="shared" si="30"/>
        <v>0.49932005023538206</v>
      </c>
      <c r="I171" s="188">
        <v>6.6430817610062896</v>
      </c>
      <c r="J171" s="189">
        <f t="shared" si="30"/>
        <v>0.17246984474219929</v>
      </c>
      <c r="K171" s="188">
        <v>7.2306136210384357</v>
      </c>
      <c r="L171" s="189">
        <f t="shared" si="31"/>
        <v>0.58753186003214619</v>
      </c>
      <c r="M171" s="188"/>
      <c r="N171" s="189"/>
    </row>
    <row r="172" spans="2:14" x14ac:dyDescent="0.25">
      <c r="B172" s="118" t="s">
        <v>91</v>
      </c>
      <c r="C172" s="188">
        <v>4.7901376146788994</v>
      </c>
      <c r="D172" s="189">
        <v>-1.2155506674598948</v>
      </c>
      <c r="E172" s="188">
        <v>5.052470187393526</v>
      </c>
      <c r="F172" s="189">
        <f t="shared" si="30"/>
        <v>0.26233257271462662</v>
      </c>
      <c r="G172" s="188">
        <v>5.5164873307879212</v>
      </c>
      <c r="H172" s="189">
        <f t="shared" si="30"/>
        <v>0.46401714339439515</v>
      </c>
      <c r="I172" s="188">
        <v>6.0223759153783565</v>
      </c>
      <c r="J172" s="189">
        <f t="shared" si="30"/>
        <v>0.50588858459043529</v>
      </c>
      <c r="K172" s="188">
        <v>6.217721518987342</v>
      </c>
      <c r="L172" s="189">
        <f t="shared" si="31"/>
        <v>0.19534560360898556</v>
      </c>
      <c r="M172" s="188"/>
      <c r="N172" s="189"/>
    </row>
    <row r="173" spans="2:14" x14ac:dyDescent="0.25">
      <c r="B173" s="118" t="s">
        <v>93</v>
      </c>
      <c r="C173" s="188">
        <v>7.1162790697674421</v>
      </c>
      <c r="D173" s="189">
        <v>1.8141811676695401</v>
      </c>
      <c r="E173" s="188">
        <v>5.5709446744448625</v>
      </c>
      <c r="F173" s="189">
        <f t="shared" si="30"/>
        <v>-1.5453343953225795</v>
      </c>
      <c r="G173" s="188">
        <v>5.9016909162406606</v>
      </c>
      <c r="H173" s="189">
        <f t="shared" si="30"/>
        <v>0.33074624179579803</v>
      </c>
      <c r="I173" s="188">
        <v>6.6880329314907376</v>
      </c>
      <c r="J173" s="189">
        <f t="shared" si="30"/>
        <v>0.78634201525007708</v>
      </c>
      <c r="K173" s="188">
        <v>6.2833206397562833</v>
      </c>
      <c r="L173" s="189">
        <f t="shared" si="31"/>
        <v>-0.40471229173445433</v>
      </c>
      <c r="M173" s="188"/>
      <c r="N173" s="189"/>
    </row>
    <row r="174" spans="2:14" x14ac:dyDescent="0.25">
      <c r="B174" s="118" t="s">
        <v>95</v>
      </c>
      <c r="C174" s="188">
        <v>4.2004132231404956</v>
      </c>
      <c r="D174" s="189">
        <v>-1.9249445330129102</v>
      </c>
      <c r="E174" s="188">
        <v>5.4954610606784522</v>
      </c>
      <c r="F174" s="189">
        <f t="shared" si="30"/>
        <v>1.2950478375379566</v>
      </c>
      <c r="G174" s="188">
        <v>5.3227191413237929</v>
      </c>
      <c r="H174" s="189">
        <f t="shared" si="30"/>
        <v>-0.17274191935465932</v>
      </c>
      <c r="I174" s="188">
        <v>6.5164683088845834</v>
      </c>
      <c r="J174" s="189">
        <f t="shared" si="30"/>
        <v>1.1937491675607905</v>
      </c>
      <c r="K174" s="188">
        <v>6.611312921639855</v>
      </c>
      <c r="L174" s="189">
        <f t="shared" si="31"/>
        <v>9.4844612755271562E-2</v>
      </c>
      <c r="M174" s="188"/>
      <c r="N174" s="189"/>
    </row>
    <row r="175" spans="2:14" ht="15.75" x14ac:dyDescent="0.25">
      <c r="B175" s="121" t="s">
        <v>32</v>
      </c>
      <c r="C175" s="190">
        <v>5.9098479362780596</v>
      </c>
      <c r="D175" s="191">
        <v>-0.9145321478182975</v>
      </c>
      <c r="E175" s="190">
        <v>5.311838209464546</v>
      </c>
      <c r="F175" s="191">
        <f t="shared" si="30"/>
        <v>-0.59800972681351361</v>
      </c>
      <c r="G175" s="190">
        <v>5.8327914688861435</v>
      </c>
      <c r="H175" s="191">
        <f t="shared" si="30"/>
        <v>0.52095325942159754</v>
      </c>
      <c r="I175" s="190">
        <v>6.4719669009614709</v>
      </c>
      <c r="J175" s="191">
        <f t="shared" si="30"/>
        <v>0.63917543207532734</v>
      </c>
      <c r="K175" s="190">
        <v>6.6328355632283129</v>
      </c>
      <c r="L175" s="191">
        <f t="shared" si="31"/>
        <v>0.16086866226684204</v>
      </c>
      <c r="M175" s="190">
        <v>6.5421221542473171</v>
      </c>
      <c r="N175" s="191">
        <v>8.0821185440759002E-2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298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v>2020</v>
      </c>
      <c r="D183" s="307"/>
      <c r="E183" s="308">
        <v>2021</v>
      </c>
      <c r="F183" s="307"/>
      <c r="G183" s="308">
        <v>2022</v>
      </c>
      <c r="H183" s="307"/>
      <c r="I183" s="308">
        <v>2023</v>
      </c>
      <c r="J183" s="307"/>
      <c r="K183" s="308">
        <v>2024</v>
      </c>
      <c r="L183" s="307"/>
      <c r="M183" s="308"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6.6836027713625867</v>
      </c>
      <c r="D185" s="189">
        <v>-0.47544968210611049</v>
      </c>
      <c r="E185" s="188">
        <v>3.0506329113924049</v>
      </c>
      <c r="F185" s="189">
        <f t="shared" ref="F185:J187" si="32">IFERROR(E185-C185,"-")</f>
        <v>-3.6329698599701818</v>
      </c>
      <c r="G185" s="188">
        <v>5.4547069271758435</v>
      </c>
      <c r="H185" s="189">
        <f t="shared" si="32"/>
        <v>2.4040740157834386</v>
      </c>
      <c r="I185" s="188">
        <v>6.2166377816291165</v>
      </c>
      <c r="J185" s="189">
        <f t="shared" si="32"/>
        <v>0.76193085445327302</v>
      </c>
      <c r="K185" s="188">
        <v>6.5090579710144931</v>
      </c>
      <c r="L185" s="189">
        <f t="shared" ref="L185:L187" si="33">IFERROR(K185-I185,"-")</f>
        <v>0.29242018938537662</v>
      </c>
      <c r="M185" s="188">
        <v>6.3674242424242422</v>
      </c>
      <c r="N185" s="189">
        <f t="shared" ref="N185:N188" si="34">IFERROR(M185-K185,"-")</f>
        <v>-0.14163372859025092</v>
      </c>
    </row>
    <row r="186" spans="1:15" x14ac:dyDescent="0.25">
      <c r="B186" s="118" t="s">
        <v>75</v>
      </c>
      <c r="C186" s="188">
        <v>6.6892230576441101</v>
      </c>
      <c r="D186" s="189">
        <v>-1.442497372463416</v>
      </c>
      <c r="E186" s="188">
        <v>4.5471698113207548</v>
      </c>
      <c r="F186" s="189">
        <f t="shared" si="32"/>
        <v>-2.1420532463233553</v>
      </c>
      <c r="G186" s="188">
        <v>5.1804635761589406</v>
      </c>
      <c r="H186" s="189">
        <f t="shared" si="32"/>
        <v>0.63329376483818578</v>
      </c>
      <c r="I186" s="188">
        <v>5.8491379310344831</v>
      </c>
      <c r="J186" s="189">
        <f t="shared" si="32"/>
        <v>0.6686743548755425</v>
      </c>
      <c r="K186" s="188">
        <v>6.1761102603369062</v>
      </c>
      <c r="L186" s="189">
        <f t="shared" si="33"/>
        <v>0.32697232930242315</v>
      </c>
      <c r="M186" s="188">
        <v>6.5554016620498619</v>
      </c>
      <c r="N186" s="189">
        <f t="shared" si="34"/>
        <v>0.37929140171295561</v>
      </c>
    </row>
    <row r="187" spans="1:15" x14ac:dyDescent="0.25">
      <c r="B187" s="118" t="s">
        <v>77</v>
      </c>
      <c r="C187" s="188">
        <v>8.0549019607843135</v>
      </c>
      <c r="D187" s="189">
        <v>0.46134059257505822</v>
      </c>
      <c r="E187" s="188">
        <v>4.4814814814814818</v>
      </c>
      <c r="F187" s="189">
        <f t="shared" si="32"/>
        <v>-3.5734204793028317</v>
      </c>
      <c r="G187" s="188">
        <v>5.3488843813387428</v>
      </c>
      <c r="H187" s="189">
        <f t="shared" si="32"/>
        <v>0.86740289985726093</v>
      </c>
      <c r="I187" s="188">
        <v>6.2137404580152671</v>
      </c>
      <c r="J187" s="189">
        <f t="shared" si="32"/>
        <v>0.86485607667652431</v>
      </c>
      <c r="K187" s="188">
        <v>6.0576923076923075</v>
      </c>
      <c r="L187" s="189">
        <f t="shared" si="33"/>
        <v>-0.1560481503229596</v>
      </c>
      <c r="M187" s="188">
        <v>6.8736413043478262</v>
      </c>
      <c r="N187" s="189">
        <f t="shared" si="34"/>
        <v>0.81594899665551868</v>
      </c>
    </row>
    <row r="188" spans="1:15" x14ac:dyDescent="0.25">
      <c r="B188" s="118" t="s">
        <v>79</v>
      </c>
      <c r="C188" s="188" t="s">
        <v>250</v>
      </c>
      <c r="D188" s="189" t="s">
        <v>250</v>
      </c>
      <c r="E188" s="188">
        <v>4.3181818181818183</v>
      </c>
      <c r="F188" s="189" t="str">
        <f>IFERROR(E188-C188,"-")</f>
        <v>-</v>
      </c>
      <c r="G188" s="188">
        <v>5.7170172084130018</v>
      </c>
      <c r="H188" s="189">
        <f>IFERROR(G188-E188,"-")</f>
        <v>1.3988353902311834</v>
      </c>
      <c r="I188" s="188">
        <v>6.225609756097561</v>
      </c>
      <c r="J188" s="189">
        <f>IFERROR(I188-G188,"-")</f>
        <v>0.50859254768455919</v>
      </c>
      <c r="K188" s="188">
        <v>7.2930693069306933</v>
      </c>
      <c r="L188" s="189">
        <f>IFERROR(K188-I188,"-")</f>
        <v>1.0674595508331324</v>
      </c>
      <c r="M188" s="188">
        <v>5.5533199195171026</v>
      </c>
      <c r="N188" s="189">
        <f t="shared" si="34"/>
        <v>-1.7397493874135908</v>
      </c>
    </row>
    <row r="189" spans="1:15" x14ac:dyDescent="0.25">
      <c r="B189" s="118" t="s">
        <v>81</v>
      </c>
      <c r="C189" s="188" t="s">
        <v>250</v>
      </c>
      <c r="D189" s="189" t="s">
        <v>250</v>
      </c>
      <c r="E189" s="188">
        <v>3.703846153846154</v>
      </c>
      <c r="F189" s="189" t="str">
        <f t="shared" ref="F189:J197" si="35">IFERROR(E189-C189,"-")</f>
        <v>-</v>
      </c>
      <c r="G189" s="188">
        <v>5.3867924528301883</v>
      </c>
      <c r="H189" s="189">
        <f t="shared" si="35"/>
        <v>1.6829462989840343</v>
      </c>
      <c r="I189" s="188">
        <v>6.3229461756373935</v>
      </c>
      <c r="J189" s="189">
        <f t="shared" si="35"/>
        <v>0.93615372280720521</v>
      </c>
      <c r="K189" s="188">
        <v>6.0445544554455441</v>
      </c>
      <c r="L189" s="189">
        <f t="shared" ref="L189:L197" si="36">IFERROR(K189-I189,"-")</f>
        <v>-0.27839172019184932</v>
      </c>
      <c r="M189" s="188"/>
      <c r="N189" s="189"/>
    </row>
    <row r="190" spans="1:15" x14ac:dyDescent="0.25">
      <c r="B190" s="118" t="s">
        <v>122</v>
      </c>
      <c r="C190" s="188" t="s">
        <v>250</v>
      </c>
      <c r="D190" s="189" t="s">
        <v>250</v>
      </c>
      <c r="E190" s="188">
        <v>6.5076923076923077</v>
      </c>
      <c r="F190" s="189" t="str">
        <f t="shared" si="35"/>
        <v>-</v>
      </c>
      <c r="G190" s="188">
        <v>5.4486215538847116</v>
      </c>
      <c r="H190" s="189">
        <f t="shared" si="35"/>
        <v>-1.0590707538075961</v>
      </c>
      <c r="I190" s="188">
        <v>7.3047858942065496</v>
      </c>
      <c r="J190" s="189">
        <f t="shared" si="35"/>
        <v>1.856164340321838</v>
      </c>
      <c r="K190" s="188">
        <v>6.8105413105413106</v>
      </c>
      <c r="L190" s="189">
        <f t="shared" si="36"/>
        <v>-0.49424458366523893</v>
      </c>
      <c r="M190" s="188"/>
      <c r="N190" s="189"/>
    </row>
    <row r="191" spans="1:15" x14ac:dyDescent="0.25">
      <c r="B191" s="118" t="s">
        <v>85</v>
      </c>
      <c r="C191" s="188" t="s">
        <v>250</v>
      </c>
      <c r="D191" s="189" t="s">
        <v>250</v>
      </c>
      <c r="E191" s="188">
        <v>5.8668341708542711</v>
      </c>
      <c r="F191" s="189" t="str">
        <f t="shared" si="35"/>
        <v>-</v>
      </c>
      <c r="G191" s="188">
        <v>6.2380952380952381</v>
      </c>
      <c r="H191" s="189">
        <f t="shared" si="35"/>
        <v>0.37126106724096708</v>
      </c>
      <c r="I191" s="188">
        <v>6.6871088861076347</v>
      </c>
      <c r="J191" s="189">
        <f t="shared" si="35"/>
        <v>0.44901364801239652</v>
      </c>
      <c r="K191" s="188">
        <v>7.3509060955518946</v>
      </c>
      <c r="L191" s="189">
        <f t="shared" si="36"/>
        <v>0.66379720944425991</v>
      </c>
      <c r="M191" s="188"/>
      <c r="N191" s="189"/>
    </row>
    <row r="192" spans="1:15" x14ac:dyDescent="0.25">
      <c r="B192" s="118" t="s">
        <v>87</v>
      </c>
      <c r="C192" s="188">
        <v>5.3166666666666664</v>
      </c>
      <c r="D192" s="189">
        <v>-3.4559236947791163</v>
      </c>
      <c r="E192" s="188">
        <v>11.090909090909092</v>
      </c>
      <c r="F192" s="189">
        <f t="shared" si="35"/>
        <v>5.7742424242424253</v>
      </c>
      <c r="G192" s="188">
        <v>7</v>
      </c>
      <c r="H192" s="189">
        <f t="shared" si="35"/>
        <v>-4.0909090909090917</v>
      </c>
      <c r="I192" s="188">
        <v>7.7</v>
      </c>
      <c r="J192" s="189">
        <f t="shared" si="35"/>
        <v>0.70000000000000018</v>
      </c>
      <c r="K192" s="188">
        <v>7.4824120603015079</v>
      </c>
      <c r="L192" s="189">
        <f t="shared" si="36"/>
        <v>-0.21758793969849233</v>
      </c>
      <c r="M192" s="188"/>
      <c r="N192" s="189"/>
    </row>
    <row r="193" spans="2:15" x14ac:dyDescent="0.25">
      <c r="B193" s="118" t="s">
        <v>89</v>
      </c>
      <c r="C193" s="188">
        <v>7.760089686098655</v>
      </c>
      <c r="D193" s="189">
        <v>-0.15998466334372452</v>
      </c>
      <c r="E193" s="188">
        <v>6.9529120198265177</v>
      </c>
      <c r="F193" s="189">
        <f t="shared" si="35"/>
        <v>-0.80717766627213727</v>
      </c>
      <c r="G193" s="188">
        <v>6.4234800838574424</v>
      </c>
      <c r="H193" s="189">
        <f t="shared" si="35"/>
        <v>-0.52943193596907534</v>
      </c>
      <c r="I193" s="188">
        <v>7.0376506024096388</v>
      </c>
      <c r="J193" s="189">
        <f t="shared" si="35"/>
        <v>0.6141705185521964</v>
      </c>
      <c r="K193" s="188">
        <v>6.6914634146341463</v>
      </c>
      <c r="L193" s="189">
        <f t="shared" si="36"/>
        <v>-0.34618718777549251</v>
      </c>
      <c r="M193" s="188"/>
      <c r="N193" s="189"/>
    </row>
    <row r="194" spans="2:15" x14ac:dyDescent="0.25">
      <c r="B194" s="118" t="s">
        <v>91</v>
      </c>
      <c r="C194" s="188">
        <v>10.689922480620154</v>
      </c>
      <c r="D194" s="189">
        <v>2.7205347255181138</v>
      </c>
      <c r="E194" s="188">
        <v>5.4377593360995853</v>
      </c>
      <c r="F194" s="189">
        <f t="shared" si="35"/>
        <v>-5.2521631445205692</v>
      </c>
      <c r="G194" s="188">
        <v>5.0327102803738315</v>
      </c>
      <c r="H194" s="189">
        <f t="shared" si="35"/>
        <v>-0.40504905572575378</v>
      </c>
      <c r="I194" s="188">
        <v>5.7731811697574891</v>
      </c>
      <c r="J194" s="189">
        <f t="shared" si="35"/>
        <v>0.74047088938365757</v>
      </c>
      <c r="K194" s="188">
        <v>6.5517241379310347</v>
      </c>
      <c r="L194" s="189">
        <f t="shared" si="36"/>
        <v>0.77854296817354562</v>
      </c>
      <c r="M194" s="188"/>
      <c r="N194" s="189"/>
    </row>
    <row r="195" spans="2:15" x14ac:dyDescent="0.25">
      <c r="B195" s="118" t="s">
        <v>93</v>
      </c>
      <c r="C195" s="188">
        <v>17.657894736842106</v>
      </c>
      <c r="D195" s="189">
        <v>11.377980206927576</v>
      </c>
      <c r="E195" s="188">
        <v>5.9419862340216323</v>
      </c>
      <c r="F195" s="189">
        <f t="shared" si="35"/>
        <v>-11.715908502820474</v>
      </c>
      <c r="G195" s="188">
        <v>6.1750972762645917</v>
      </c>
      <c r="H195" s="189">
        <f t="shared" si="35"/>
        <v>0.23311104224295942</v>
      </c>
      <c r="I195" s="188">
        <v>6.7342419080068145</v>
      </c>
      <c r="J195" s="189">
        <f t="shared" si="35"/>
        <v>0.55914463174222284</v>
      </c>
      <c r="K195" s="188">
        <v>6.0607734806629834</v>
      </c>
      <c r="L195" s="189">
        <f t="shared" si="36"/>
        <v>-0.67346842734383117</v>
      </c>
      <c r="M195" s="188"/>
      <c r="N195" s="189"/>
    </row>
    <row r="196" spans="2:15" x14ac:dyDescent="0.25">
      <c r="B196" s="118" t="s">
        <v>95</v>
      </c>
      <c r="C196" s="188">
        <v>3.3366336633663365</v>
      </c>
      <c r="D196" s="189">
        <v>-3.5859015479012695</v>
      </c>
      <c r="E196" s="188">
        <v>5.6928675400291118</v>
      </c>
      <c r="F196" s="189">
        <f t="shared" si="35"/>
        <v>2.3562338766627753</v>
      </c>
      <c r="G196" s="188">
        <v>5.7333333333333334</v>
      </c>
      <c r="H196" s="189">
        <f t="shared" si="35"/>
        <v>4.046579330422162E-2</v>
      </c>
      <c r="I196" s="188">
        <v>5.8972267536704734</v>
      </c>
      <c r="J196" s="189">
        <f t="shared" si="35"/>
        <v>0.16389342033714005</v>
      </c>
      <c r="K196" s="188">
        <v>5.8216867469879521</v>
      </c>
      <c r="L196" s="189">
        <f t="shared" si="36"/>
        <v>-7.5540006682521366E-2</v>
      </c>
      <c r="M196" s="188"/>
      <c r="N196" s="189"/>
    </row>
    <row r="197" spans="2:15" ht="15.75" x14ac:dyDescent="0.25">
      <c r="B197" s="121" t="s">
        <v>32</v>
      </c>
      <c r="C197" s="190">
        <v>7.1863592699327565</v>
      </c>
      <c r="D197" s="191">
        <v>-0.30539941145626592</v>
      </c>
      <c r="E197" s="190">
        <v>6.4026148817535091</v>
      </c>
      <c r="F197" s="191">
        <f t="shared" si="35"/>
        <v>-0.78374438817924741</v>
      </c>
      <c r="G197" s="190">
        <v>5.7455722070844688</v>
      </c>
      <c r="H197" s="191">
        <f t="shared" si="35"/>
        <v>-0.65704267466904032</v>
      </c>
      <c r="I197" s="190">
        <v>6.5394661308840414</v>
      </c>
      <c r="J197" s="191">
        <f t="shared" si="35"/>
        <v>0.79389392379957258</v>
      </c>
      <c r="K197" s="190">
        <v>6.6119604316546763</v>
      </c>
      <c r="L197" s="191">
        <f t="shared" si="36"/>
        <v>7.2494300770634901E-2</v>
      </c>
      <c r="M197" s="190">
        <v>6.4051692755733525</v>
      </c>
      <c r="N197" s="191">
        <v>-5.9697905232131809E-2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299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v>2020</v>
      </c>
      <c r="D205" s="307"/>
      <c r="E205" s="308">
        <v>2021</v>
      </c>
      <c r="F205" s="307"/>
      <c r="G205" s="308">
        <v>2022</v>
      </c>
      <c r="H205" s="307"/>
      <c r="I205" s="308">
        <v>2023</v>
      </c>
      <c r="J205" s="307"/>
      <c r="K205" s="308">
        <v>2024</v>
      </c>
      <c r="L205" s="307"/>
      <c r="M205" s="308"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8.1841620626151013</v>
      </c>
      <c r="D207" s="189">
        <v>0.95681951269190613</v>
      </c>
      <c r="E207" s="188">
        <v>9.1199999999999992</v>
      </c>
      <c r="F207" s="189">
        <f t="shared" ref="F207:J209" si="37">IFERROR(E207-C207,"-")</f>
        <v>0.93583793738489796</v>
      </c>
      <c r="G207" s="188">
        <v>6.1940594059405942</v>
      </c>
      <c r="H207" s="189">
        <f t="shared" si="37"/>
        <v>-2.925940594059405</v>
      </c>
      <c r="I207" s="188">
        <v>7.4954441913439638</v>
      </c>
      <c r="J207" s="189">
        <f t="shared" si="37"/>
        <v>1.3013847854033695</v>
      </c>
      <c r="K207" s="188">
        <v>6.8130841121495331</v>
      </c>
      <c r="L207" s="189">
        <f t="shared" ref="L207:L209" si="38">IFERROR(K207-I207,"-")</f>
        <v>-0.68236007919443065</v>
      </c>
      <c r="M207" s="188">
        <v>7.738790035587189</v>
      </c>
      <c r="N207" s="189">
        <f t="shared" ref="N207:N210" si="39">IFERROR(M207-K207,"-")</f>
        <v>0.9257059234376559</v>
      </c>
    </row>
    <row r="208" spans="2:15" x14ac:dyDescent="0.25">
      <c r="B208" s="118" t="s">
        <v>75</v>
      </c>
      <c r="C208" s="188">
        <v>5.9428571428571431</v>
      </c>
      <c r="D208" s="189">
        <v>-1.797177519187918</v>
      </c>
      <c r="E208" s="188">
        <v>5.0677966101694913</v>
      </c>
      <c r="F208" s="189">
        <f t="shared" si="37"/>
        <v>-0.87506053268765172</v>
      </c>
      <c r="G208" s="188">
        <v>6.1375661375661377</v>
      </c>
      <c r="H208" s="189">
        <f t="shared" si="37"/>
        <v>1.0697695273966463</v>
      </c>
      <c r="I208" s="188">
        <v>7.31989247311828</v>
      </c>
      <c r="J208" s="189">
        <f t="shared" si="37"/>
        <v>1.1823263355521423</v>
      </c>
      <c r="K208" s="188">
        <v>6.6363636363636367</v>
      </c>
      <c r="L208" s="189">
        <f t="shared" si="38"/>
        <v>-0.68352883675464327</v>
      </c>
      <c r="M208" s="188">
        <v>7.1312649164677806</v>
      </c>
      <c r="N208" s="189">
        <f t="shared" si="39"/>
        <v>0.49490128010414391</v>
      </c>
    </row>
    <row r="209" spans="2:15" x14ac:dyDescent="0.25">
      <c r="B209" s="118" t="s">
        <v>77</v>
      </c>
      <c r="C209" s="188">
        <v>9.87109375</v>
      </c>
      <c r="D209" s="189">
        <v>3.0842085040983607</v>
      </c>
      <c r="E209" s="188">
        <v>5.1428571428571432</v>
      </c>
      <c r="F209" s="189">
        <f t="shared" si="37"/>
        <v>-4.7282366071428568</v>
      </c>
      <c r="G209" s="188">
        <v>6.5629053177691308</v>
      </c>
      <c r="H209" s="189">
        <f t="shared" si="37"/>
        <v>1.4200481749119875</v>
      </c>
      <c r="I209" s="188">
        <v>6.0713450292397662</v>
      </c>
      <c r="J209" s="189">
        <f t="shared" si="37"/>
        <v>-0.49156028852936462</v>
      </c>
      <c r="K209" s="188">
        <v>7.0371428571428574</v>
      </c>
      <c r="L209" s="189">
        <f t="shared" si="38"/>
        <v>0.96579782790309121</v>
      </c>
      <c r="M209" s="188">
        <v>7.2626656274356973</v>
      </c>
      <c r="N209" s="189">
        <f t="shared" si="39"/>
        <v>0.22552277029283996</v>
      </c>
    </row>
    <row r="210" spans="2:15" x14ac:dyDescent="0.25">
      <c r="B210" s="118" t="s">
        <v>79</v>
      </c>
      <c r="C210" s="188" t="s">
        <v>250</v>
      </c>
      <c r="D210" s="189" t="s">
        <v>250</v>
      </c>
      <c r="E210" s="188">
        <v>3.24</v>
      </c>
      <c r="F210" s="189" t="str">
        <f>IFERROR(E210-C210,"-")</f>
        <v>-</v>
      </c>
      <c r="G210" s="188">
        <v>6.0729281767955801</v>
      </c>
      <c r="H210" s="189">
        <f>IFERROR(G210-E210,"-")</f>
        <v>2.8329281767955798</v>
      </c>
      <c r="I210" s="188">
        <v>6.6473087818696888</v>
      </c>
      <c r="J210" s="189">
        <f>IFERROR(I210-G210,"-")</f>
        <v>0.57438060507410871</v>
      </c>
      <c r="K210" s="188">
        <v>6.7803223070398646</v>
      </c>
      <c r="L210" s="189">
        <f>IFERROR(K210-I210,"-")</f>
        <v>0.13301352517017584</v>
      </c>
      <c r="M210" s="188">
        <v>7.2923976608187138</v>
      </c>
      <c r="N210" s="189">
        <f t="shared" si="39"/>
        <v>0.51207535377884916</v>
      </c>
    </row>
    <row r="211" spans="2:15" x14ac:dyDescent="0.25">
      <c r="B211" s="118" t="s">
        <v>81</v>
      </c>
      <c r="C211" s="188" t="s">
        <v>250</v>
      </c>
      <c r="D211" s="189" t="s">
        <v>250</v>
      </c>
      <c r="E211" s="188">
        <v>3.4927536231884058</v>
      </c>
      <c r="F211" s="189" t="str">
        <f t="shared" ref="F211:J219" si="40">IFERROR(E211-C211,"-")</f>
        <v>-</v>
      </c>
      <c r="G211" s="188">
        <v>6.373608903020668</v>
      </c>
      <c r="H211" s="189">
        <f t="shared" si="40"/>
        <v>2.8808552798322622</v>
      </c>
      <c r="I211" s="188">
        <v>6.8310911808669657</v>
      </c>
      <c r="J211" s="189">
        <f t="shared" si="40"/>
        <v>0.45748227784629769</v>
      </c>
      <c r="K211" s="188">
        <v>6.5109090909090908</v>
      </c>
      <c r="L211" s="189">
        <f t="shared" ref="L211:L219" si="41">IFERROR(K211-I211,"-")</f>
        <v>-0.32018208995787489</v>
      </c>
      <c r="M211" s="188"/>
      <c r="N211" s="189"/>
    </row>
    <row r="212" spans="2:15" x14ac:dyDescent="0.25">
      <c r="B212" s="118" t="s">
        <v>83</v>
      </c>
      <c r="C212" s="188" t="s">
        <v>250</v>
      </c>
      <c r="D212" s="189" t="s">
        <v>250</v>
      </c>
      <c r="E212" s="188">
        <v>5.0040983606557381</v>
      </c>
      <c r="F212" s="189" t="str">
        <f t="shared" si="40"/>
        <v>-</v>
      </c>
      <c r="G212" s="188">
        <v>7.4421641791044779</v>
      </c>
      <c r="H212" s="189">
        <f t="shared" si="40"/>
        <v>2.4380658184487398</v>
      </c>
      <c r="I212" s="188">
        <v>6.7452513966480447</v>
      </c>
      <c r="J212" s="189">
        <f t="shared" si="40"/>
        <v>-0.69691278245643318</v>
      </c>
      <c r="K212" s="188">
        <v>7.1186094069529648</v>
      </c>
      <c r="L212" s="189">
        <f t="shared" si="41"/>
        <v>0.37335801030492011</v>
      </c>
      <c r="M212" s="188"/>
      <c r="N212" s="189"/>
    </row>
    <row r="213" spans="2:15" x14ac:dyDescent="0.25">
      <c r="B213" s="118" t="s">
        <v>85</v>
      </c>
      <c r="C213" s="188" t="s">
        <v>250</v>
      </c>
      <c r="D213" s="189" t="s">
        <v>250</v>
      </c>
      <c r="E213" s="188">
        <v>7.0204460966542754</v>
      </c>
      <c r="F213" s="189" t="str">
        <f t="shared" si="40"/>
        <v>-</v>
      </c>
      <c r="G213" s="188">
        <v>7.129666011787819</v>
      </c>
      <c r="H213" s="189">
        <f t="shared" si="40"/>
        <v>0.10921991513354357</v>
      </c>
      <c r="I213" s="188">
        <v>8.7765363128491618</v>
      </c>
      <c r="J213" s="189">
        <f t="shared" si="40"/>
        <v>1.6468703010613428</v>
      </c>
      <c r="K213" s="188">
        <v>7.2642276422764231</v>
      </c>
      <c r="L213" s="189">
        <f t="shared" si="41"/>
        <v>-1.5123086705727387</v>
      </c>
      <c r="M213" s="188"/>
      <c r="N213" s="189"/>
    </row>
    <row r="214" spans="2:15" x14ac:dyDescent="0.25">
      <c r="B214" s="118" t="s">
        <v>87</v>
      </c>
      <c r="C214" s="188">
        <v>7.2149999999999999</v>
      </c>
      <c r="D214" s="189">
        <v>-2.1733299798792753</v>
      </c>
      <c r="E214" s="188">
        <v>6.7904040404040407</v>
      </c>
      <c r="F214" s="189">
        <f t="shared" si="40"/>
        <v>-0.42459595959595919</v>
      </c>
      <c r="G214" s="188">
        <v>8.3278955954323006</v>
      </c>
      <c r="H214" s="189">
        <f t="shared" si="40"/>
        <v>1.53749155502826</v>
      </c>
      <c r="I214" s="188">
        <v>7.8383545770567791</v>
      </c>
      <c r="J214" s="189">
        <f t="shared" si="40"/>
        <v>-0.48954101837552155</v>
      </c>
      <c r="K214" s="188">
        <v>8.5658653846153854</v>
      </c>
      <c r="L214" s="189">
        <f t="shared" si="41"/>
        <v>0.72751080755860631</v>
      </c>
      <c r="M214" s="188"/>
      <c r="N214" s="189"/>
    </row>
    <row r="215" spans="2:15" x14ac:dyDescent="0.25">
      <c r="B215" s="118" t="s">
        <v>89</v>
      </c>
      <c r="C215" s="188">
        <v>6.9473684210526319</v>
      </c>
      <c r="D215" s="189">
        <v>-1.6408668730650149</v>
      </c>
      <c r="E215" s="188">
        <v>7.7776096822995457</v>
      </c>
      <c r="F215" s="189">
        <f t="shared" si="40"/>
        <v>0.83024126124691389</v>
      </c>
      <c r="G215" s="188">
        <v>8.568154402895054</v>
      </c>
      <c r="H215" s="189">
        <f t="shared" si="40"/>
        <v>0.79054472059550829</v>
      </c>
      <c r="I215" s="188">
        <v>7.7614607614607616</v>
      </c>
      <c r="J215" s="189">
        <f t="shared" si="40"/>
        <v>-0.80669364143429245</v>
      </c>
      <c r="K215" s="188">
        <v>7.8050389922015597</v>
      </c>
      <c r="L215" s="189">
        <f t="shared" si="41"/>
        <v>4.3578230740798141E-2</v>
      </c>
      <c r="M215" s="188"/>
      <c r="N215" s="189"/>
    </row>
    <row r="216" spans="2:15" x14ac:dyDescent="0.25">
      <c r="B216" s="118" t="s">
        <v>91</v>
      </c>
      <c r="C216" s="188">
        <v>4.541666666666667</v>
      </c>
      <c r="D216" s="189">
        <v>-3.4423216885007273</v>
      </c>
      <c r="E216" s="188">
        <v>6.545696539485359</v>
      </c>
      <c r="F216" s="189">
        <f t="shared" si="40"/>
        <v>2.004029872818692</v>
      </c>
      <c r="G216" s="188">
        <v>7.2943820224719103</v>
      </c>
      <c r="H216" s="189">
        <f t="shared" si="40"/>
        <v>0.74868548298655124</v>
      </c>
      <c r="I216" s="188">
        <v>6.5623229461756374</v>
      </c>
      <c r="J216" s="189">
        <f t="shared" si="40"/>
        <v>-0.73205907629627287</v>
      </c>
      <c r="K216" s="188">
        <v>7.0728318160038333</v>
      </c>
      <c r="L216" s="189">
        <f t="shared" si="41"/>
        <v>0.51050886982819588</v>
      </c>
      <c r="M216" s="188"/>
      <c r="N216" s="189"/>
    </row>
    <row r="217" spans="2:15" x14ac:dyDescent="0.25">
      <c r="B217" s="118" t="s">
        <v>93</v>
      </c>
      <c r="C217" s="188">
        <v>6.6727272727272728</v>
      </c>
      <c r="D217" s="189">
        <v>-1.0828997369190292</v>
      </c>
      <c r="E217" s="188">
        <v>5.6608333333333336</v>
      </c>
      <c r="F217" s="189">
        <f t="shared" si="40"/>
        <v>-1.0118939393939392</v>
      </c>
      <c r="G217" s="188">
        <v>6.7575169738118328</v>
      </c>
      <c r="H217" s="189">
        <f t="shared" si="40"/>
        <v>1.0966836404784992</v>
      </c>
      <c r="I217" s="188">
        <v>6.2689922480620153</v>
      </c>
      <c r="J217" s="189">
        <f t="shared" si="40"/>
        <v>-0.48852472574981753</v>
      </c>
      <c r="K217" s="188">
        <v>7.3297872340425529</v>
      </c>
      <c r="L217" s="189">
        <f t="shared" si="41"/>
        <v>1.0607949859805377</v>
      </c>
      <c r="M217" s="188"/>
      <c r="N217" s="189"/>
    </row>
    <row r="218" spans="2:15" x14ac:dyDescent="0.25">
      <c r="B218" s="118" t="s">
        <v>95</v>
      </c>
      <c r="C218" s="188">
        <v>8.0144927536231876</v>
      </c>
      <c r="D218" s="189">
        <v>-6.4274369664483189E-2</v>
      </c>
      <c r="E218" s="188">
        <v>6.4076433121019107</v>
      </c>
      <c r="F218" s="189">
        <f t="shared" si="40"/>
        <v>-1.6068494415212768</v>
      </c>
      <c r="G218" s="188">
        <v>7.4463705308775729</v>
      </c>
      <c r="H218" s="189">
        <f t="shared" si="40"/>
        <v>1.0387272187756622</v>
      </c>
      <c r="I218" s="188">
        <v>5.48</v>
      </c>
      <c r="J218" s="189">
        <f t="shared" si="40"/>
        <v>-1.9663705308775725</v>
      </c>
      <c r="K218" s="188">
        <v>7.132173913043478</v>
      </c>
      <c r="L218" s="189">
        <f t="shared" si="41"/>
        <v>1.6521739130434776</v>
      </c>
      <c r="M218" s="188"/>
      <c r="N218" s="189"/>
    </row>
    <row r="219" spans="2:15" ht="15.75" x14ac:dyDescent="0.25">
      <c r="B219" s="121" t="s">
        <v>32</v>
      </c>
      <c r="C219" s="190">
        <v>7.2815814850530378</v>
      </c>
      <c r="D219" s="191">
        <v>-0.81168443577312477</v>
      </c>
      <c r="E219" s="190">
        <v>6.3749166110740489</v>
      </c>
      <c r="F219" s="191">
        <f t="shared" si="40"/>
        <v>-0.90666487397898887</v>
      </c>
      <c r="G219" s="190">
        <v>7.0487258471016521</v>
      </c>
      <c r="H219" s="191">
        <f t="shared" si="40"/>
        <v>0.67380923602760312</v>
      </c>
      <c r="I219" s="190">
        <v>6.997908759972117</v>
      </c>
      <c r="J219" s="191">
        <f t="shared" si="40"/>
        <v>-5.0817087129535032E-2</v>
      </c>
      <c r="K219" s="190">
        <v>7.2584063141961295</v>
      </c>
      <c r="L219" s="191">
        <f t="shared" si="41"/>
        <v>0.26049755422401244</v>
      </c>
      <c r="M219" s="190">
        <v>7.3515769944341374</v>
      </c>
      <c r="N219" s="191">
        <v>0.54091601362390307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298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v>2020</v>
      </c>
      <c r="D227" s="307"/>
      <c r="E227" s="308">
        <v>2021</v>
      </c>
      <c r="F227" s="307"/>
      <c r="G227" s="308">
        <v>2022</v>
      </c>
      <c r="H227" s="307"/>
      <c r="I227" s="308">
        <v>2023</v>
      </c>
      <c r="J227" s="307"/>
      <c r="K227" s="308">
        <v>2024</v>
      </c>
      <c r="L227" s="307"/>
      <c r="M227" s="308"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6.6836027713625867</v>
      </c>
      <c r="D229" s="189">
        <v>-0.47544968210611049</v>
      </c>
      <c r="E229" s="188">
        <v>3.0506329113924049</v>
      </c>
      <c r="F229" s="189">
        <f t="shared" ref="F229:J231" si="42">IFERROR(E229-C229,"-")</f>
        <v>-3.6329698599701818</v>
      </c>
      <c r="G229" s="188">
        <v>5.4547069271758435</v>
      </c>
      <c r="H229" s="189">
        <f t="shared" si="42"/>
        <v>2.4040740157834386</v>
      </c>
      <c r="I229" s="188">
        <v>6.2166377816291165</v>
      </c>
      <c r="J229" s="189">
        <f t="shared" si="42"/>
        <v>0.76193085445327302</v>
      </c>
      <c r="K229" s="188">
        <v>6.5090579710144931</v>
      </c>
      <c r="L229" s="189">
        <f t="shared" ref="L229:L231" si="43">IFERROR(K229-I229,"-")</f>
        <v>0.29242018938537662</v>
      </c>
      <c r="M229" s="188">
        <v>6.3674242424242422</v>
      </c>
      <c r="N229" s="189">
        <f t="shared" ref="N229:N232" si="44">IFERROR(M229-K229,"-")</f>
        <v>-0.14163372859025092</v>
      </c>
    </row>
    <row r="230" spans="2:15" x14ac:dyDescent="0.25">
      <c r="B230" s="118" t="s">
        <v>75</v>
      </c>
      <c r="C230" s="188">
        <v>6.6892230576441101</v>
      </c>
      <c r="D230" s="189">
        <v>-1.442497372463416</v>
      </c>
      <c r="E230" s="188">
        <v>4.5471698113207548</v>
      </c>
      <c r="F230" s="189">
        <f t="shared" si="42"/>
        <v>-2.1420532463233553</v>
      </c>
      <c r="G230" s="188">
        <v>5.1804635761589406</v>
      </c>
      <c r="H230" s="189">
        <f t="shared" si="42"/>
        <v>0.63329376483818578</v>
      </c>
      <c r="I230" s="188">
        <v>5.8491379310344831</v>
      </c>
      <c r="J230" s="189">
        <f t="shared" si="42"/>
        <v>0.6686743548755425</v>
      </c>
      <c r="K230" s="188">
        <v>6.1761102603369062</v>
      </c>
      <c r="L230" s="189">
        <f t="shared" si="43"/>
        <v>0.32697232930242315</v>
      </c>
      <c r="M230" s="188">
        <v>6.5554016620498619</v>
      </c>
      <c r="N230" s="189">
        <f t="shared" si="44"/>
        <v>0.37929140171295561</v>
      </c>
    </row>
    <row r="231" spans="2:15" x14ac:dyDescent="0.25">
      <c r="B231" s="118" t="s">
        <v>77</v>
      </c>
      <c r="C231" s="188">
        <v>8.0549019607843135</v>
      </c>
      <c r="D231" s="189">
        <v>0.46134059257505822</v>
      </c>
      <c r="E231" s="188">
        <v>4.4814814814814818</v>
      </c>
      <c r="F231" s="189">
        <f t="shared" si="42"/>
        <v>-3.5734204793028317</v>
      </c>
      <c r="G231" s="188">
        <v>5.3488843813387428</v>
      </c>
      <c r="H231" s="189">
        <f t="shared" si="42"/>
        <v>0.86740289985726093</v>
      </c>
      <c r="I231" s="188">
        <v>6.2137404580152671</v>
      </c>
      <c r="J231" s="189">
        <f t="shared" si="42"/>
        <v>0.86485607667652431</v>
      </c>
      <c r="K231" s="188">
        <v>6.0576923076923075</v>
      </c>
      <c r="L231" s="189">
        <f t="shared" si="43"/>
        <v>-0.1560481503229596</v>
      </c>
      <c r="M231" s="188">
        <v>6.8736413043478262</v>
      </c>
      <c r="N231" s="189">
        <f t="shared" si="44"/>
        <v>0.81594899665551868</v>
      </c>
    </row>
    <row r="232" spans="2:15" x14ac:dyDescent="0.25">
      <c r="B232" s="118" t="s">
        <v>79</v>
      </c>
      <c r="C232" s="188" t="s">
        <v>250</v>
      </c>
      <c r="D232" s="189" t="s">
        <v>250</v>
      </c>
      <c r="E232" s="188">
        <v>4.3181818181818183</v>
      </c>
      <c r="F232" s="189" t="str">
        <f>IFERROR(E232-C232,"-")</f>
        <v>-</v>
      </c>
      <c r="G232" s="188">
        <v>5.7170172084130018</v>
      </c>
      <c r="H232" s="189">
        <f>IFERROR(G232-E232,"-")</f>
        <v>1.3988353902311834</v>
      </c>
      <c r="I232" s="188">
        <v>6.225609756097561</v>
      </c>
      <c r="J232" s="189">
        <f>IFERROR(I232-G232,"-")</f>
        <v>0.50859254768455919</v>
      </c>
      <c r="K232" s="188">
        <v>7.2930693069306933</v>
      </c>
      <c r="L232" s="189">
        <f>IFERROR(K232-I232,"-")</f>
        <v>1.0674595508331324</v>
      </c>
      <c r="M232" s="188">
        <v>5.5533199195171026</v>
      </c>
      <c r="N232" s="189">
        <f t="shared" si="44"/>
        <v>-1.7397493874135908</v>
      </c>
    </row>
    <row r="233" spans="2:15" x14ac:dyDescent="0.25">
      <c r="B233" s="118" t="s">
        <v>81</v>
      </c>
      <c r="C233" s="188" t="s">
        <v>250</v>
      </c>
      <c r="D233" s="189" t="s">
        <v>250</v>
      </c>
      <c r="E233" s="188">
        <v>3.703846153846154</v>
      </c>
      <c r="F233" s="189" t="str">
        <f t="shared" ref="F233:J241" si="45">IFERROR(E233-C233,"-")</f>
        <v>-</v>
      </c>
      <c r="G233" s="188">
        <v>5.3867924528301883</v>
      </c>
      <c r="H233" s="189">
        <f t="shared" si="45"/>
        <v>1.6829462989840343</v>
      </c>
      <c r="I233" s="188">
        <v>6.3229461756373935</v>
      </c>
      <c r="J233" s="189">
        <f t="shared" si="45"/>
        <v>0.93615372280720521</v>
      </c>
      <c r="K233" s="188">
        <v>6.0445544554455441</v>
      </c>
      <c r="L233" s="189">
        <f t="shared" ref="L233:L241" si="46">IFERROR(K233-I233,"-")</f>
        <v>-0.27839172019184932</v>
      </c>
      <c r="M233" s="188"/>
      <c r="N233" s="189"/>
    </row>
    <row r="234" spans="2:15" x14ac:dyDescent="0.25">
      <c r="B234" s="118" t="s">
        <v>83</v>
      </c>
      <c r="C234" s="188" t="s">
        <v>250</v>
      </c>
      <c r="D234" s="189" t="s">
        <v>250</v>
      </c>
      <c r="E234" s="188">
        <v>6.5076923076923077</v>
      </c>
      <c r="F234" s="189" t="str">
        <f t="shared" si="45"/>
        <v>-</v>
      </c>
      <c r="G234" s="188">
        <v>5.4486215538847116</v>
      </c>
      <c r="H234" s="189">
        <f t="shared" si="45"/>
        <v>-1.0590707538075961</v>
      </c>
      <c r="I234" s="188">
        <v>7.3047858942065496</v>
      </c>
      <c r="J234" s="189">
        <f t="shared" si="45"/>
        <v>1.856164340321838</v>
      </c>
      <c r="K234" s="188">
        <v>6.8105413105413106</v>
      </c>
      <c r="L234" s="189">
        <f t="shared" si="46"/>
        <v>-0.49424458366523893</v>
      </c>
      <c r="M234" s="188"/>
      <c r="N234" s="189"/>
    </row>
    <row r="235" spans="2:15" x14ac:dyDescent="0.25">
      <c r="B235" s="118" t="s">
        <v>85</v>
      </c>
      <c r="C235" s="188" t="s">
        <v>250</v>
      </c>
      <c r="D235" s="189" t="s">
        <v>250</v>
      </c>
      <c r="E235" s="188">
        <v>5.8668341708542711</v>
      </c>
      <c r="F235" s="189" t="str">
        <f t="shared" si="45"/>
        <v>-</v>
      </c>
      <c r="G235" s="188">
        <v>6.2380952380952381</v>
      </c>
      <c r="H235" s="189">
        <f t="shared" si="45"/>
        <v>0.37126106724096708</v>
      </c>
      <c r="I235" s="188">
        <v>6.6871088861076347</v>
      </c>
      <c r="J235" s="189">
        <f t="shared" si="45"/>
        <v>0.44901364801239652</v>
      </c>
      <c r="K235" s="188">
        <v>7.3509060955518946</v>
      </c>
      <c r="L235" s="189">
        <f t="shared" si="46"/>
        <v>0.66379720944425991</v>
      </c>
      <c r="M235" s="188"/>
      <c r="N235" s="189"/>
    </row>
    <row r="236" spans="2:15" x14ac:dyDescent="0.25">
      <c r="B236" s="118" t="s">
        <v>87</v>
      </c>
      <c r="C236" s="188">
        <v>5.3166666666666664</v>
      </c>
      <c r="D236" s="189">
        <v>-3.4559236947791163</v>
      </c>
      <c r="E236" s="188">
        <v>11.090909090909092</v>
      </c>
      <c r="F236" s="189">
        <f t="shared" si="45"/>
        <v>5.7742424242424253</v>
      </c>
      <c r="G236" s="188">
        <v>7</v>
      </c>
      <c r="H236" s="189">
        <f t="shared" si="45"/>
        <v>-4.0909090909090917</v>
      </c>
      <c r="I236" s="188">
        <v>7.7</v>
      </c>
      <c r="J236" s="189">
        <f t="shared" si="45"/>
        <v>0.70000000000000018</v>
      </c>
      <c r="K236" s="188">
        <v>7.4824120603015079</v>
      </c>
      <c r="L236" s="189">
        <f t="shared" si="46"/>
        <v>-0.21758793969849233</v>
      </c>
      <c r="M236" s="188"/>
      <c r="N236" s="189"/>
    </row>
    <row r="237" spans="2:15" x14ac:dyDescent="0.25">
      <c r="B237" s="118" t="s">
        <v>89</v>
      </c>
      <c r="C237" s="188">
        <v>7.760089686098655</v>
      </c>
      <c r="D237" s="189">
        <v>-0.15998466334372452</v>
      </c>
      <c r="E237" s="188">
        <v>6.9529120198265177</v>
      </c>
      <c r="F237" s="189">
        <f t="shared" si="45"/>
        <v>-0.80717766627213727</v>
      </c>
      <c r="G237" s="188">
        <v>6.4234800838574424</v>
      </c>
      <c r="H237" s="189">
        <f t="shared" si="45"/>
        <v>-0.52943193596907534</v>
      </c>
      <c r="I237" s="188">
        <v>7.0376506024096388</v>
      </c>
      <c r="J237" s="189">
        <f t="shared" si="45"/>
        <v>0.6141705185521964</v>
      </c>
      <c r="K237" s="188">
        <v>6.6914634146341463</v>
      </c>
      <c r="L237" s="189">
        <f t="shared" si="46"/>
        <v>-0.34618718777549251</v>
      </c>
      <c r="M237" s="188"/>
      <c r="N237" s="189"/>
    </row>
    <row r="238" spans="2:15" x14ac:dyDescent="0.25">
      <c r="B238" s="118" t="s">
        <v>91</v>
      </c>
      <c r="C238" s="188">
        <v>10.689922480620154</v>
      </c>
      <c r="D238" s="189">
        <v>2.7205347255181138</v>
      </c>
      <c r="E238" s="188">
        <v>5.4377593360995853</v>
      </c>
      <c r="F238" s="189">
        <f t="shared" si="45"/>
        <v>-5.2521631445205692</v>
      </c>
      <c r="G238" s="188">
        <v>5.0327102803738315</v>
      </c>
      <c r="H238" s="189">
        <f t="shared" si="45"/>
        <v>-0.40504905572575378</v>
      </c>
      <c r="I238" s="188">
        <v>5.7731811697574891</v>
      </c>
      <c r="J238" s="189">
        <f t="shared" si="45"/>
        <v>0.74047088938365757</v>
      </c>
      <c r="K238" s="188">
        <v>6.5517241379310347</v>
      </c>
      <c r="L238" s="189">
        <f t="shared" si="46"/>
        <v>0.77854296817354562</v>
      </c>
      <c r="M238" s="188"/>
      <c r="N238" s="189"/>
    </row>
    <row r="239" spans="2:15" x14ac:dyDescent="0.25">
      <c r="B239" s="118" t="s">
        <v>93</v>
      </c>
      <c r="C239" s="188">
        <v>17.657894736842106</v>
      </c>
      <c r="D239" s="189">
        <v>11.377980206927576</v>
      </c>
      <c r="E239" s="188">
        <v>5.9419862340216323</v>
      </c>
      <c r="F239" s="189">
        <f t="shared" si="45"/>
        <v>-11.715908502820474</v>
      </c>
      <c r="G239" s="188">
        <v>6.1750972762645917</v>
      </c>
      <c r="H239" s="189">
        <f t="shared" si="45"/>
        <v>0.23311104224295942</v>
      </c>
      <c r="I239" s="188">
        <v>6.7342419080068145</v>
      </c>
      <c r="J239" s="189">
        <f t="shared" si="45"/>
        <v>0.55914463174222284</v>
      </c>
      <c r="K239" s="188">
        <v>6.0607734806629834</v>
      </c>
      <c r="L239" s="189">
        <f t="shared" si="46"/>
        <v>-0.67346842734383117</v>
      </c>
      <c r="M239" s="188"/>
      <c r="N239" s="189"/>
    </row>
    <row r="240" spans="2:15" x14ac:dyDescent="0.25">
      <c r="B240" s="118" t="s">
        <v>95</v>
      </c>
      <c r="C240" s="188">
        <v>3.3366336633663365</v>
      </c>
      <c r="D240" s="189">
        <v>-3.5859015479012695</v>
      </c>
      <c r="E240" s="188">
        <v>5.6928675400291118</v>
      </c>
      <c r="F240" s="189">
        <f t="shared" si="45"/>
        <v>2.3562338766627753</v>
      </c>
      <c r="G240" s="188">
        <v>5.7333333333333334</v>
      </c>
      <c r="H240" s="189">
        <f t="shared" si="45"/>
        <v>4.046579330422162E-2</v>
      </c>
      <c r="I240" s="188">
        <v>5.8972267536704734</v>
      </c>
      <c r="J240" s="189">
        <f t="shared" si="45"/>
        <v>0.16389342033714005</v>
      </c>
      <c r="K240" s="188">
        <v>5.8216867469879521</v>
      </c>
      <c r="L240" s="189">
        <f t="shared" si="46"/>
        <v>-7.5540006682521366E-2</v>
      </c>
      <c r="M240" s="188"/>
      <c r="N240" s="189"/>
    </row>
    <row r="241" spans="2:15" ht="15.75" x14ac:dyDescent="0.25">
      <c r="B241" s="121" t="s">
        <v>32</v>
      </c>
      <c r="C241" s="190">
        <v>7.1863592699327565</v>
      </c>
      <c r="D241" s="191">
        <v>-0.30539941145626592</v>
      </c>
      <c r="E241" s="190">
        <v>6.4026148817535091</v>
      </c>
      <c r="F241" s="191">
        <f t="shared" si="45"/>
        <v>-0.78374438817924741</v>
      </c>
      <c r="G241" s="190">
        <v>5.7455722070844688</v>
      </c>
      <c r="H241" s="191">
        <f t="shared" si="45"/>
        <v>-0.65704267466904032</v>
      </c>
      <c r="I241" s="190">
        <v>6.5394661308840414</v>
      </c>
      <c r="J241" s="191">
        <f t="shared" si="45"/>
        <v>0.79389392379957258</v>
      </c>
      <c r="K241" s="190">
        <v>6.6119604316546763</v>
      </c>
      <c r="L241" s="191">
        <f t="shared" si="46"/>
        <v>7.2494300770634901E-2</v>
      </c>
      <c r="M241" s="190">
        <v>6.4051692755733525</v>
      </c>
      <c r="N241" s="191">
        <v>-5.9697905232131809E-2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300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v>2020</v>
      </c>
      <c r="D249" s="307"/>
      <c r="E249" s="308">
        <v>2021</v>
      </c>
      <c r="F249" s="307"/>
      <c r="G249" s="308">
        <v>2022</v>
      </c>
      <c r="H249" s="307"/>
      <c r="I249" s="308">
        <v>2023</v>
      </c>
      <c r="J249" s="307"/>
      <c r="K249" s="308">
        <v>2024</v>
      </c>
      <c r="L249" s="307"/>
      <c r="M249" s="308">
        <v>2025</v>
      </c>
      <c r="N249" s="309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10.133493205435652</v>
      </c>
      <c r="D251" s="189">
        <v>0.95747102941347606</v>
      </c>
      <c r="E251" s="188">
        <v>14.692307692307692</v>
      </c>
      <c r="F251" s="189">
        <f t="shared" ref="F251:J253" si="47">IFERROR(E251-C251,"-")</f>
        <v>4.5588144868720395</v>
      </c>
      <c r="G251" s="188">
        <v>9.5601799775028127</v>
      </c>
      <c r="H251" s="189">
        <f t="shared" si="47"/>
        <v>-5.1321277148048789</v>
      </c>
      <c r="I251" s="188">
        <v>8.4134045077105579</v>
      </c>
      <c r="J251" s="189">
        <f t="shared" si="47"/>
        <v>-1.1467754697922548</v>
      </c>
      <c r="K251" s="188">
        <v>8.7924667651403254</v>
      </c>
      <c r="L251" s="189">
        <f t="shared" ref="L251:L253" si="48">IFERROR(K251-I251,"-")</f>
        <v>0.37906225742976751</v>
      </c>
      <c r="M251" s="188">
        <v>9.8285243198680963</v>
      </c>
      <c r="N251" s="189">
        <f t="shared" ref="N251:N254" si="49">IFERROR(M251-K251,"-")</f>
        <v>1.0360575547277708</v>
      </c>
    </row>
    <row r="252" spans="2:15" x14ac:dyDescent="0.25">
      <c r="B252" s="118" t="s">
        <v>75</v>
      </c>
      <c r="C252" s="188">
        <v>8.9423728813559329</v>
      </c>
      <c r="D252" s="189">
        <v>-0.73589616850295769</v>
      </c>
      <c r="E252" s="188">
        <v>7.0588235294117645</v>
      </c>
      <c r="F252" s="189">
        <f t="shared" si="47"/>
        <v>-1.8835493519441684</v>
      </c>
      <c r="G252" s="188">
        <v>9.1644144144144146</v>
      </c>
      <c r="H252" s="189">
        <f t="shared" si="47"/>
        <v>2.1055908850026501</v>
      </c>
      <c r="I252" s="188">
        <v>9.496240601503759</v>
      </c>
      <c r="J252" s="189">
        <f t="shared" si="47"/>
        <v>0.33182618708934442</v>
      </c>
      <c r="K252" s="188">
        <v>10.563145353455123</v>
      </c>
      <c r="L252" s="189">
        <f t="shared" si="48"/>
        <v>1.0669047519513644</v>
      </c>
      <c r="M252" s="188">
        <v>9.6209476309226929</v>
      </c>
      <c r="N252" s="189">
        <f t="shared" si="49"/>
        <v>-0.9421977225324305</v>
      </c>
    </row>
    <row r="253" spans="2:15" x14ac:dyDescent="0.25">
      <c r="B253" s="118" t="s">
        <v>77</v>
      </c>
      <c r="C253" s="188">
        <v>12.185639229422067</v>
      </c>
      <c r="D253" s="189">
        <v>3.9088414003854322</v>
      </c>
      <c r="E253" s="188">
        <v>8.3571428571428577</v>
      </c>
      <c r="F253" s="189">
        <f t="shared" si="47"/>
        <v>-3.8284963722792096</v>
      </c>
      <c r="G253" s="188">
        <v>7.5493107104984096</v>
      </c>
      <c r="H253" s="189">
        <f t="shared" si="47"/>
        <v>-0.80783214664444802</v>
      </c>
      <c r="I253" s="188">
        <v>10.062709030100335</v>
      </c>
      <c r="J253" s="189">
        <f t="shared" si="47"/>
        <v>2.5133983196019249</v>
      </c>
      <c r="K253" s="188">
        <v>10.274442538593481</v>
      </c>
      <c r="L253" s="189">
        <f t="shared" si="48"/>
        <v>0.21173350849314687</v>
      </c>
      <c r="M253" s="188">
        <v>9.6300578034682083</v>
      </c>
      <c r="N253" s="189">
        <f t="shared" si="49"/>
        <v>-0.64438473512527317</v>
      </c>
    </row>
    <row r="254" spans="2:15" x14ac:dyDescent="0.25">
      <c r="B254" s="118" t="s">
        <v>79</v>
      </c>
      <c r="C254" s="188" t="s">
        <v>250</v>
      </c>
      <c r="D254" s="189" t="s">
        <v>250</v>
      </c>
      <c r="E254" s="188">
        <v>12.714285714285714</v>
      </c>
      <c r="F254" s="189" t="str">
        <f>IFERROR(E254-C254,"-")</f>
        <v>-</v>
      </c>
      <c r="G254" s="188">
        <v>8.5870020964360592</v>
      </c>
      <c r="H254" s="189">
        <f>IFERROR(G254-E254,"-")</f>
        <v>-4.1272836178496544</v>
      </c>
      <c r="I254" s="188">
        <v>8.5347490347490353</v>
      </c>
      <c r="J254" s="189">
        <f>IFERROR(I254-G254,"-")</f>
        <v>-5.2253061687023816E-2</v>
      </c>
      <c r="K254" s="188">
        <v>9.3033333333333328</v>
      </c>
      <c r="L254" s="189">
        <f>IFERROR(K254-I254,"-")</f>
        <v>0.76858429858429744</v>
      </c>
      <c r="M254" s="188">
        <v>9.3333333333333339</v>
      </c>
      <c r="N254" s="189">
        <f t="shared" si="49"/>
        <v>3.0000000000001137E-2</v>
      </c>
    </row>
    <row r="255" spans="2:15" x14ac:dyDescent="0.25">
      <c r="B255" s="118" t="s">
        <v>81</v>
      </c>
      <c r="C255" s="188" t="s">
        <v>250</v>
      </c>
      <c r="D255" s="189" t="s">
        <v>250</v>
      </c>
      <c r="E255" s="188">
        <v>5.2727272727272725</v>
      </c>
      <c r="F255" s="189" t="str">
        <f t="shared" ref="F255:J263" si="50">IFERROR(E255-C255,"-")</f>
        <v>-</v>
      </c>
      <c r="G255" s="188">
        <v>7.4805194805194803</v>
      </c>
      <c r="H255" s="189">
        <f t="shared" si="50"/>
        <v>2.2077922077922079</v>
      </c>
      <c r="I255" s="188">
        <v>7.7313432835820892</v>
      </c>
      <c r="J255" s="189">
        <f t="shared" si="50"/>
        <v>0.25082380306260887</v>
      </c>
      <c r="K255" s="188">
        <v>12.324324324324325</v>
      </c>
      <c r="L255" s="189">
        <f t="shared" ref="L255:L263" si="51">IFERROR(K255-I255,"-")</f>
        <v>4.5929810407422353</v>
      </c>
      <c r="M255" s="188"/>
      <c r="N255" s="189"/>
    </row>
    <row r="256" spans="2:15" x14ac:dyDescent="0.25">
      <c r="B256" s="118" t="s">
        <v>83</v>
      </c>
      <c r="C256" s="188" t="s">
        <v>250</v>
      </c>
      <c r="D256" s="189" t="s">
        <v>250</v>
      </c>
      <c r="E256" s="188">
        <v>7.9523809523809526</v>
      </c>
      <c r="F256" s="189" t="str">
        <f t="shared" si="50"/>
        <v>-</v>
      </c>
      <c r="G256" s="188">
        <v>6.5588235294117645</v>
      </c>
      <c r="H256" s="189">
        <f t="shared" si="50"/>
        <v>-1.3935574229691881</v>
      </c>
      <c r="I256" s="188">
        <v>7.1062500000000002</v>
      </c>
      <c r="J256" s="189">
        <f t="shared" si="50"/>
        <v>0.54742647058823568</v>
      </c>
      <c r="K256" s="188">
        <v>7.359375</v>
      </c>
      <c r="L256" s="189">
        <f t="shared" si="51"/>
        <v>0.25312499999999982</v>
      </c>
      <c r="M256" s="188"/>
      <c r="N256" s="189"/>
    </row>
    <row r="257" spans="2:15" x14ac:dyDescent="0.25">
      <c r="B257" s="118" t="s">
        <v>85</v>
      </c>
      <c r="C257" s="188" t="s">
        <v>250</v>
      </c>
      <c r="D257" s="189" t="s">
        <v>250</v>
      </c>
      <c r="E257" s="188">
        <v>6.6304347826086953</v>
      </c>
      <c r="F257" s="189" t="str">
        <f t="shared" si="50"/>
        <v>-</v>
      </c>
      <c r="G257" s="188">
        <v>6.9949622166246854</v>
      </c>
      <c r="H257" s="189">
        <f t="shared" si="50"/>
        <v>0.36452743401599008</v>
      </c>
      <c r="I257" s="188">
        <v>8.7642857142857142</v>
      </c>
      <c r="J257" s="189">
        <f t="shared" si="50"/>
        <v>1.7693234976610288</v>
      </c>
      <c r="K257" s="188">
        <v>7.4109589041095889</v>
      </c>
      <c r="L257" s="189">
        <f t="shared" si="51"/>
        <v>-1.3533268101761253</v>
      </c>
      <c r="M257" s="188"/>
      <c r="N257" s="189"/>
    </row>
    <row r="258" spans="2:15" x14ac:dyDescent="0.25">
      <c r="B258" s="118" t="s">
        <v>87</v>
      </c>
      <c r="C258" s="188">
        <v>4.5</v>
      </c>
      <c r="D258" s="189">
        <v>-4.5276679841897227</v>
      </c>
      <c r="E258" s="188">
        <v>6.8292682926829267</v>
      </c>
      <c r="F258" s="189">
        <f t="shared" si="50"/>
        <v>2.3292682926829267</v>
      </c>
      <c r="G258" s="188">
        <v>8.3677685950413228</v>
      </c>
      <c r="H258" s="189">
        <f t="shared" si="50"/>
        <v>1.5385003023583961</v>
      </c>
      <c r="I258" s="188">
        <v>7.4968152866242042</v>
      </c>
      <c r="J258" s="189">
        <f t="shared" si="50"/>
        <v>-0.8709533084171186</v>
      </c>
      <c r="K258" s="188">
        <v>7.0512820512820511</v>
      </c>
      <c r="L258" s="189">
        <f t="shared" si="51"/>
        <v>-0.44553323534215306</v>
      </c>
      <c r="M258" s="188"/>
      <c r="N258" s="189"/>
    </row>
    <row r="259" spans="2:15" x14ac:dyDescent="0.25">
      <c r="B259" s="118" t="s">
        <v>89</v>
      </c>
      <c r="C259" s="188">
        <v>5</v>
      </c>
      <c r="D259" s="189">
        <v>-3.1308016877637126</v>
      </c>
      <c r="E259" s="188">
        <v>6.3693693693693696</v>
      </c>
      <c r="F259" s="189">
        <f t="shared" si="50"/>
        <v>1.3693693693693696</v>
      </c>
      <c r="G259" s="188">
        <v>6.8025210084033612</v>
      </c>
      <c r="H259" s="189">
        <f t="shared" si="50"/>
        <v>0.43315163903399156</v>
      </c>
      <c r="I259" s="188">
        <v>7.2480000000000002</v>
      </c>
      <c r="J259" s="189">
        <f t="shared" si="50"/>
        <v>0.44547899159663906</v>
      </c>
      <c r="K259" s="188">
        <v>9.0243902439024382</v>
      </c>
      <c r="L259" s="189">
        <f t="shared" si="51"/>
        <v>1.7763902439024379</v>
      </c>
      <c r="M259" s="188"/>
      <c r="N259" s="189"/>
    </row>
    <row r="260" spans="2:15" x14ac:dyDescent="0.25">
      <c r="B260" s="118" t="s">
        <v>91</v>
      </c>
      <c r="C260" s="188">
        <v>2.6</v>
      </c>
      <c r="D260" s="189">
        <v>-4.8550195567144723</v>
      </c>
      <c r="E260" s="188">
        <v>6.5376344086021509</v>
      </c>
      <c r="F260" s="189">
        <f t="shared" si="50"/>
        <v>3.9376344086021509</v>
      </c>
      <c r="G260" s="188">
        <v>7.2698048220436284</v>
      </c>
      <c r="H260" s="189">
        <f t="shared" si="50"/>
        <v>0.73217041344147749</v>
      </c>
      <c r="I260" s="188">
        <v>6.4125560538116595</v>
      </c>
      <c r="J260" s="189">
        <f t="shared" si="50"/>
        <v>-0.85724876823196894</v>
      </c>
      <c r="K260" s="188">
        <v>7.2110939907550078</v>
      </c>
      <c r="L260" s="189">
        <f t="shared" si="51"/>
        <v>0.79853793694334829</v>
      </c>
      <c r="M260" s="188"/>
      <c r="N260" s="189"/>
    </row>
    <row r="261" spans="2:15" x14ac:dyDescent="0.25">
      <c r="B261" s="118" t="s">
        <v>93</v>
      </c>
      <c r="C261" s="188">
        <v>8.3333333333333339</v>
      </c>
      <c r="D261" s="189">
        <v>-0.41268510757194754</v>
      </c>
      <c r="E261" s="188">
        <v>7.9464980544747084</v>
      </c>
      <c r="F261" s="189">
        <f t="shared" si="50"/>
        <v>-0.38683527885862556</v>
      </c>
      <c r="G261" s="188">
        <v>7.8936464088397793</v>
      </c>
      <c r="H261" s="189">
        <f t="shared" si="50"/>
        <v>-5.2851645634929056E-2</v>
      </c>
      <c r="I261" s="188">
        <v>8.7702589807852966</v>
      </c>
      <c r="J261" s="189">
        <f t="shared" si="50"/>
        <v>0.87661257194551734</v>
      </c>
      <c r="K261" s="188">
        <v>9.8787313432835813</v>
      </c>
      <c r="L261" s="189">
        <f t="shared" si="51"/>
        <v>1.1084723624982846</v>
      </c>
      <c r="M261" s="188"/>
      <c r="N261" s="189"/>
    </row>
    <row r="262" spans="2:15" x14ac:dyDescent="0.25">
      <c r="B262" s="118" t="s">
        <v>95</v>
      </c>
      <c r="C262" s="188">
        <v>10</v>
      </c>
      <c r="D262" s="189">
        <v>1.7064579256360073</v>
      </c>
      <c r="E262" s="188">
        <v>10.456521739130435</v>
      </c>
      <c r="F262" s="189">
        <f t="shared" si="50"/>
        <v>0.45652173913043548</v>
      </c>
      <c r="G262" s="188">
        <v>10.09217046580773</v>
      </c>
      <c r="H262" s="189">
        <f t="shared" si="50"/>
        <v>-0.36435127332270589</v>
      </c>
      <c r="I262" s="188">
        <v>9.4980237154150196</v>
      </c>
      <c r="J262" s="189">
        <f t="shared" si="50"/>
        <v>-0.59414675039271003</v>
      </c>
      <c r="K262" s="188">
        <v>8.5391304347826082</v>
      </c>
      <c r="L262" s="189">
        <f t="shared" si="51"/>
        <v>-0.9588932806324113</v>
      </c>
      <c r="M262" s="188"/>
      <c r="N262" s="189"/>
    </row>
    <row r="263" spans="2:15" ht="15.75" x14ac:dyDescent="0.25">
      <c r="B263" s="121" t="s">
        <v>32</v>
      </c>
      <c r="C263" s="190">
        <v>10</v>
      </c>
      <c r="D263" s="191">
        <v>1.2191314553990615</v>
      </c>
      <c r="E263" s="190">
        <v>8.1052427184466023</v>
      </c>
      <c r="F263" s="191">
        <f t="shared" si="50"/>
        <v>-1.8947572815533977</v>
      </c>
      <c r="G263" s="190">
        <v>8.3713230444532378</v>
      </c>
      <c r="H263" s="191">
        <f t="shared" si="50"/>
        <v>0.26608032600663556</v>
      </c>
      <c r="I263" s="190">
        <v>8.7910605349601134</v>
      </c>
      <c r="J263" s="191">
        <f t="shared" si="50"/>
        <v>0.41973749050687559</v>
      </c>
      <c r="K263" s="190">
        <v>9.29595015576324</v>
      </c>
      <c r="L263" s="191">
        <f t="shared" si="51"/>
        <v>0.5048896208031266</v>
      </c>
      <c r="M263" s="190">
        <v>9.6533836359349205</v>
      </c>
      <c r="N263" s="191">
        <v>-0.14681249056667234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301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v>2020</v>
      </c>
      <c r="D271" s="307"/>
      <c r="E271" s="308">
        <v>2021</v>
      </c>
      <c r="F271" s="307"/>
      <c r="G271" s="308">
        <v>2022</v>
      </c>
      <c r="H271" s="307"/>
      <c r="I271" s="308">
        <v>2023</v>
      </c>
      <c r="J271" s="307"/>
      <c r="K271" s="308">
        <v>2024</v>
      </c>
      <c r="L271" s="307"/>
      <c r="M271" s="308">
        <v>2025</v>
      </c>
      <c r="N271" s="309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10.432530667878238</v>
      </c>
      <c r="D273" s="189">
        <v>1.1657413394513743</v>
      </c>
      <c r="E273" s="188">
        <v>5.5945945945945947</v>
      </c>
      <c r="F273" s="189">
        <f t="shared" ref="F273:J275" si="52">IFERROR(E273-C273,"-")</f>
        <v>-4.8379360732836432</v>
      </c>
      <c r="G273" s="188">
        <v>8.8008705114254617</v>
      </c>
      <c r="H273" s="189">
        <f t="shared" si="52"/>
        <v>3.206275916830867</v>
      </c>
      <c r="I273" s="188">
        <v>8.1389693109438337</v>
      </c>
      <c r="J273" s="189">
        <f t="shared" si="52"/>
        <v>-0.66190120048162804</v>
      </c>
      <c r="K273" s="188">
        <v>8.8081096516276407</v>
      </c>
      <c r="L273" s="189">
        <f t="shared" ref="L273:L275" si="53">IFERROR(K273-I273,"-")</f>
        <v>0.66914034068380701</v>
      </c>
      <c r="M273" s="188">
        <v>10.442715700141443</v>
      </c>
      <c r="N273" s="189">
        <f t="shared" ref="N273:N276" si="54">IFERROR(M273-K273,"-")</f>
        <v>1.6346060485138025</v>
      </c>
    </row>
    <row r="274" spans="2:14" x14ac:dyDescent="0.25">
      <c r="B274" s="118" t="s">
        <v>75</v>
      </c>
      <c r="C274" s="188">
        <v>9.7348002316155178</v>
      </c>
      <c r="D274" s="189">
        <v>0.35748827107297743</v>
      </c>
      <c r="E274" s="188">
        <v>5.2272727272727275</v>
      </c>
      <c r="F274" s="189">
        <f t="shared" si="52"/>
        <v>-4.5075275043427903</v>
      </c>
      <c r="G274" s="188">
        <v>8.0541310541310533</v>
      </c>
      <c r="H274" s="189">
        <f t="shared" si="52"/>
        <v>2.8268583268583258</v>
      </c>
      <c r="I274" s="188">
        <v>8.5094637223974772</v>
      </c>
      <c r="J274" s="189">
        <f t="shared" si="52"/>
        <v>0.45533266826642382</v>
      </c>
      <c r="K274" s="188">
        <v>8.6939151813153046</v>
      </c>
      <c r="L274" s="189">
        <f t="shared" si="53"/>
        <v>0.18445145891782744</v>
      </c>
      <c r="M274" s="188">
        <v>9.4938820912124591</v>
      </c>
      <c r="N274" s="189">
        <f t="shared" si="54"/>
        <v>0.79996690989715447</v>
      </c>
    </row>
    <row r="275" spans="2:14" x14ac:dyDescent="0.25">
      <c r="B275" s="118" t="s">
        <v>77</v>
      </c>
      <c r="C275" s="188">
        <v>12.519774011299434</v>
      </c>
      <c r="D275" s="189">
        <v>4.9006790336763615</v>
      </c>
      <c r="E275" s="188">
        <v>6.3513513513513518</v>
      </c>
      <c r="F275" s="189">
        <f t="shared" si="52"/>
        <v>-6.1684226599480825</v>
      </c>
      <c r="G275" s="188">
        <v>8.6628930817610055</v>
      </c>
      <c r="H275" s="189">
        <f t="shared" si="52"/>
        <v>2.3115417304096537</v>
      </c>
      <c r="I275" s="188">
        <v>8.5167827739075364</v>
      </c>
      <c r="J275" s="189">
        <f t="shared" si="52"/>
        <v>-0.14611030785346912</v>
      </c>
      <c r="K275" s="188">
        <v>7.8153126826417303</v>
      </c>
      <c r="L275" s="189">
        <f t="shared" si="53"/>
        <v>-0.70147009126580606</v>
      </c>
      <c r="M275" s="188">
        <v>9.3967611336032384</v>
      </c>
      <c r="N275" s="189">
        <f t="shared" si="54"/>
        <v>1.5814484509615081</v>
      </c>
    </row>
    <row r="276" spans="2:14" x14ac:dyDescent="0.25">
      <c r="B276" s="118" t="s">
        <v>79</v>
      </c>
      <c r="C276" s="188" t="s">
        <v>250</v>
      </c>
      <c r="D276" s="189" t="s">
        <v>250</v>
      </c>
      <c r="E276" s="188">
        <v>11.684210526315789</v>
      </c>
      <c r="F276" s="189" t="str">
        <f>IFERROR(E276-C276,"-")</f>
        <v>-</v>
      </c>
      <c r="G276" s="188">
        <v>8.3247999999999998</v>
      </c>
      <c r="H276" s="189">
        <f>IFERROR(G276-E276,"-")</f>
        <v>-3.3594105263157896</v>
      </c>
      <c r="I276" s="188">
        <v>8.1567436208991495</v>
      </c>
      <c r="J276" s="189">
        <f>IFERROR(I276-G276,"-")</f>
        <v>-0.16805637910085025</v>
      </c>
      <c r="K276" s="188">
        <v>9.968036529680365</v>
      </c>
      <c r="L276" s="189">
        <f>IFERROR(K276-I276,"-")</f>
        <v>1.8112929087812155</v>
      </c>
      <c r="M276" s="188">
        <v>10.36723163841808</v>
      </c>
      <c r="N276" s="189">
        <f t="shared" si="54"/>
        <v>0.39919510873771458</v>
      </c>
    </row>
    <row r="277" spans="2:14" x14ac:dyDescent="0.25">
      <c r="B277" s="118" t="s">
        <v>81</v>
      </c>
      <c r="C277" s="188" t="s">
        <v>250</v>
      </c>
      <c r="D277" s="189" t="s">
        <v>250</v>
      </c>
      <c r="E277" s="188">
        <v>9.1962616822429908</v>
      </c>
      <c r="F277" s="189" t="str">
        <f t="shared" ref="F277:J285" si="55">IFERROR(E277-C277,"-")</f>
        <v>-</v>
      </c>
      <c r="G277" s="188">
        <v>10.846153846153847</v>
      </c>
      <c r="H277" s="189">
        <f t="shared" si="55"/>
        <v>1.6498921639108559</v>
      </c>
      <c r="I277" s="188">
        <v>8.5614035087719298</v>
      </c>
      <c r="J277" s="189">
        <f t="shared" si="55"/>
        <v>-2.2847503373819169</v>
      </c>
      <c r="K277" s="188">
        <v>7.6216216216216219</v>
      </c>
      <c r="L277" s="189">
        <f t="shared" ref="L277:L285" si="56">IFERROR(K277-I277,"-")</f>
        <v>-0.93978188715030786</v>
      </c>
      <c r="M277" s="188"/>
      <c r="N277" s="189"/>
    </row>
    <row r="278" spans="2:14" x14ac:dyDescent="0.25">
      <c r="B278" s="118" t="s">
        <v>83</v>
      </c>
      <c r="C278" s="188" t="s">
        <v>250</v>
      </c>
      <c r="D278" s="189" t="s">
        <v>250</v>
      </c>
      <c r="E278" s="188">
        <v>22.302325581395348</v>
      </c>
      <c r="F278" s="189" t="str">
        <f t="shared" si="55"/>
        <v>-</v>
      </c>
      <c r="G278" s="188">
        <v>6.3466666666666667</v>
      </c>
      <c r="H278" s="189">
        <f t="shared" si="55"/>
        <v>-15.95565891472868</v>
      </c>
      <c r="I278" s="188">
        <v>7.9863945578231297</v>
      </c>
      <c r="J278" s="189">
        <f t="shared" si="55"/>
        <v>1.639727891156463</v>
      </c>
      <c r="K278" s="188">
        <v>6.5042016806722689</v>
      </c>
      <c r="L278" s="189">
        <f t="shared" si="56"/>
        <v>-1.4821928771508608</v>
      </c>
      <c r="M278" s="188"/>
      <c r="N278" s="189"/>
    </row>
    <row r="279" spans="2:14" x14ac:dyDescent="0.25">
      <c r="B279" s="118" t="s">
        <v>85</v>
      </c>
      <c r="C279" s="188" t="s">
        <v>250</v>
      </c>
      <c r="D279" s="189" t="s">
        <v>250</v>
      </c>
      <c r="E279" s="188">
        <v>5.3</v>
      </c>
      <c r="F279" s="189" t="str">
        <f t="shared" si="55"/>
        <v>-</v>
      </c>
      <c r="G279" s="188">
        <v>6.798657718120805</v>
      </c>
      <c r="H279" s="189">
        <f t="shared" si="55"/>
        <v>1.4986577181208052</v>
      </c>
      <c r="I279" s="188">
        <v>9.247863247863247</v>
      </c>
      <c r="J279" s="189">
        <f t="shared" si="55"/>
        <v>2.449205529742442</v>
      </c>
      <c r="K279" s="188">
        <v>6.2028985507246377</v>
      </c>
      <c r="L279" s="189">
        <f t="shared" si="56"/>
        <v>-3.0449646971386093</v>
      </c>
      <c r="M279" s="188"/>
      <c r="N279" s="189"/>
    </row>
    <row r="280" spans="2:14" x14ac:dyDescent="0.25">
      <c r="B280" s="118" t="s">
        <v>87</v>
      </c>
      <c r="C280" s="188">
        <v>2.9130434782608696</v>
      </c>
      <c r="D280" s="189">
        <v>-5.4715719063545158</v>
      </c>
      <c r="E280" s="188">
        <v>7.1923076923076925</v>
      </c>
      <c r="F280" s="189">
        <f t="shared" si="55"/>
        <v>4.2792642140468224</v>
      </c>
      <c r="G280" s="188">
        <v>6.5476190476190474</v>
      </c>
      <c r="H280" s="189">
        <f t="shared" si="55"/>
        <v>-0.64468864468864506</v>
      </c>
      <c r="I280" s="188">
        <v>6.8297872340425529</v>
      </c>
      <c r="J280" s="189">
        <f t="shared" si="55"/>
        <v>0.2821681864235055</v>
      </c>
      <c r="K280" s="188">
        <v>6.564516129032258</v>
      </c>
      <c r="L280" s="189">
        <f t="shared" si="56"/>
        <v>-0.26527110501029494</v>
      </c>
      <c r="M280" s="188"/>
      <c r="N280" s="189"/>
    </row>
    <row r="281" spans="2:14" x14ac:dyDescent="0.25">
      <c r="B281" s="118" t="s">
        <v>89</v>
      </c>
      <c r="C281" s="188">
        <v>5.583333333333333</v>
      </c>
      <c r="D281" s="189">
        <v>-2.8220720720720722</v>
      </c>
      <c r="E281" s="188">
        <v>7.2073170731707314</v>
      </c>
      <c r="F281" s="189">
        <f t="shared" si="55"/>
        <v>1.6239837398373984</v>
      </c>
      <c r="G281" s="188">
        <v>5.1529411764705886</v>
      </c>
      <c r="H281" s="189">
        <f t="shared" si="55"/>
        <v>-2.0543758967001429</v>
      </c>
      <c r="I281" s="188">
        <v>6.7029702970297027</v>
      </c>
      <c r="J281" s="189">
        <f t="shared" si="55"/>
        <v>1.5500291205591141</v>
      </c>
      <c r="K281" s="188">
        <v>9.7278106508875748</v>
      </c>
      <c r="L281" s="189">
        <f t="shared" si="56"/>
        <v>3.0248403538578721</v>
      </c>
      <c r="M281" s="188"/>
      <c r="N281" s="189"/>
    </row>
    <row r="282" spans="2:14" x14ac:dyDescent="0.25">
      <c r="B282" s="118" t="s">
        <v>91</v>
      </c>
      <c r="C282" s="188">
        <v>5.2173913043478262</v>
      </c>
      <c r="D282" s="189">
        <v>-1.373165425743788</v>
      </c>
      <c r="E282" s="188">
        <v>5.2435530085959883</v>
      </c>
      <c r="F282" s="189">
        <f t="shared" si="55"/>
        <v>2.616170424816211E-2</v>
      </c>
      <c r="G282" s="188">
        <v>6.176154672395274</v>
      </c>
      <c r="H282" s="189">
        <f t="shared" si="55"/>
        <v>0.93260166379928577</v>
      </c>
      <c r="I282" s="188">
        <v>6.3087885985748215</v>
      </c>
      <c r="J282" s="189">
        <f t="shared" si="55"/>
        <v>0.1326339261795475</v>
      </c>
      <c r="K282" s="188">
        <v>5.7896389324960751</v>
      </c>
      <c r="L282" s="189">
        <f t="shared" si="56"/>
        <v>-0.51914966607874646</v>
      </c>
      <c r="M282" s="188"/>
      <c r="N282" s="189"/>
    </row>
    <row r="283" spans="2:14" x14ac:dyDescent="0.25">
      <c r="B283" s="118" t="s">
        <v>93</v>
      </c>
      <c r="C283" s="188">
        <v>9.1702127659574462</v>
      </c>
      <c r="D283" s="189">
        <v>0.74318088450257491</v>
      </c>
      <c r="E283" s="188">
        <v>7.6117886178861784</v>
      </c>
      <c r="F283" s="189">
        <f t="shared" si="55"/>
        <v>-1.5584241480712677</v>
      </c>
      <c r="G283" s="188">
        <v>7.768624641833811</v>
      </c>
      <c r="H283" s="189">
        <f t="shared" si="55"/>
        <v>0.15683602394763252</v>
      </c>
      <c r="I283" s="188">
        <v>9.0835714285714282</v>
      </c>
      <c r="J283" s="189">
        <f t="shared" si="55"/>
        <v>1.3149467867376172</v>
      </c>
      <c r="K283" s="188">
        <v>8.9146238377007609</v>
      </c>
      <c r="L283" s="189">
        <f t="shared" si="56"/>
        <v>-0.16894759087066724</v>
      </c>
      <c r="M283" s="188"/>
      <c r="N283" s="189"/>
    </row>
    <row r="284" spans="2:14" x14ac:dyDescent="0.25">
      <c r="B284" s="118" t="s">
        <v>95</v>
      </c>
      <c r="C284" s="188">
        <v>9.0740740740740744</v>
      </c>
      <c r="D284" s="189">
        <v>0.26648723677974218</v>
      </c>
      <c r="E284" s="188">
        <v>9.2411575562700961</v>
      </c>
      <c r="F284" s="189">
        <f t="shared" si="55"/>
        <v>0.16708348219602165</v>
      </c>
      <c r="G284" s="188">
        <v>8.3785276073619634</v>
      </c>
      <c r="H284" s="189">
        <f t="shared" si="55"/>
        <v>-0.8626299489081326</v>
      </c>
      <c r="I284" s="188">
        <v>8.0674671240708982</v>
      </c>
      <c r="J284" s="189">
        <f t="shared" si="55"/>
        <v>-0.31106048329106528</v>
      </c>
      <c r="K284" s="188">
        <v>8.1882591093117405</v>
      </c>
      <c r="L284" s="189">
        <f t="shared" si="56"/>
        <v>0.12079198524084234</v>
      </c>
      <c r="M284" s="188"/>
      <c r="N284" s="189"/>
    </row>
    <row r="285" spans="2:14" ht="15.75" x14ac:dyDescent="0.25">
      <c r="B285" s="121" t="s">
        <v>32</v>
      </c>
      <c r="C285" s="190">
        <v>10.33891299855342</v>
      </c>
      <c r="D285" s="191">
        <v>1.7853131199402643</v>
      </c>
      <c r="E285" s="190">
        <v>7.9606243348705217</v>
      </c>
      <c r="F285" s="191">
        <f t="shared" si="55"/>
        <v>-2.3782886636828984</v>
      </c>
      <c r="G285" s="190">
        <v>7.8920910646137648</v>
      </c>
      <c r="H285" s="191">
        <f t="shared" si="55"/>
        <v>-6.8533270256756929E-2</v>
      </c>
      <c r="I285" s="190">
        <v>8.2016865776528469</v>
      </c>
      <c r="J285" s="191">
        <f t="shared" si="55"/>
        <v>0.30959551303908217</v>
      </c>
      <c r="K285" s="190">
        <v>8.3508018027460427</v>
      </c>
      <c r="L285" s="191">
        <f t="shared" si="56"/>
        <v>0.14911522509319575</v>
      </c>
      <c r="M285" s="190">
        <v>9.8862121988723732</v>
      </c>
      <c r="N285" s="191">
        <v>1.2734380951480428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B93E-FC59-4665-8862-BFD8237BBF26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82" t="s">
        <v>290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4" t="s">
        <v>134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8.049077653275921</v>
      </c>
      <c r="D9" s="189">
        <v>-0.46923937694151263</v>
      </c>
      <c r="E9" s="188">
        <v>6.4407994786009128</v>
      </c>
      <c r="F9" s="189">
        <f t="shared" ref="F9:J21" si="0">IFERROR(E9-C9,"-")</f>
        <v>-1.6082781746750081</v>
      </c>
      <c r="G9" s="188">
        <v>7.2707658219083227</v>
      </c>
      <c r="H9" s="189">
        <f t="shared" si="0"/>
        <v>0.82996634330740982</v>
      </c>
      <c r="I9" s="188">
        <v>7.6495140460657698</v>
      </c>
      <c r="J9" s="189">
        <f t="shared" si="0"/>
        <v>0.37874822415744713</v>
      </c>
      <c r="K9" s="188">
        <v>7.4799863525689734</v>
      </c>
      <c r="L9" s="189">
        <f t="shared" ref="L9:L21" si="1">IFERROR(K9-I9,"-")</f>
        <v>-0.16952769349679642</v>
      </c>
      <c r="M9" s="188">
        <v>7.5668246445497633</v>
      </c>
      <c r="N9" s="189">
        <f t="shared" ref="N9:N12" si="2">IFERROR(M9-K9,"-")</f>
        <v>8.6838291980789961E-2</v>
      </c>
    </row>
    <row r="10" spans="1:15" x14ac:dyDescent="0.25">
      <c r="A10" s="1" t="s">
        <v>74</v>
      </c>
      <c r="B10" s="118" t="s">
        <v>75</v>
      </c>
      <c r="C10" s="188">
        <v>7.4743507451034814</v>
      </c>
      <c r="D10" s="189">
        <v>-0.73241368877153423</v>
      </c>
      <c r="E10" s="188">
        <v>4.1890667960536954</v>
      </c>
      <c r="F10" s="189">
        <f t="shared" si="0"/>
        <v>-3.285283949049786</v>
      </c>
      <c r="G10" s="188">
        <v>5.9475019322618365</v>
      </c>
      <c r="H10" s="189">
        <f t="shared" si="0"/>
        <v>1.7584351362081412</v>
      </c>
      <c r="I10" s="188">
        <v>7.1207352712306973</v>
      </c>
      <c r="J10" s="189">
        <f t="shared" si="0"/>
        <v>1.1732333389688607</v>
      </c>
      <c r="K10" s="188">
        <v>7.130149994765886</v>
      </c>
      <c r="L10" s="189">
        <f t="shared" si="1"/>
        <v>9.4147235351886849E-3</v>
      </c>
      <c r="M10" s="188">
        <v>6.9672563150615128</v>
      </c>
      <c r="N10" s="189">
        <f t="shared" si="2"/>
        <v>-0.16289367970437318</v>
      </c>
    </row>
    <row r="11" spans="1:15" x14ac:dyDescent="0.25">
      <c r="A11" s="1" t="s">
        <v>76</v>
      </c>
      <c r="B11" s="118" t="s">
        <v>77</v>
      </c>
      <c r="C11" s="188">
        <v>9.3527138440398492</v>
      </c>
      <c r="D11" s="189">
        <v>2.4588482731563737</v>
      </c>
      <c r="E11" s="188">
        <v>4.3917310759416024</v>
      </c>
      <c r="F11" s="189">
        <f t="shared" si="0"/>
        <v>-4.9609827680982468</v>
      </c>
      <c r="G11" s="188">
        <v>6.4008498583569402</v>
      </c>
      <c r="H11" s="189">
        <f t="shared" si="0"/>
        <v>2.0091187824153378</v>
      </c>
      <c r="I11" s="188">
        <v>6.5608761101911783</v>
      </c>
      <c r="J11" s="189">
        <f t="shared" si="0"/>
        <v>0.16002625183423813</v>
      </c>
      <c r="K11" s="188">
        <v>6.5438265292744955</v>
      </c>
      <c r="L11" s="189">
        <f t="shared" si="1"/>
        <v>-1.7049580916682849E-2</v>
      </c>
      <c r="M11" s="188">
        <v>6.312627201132643</v>
      </c>
      <c r="N11" s="189">
        <f t="shared" si="2"/>
        <v>-0.23119932814185251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4.1749260355029589</v>
      </c>
      <c r="F12" s="189" t="str">
        <f t="shared" si="0"/>
        <v>-</v>
      </c>
      <c r="G12" s="188">
        <v>5.741822968081606</v>
      </c>
      <c r="H12" s="189">
        <f t="shared" si="0"/>
        <v>1.566896932578647</v>
      </c>
      <c r="I12" s="188">
        <v>5.8235402468226196</v>
      </c>
      <c r="J12" s="189">
        <f t="shared" si="0"/>
        <v>8.1717278741013644E-2</v>
      </c>
      <c r="K12" s="188">
        <v>6.1835149147193631</v>
      </c>
      <c r="L12" s="189">
        <f t="shared" si="1"/>
        <v>0.35997466789674348</v>
      </c>
      <c r="M12" s="188">
        <v>5.5082925680801527</v>
      </c>
      <c r="N12" s="189">
        <f t="shared" si="2"/>
        <v>-0.67522234663921044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3.6363131593559133</v>
      </c>
      <c r="F13" s="189" t="str">
        <f t="shared" si="0"/>
        <v>-</v>
      </c>
      <c r="G13" s="188">
        <v>5.7990297602388283</v>
      </c>
      <c r="H13" s="189">
        <f t="shared" si="0"/>
        <v>2.1627166008829151</v>
      </c>
      <c r="I13" s="188">
        <v>5.8624737512478911</v>
      </c>
      <c r="J13" s="189">
        <f t="shared" si="0"/>
        <v>6.3443991009062728E-2</v>
      </c>
      <c r="K13" s="188">
        <v>5.2644131577239994</v>
      </c>
      <c r="L13" s="189">
        <f t="shared" si="1"/>
        <v>-0.59806059352389163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4.4208528154098232</v>
      </c>
      <c r="F14" s="189" t="str">
        <f t="shared" si="0"/>
        <v>-</v>
      </c>
      <c r="G14" s="188">
        <v>5.7599316531396836</v>
      </c>
      <c r="H14" s="189">
        <f t="shared" si="0"/>
        <v>1.3390788377298604</v>
      </c>
      <c r="I14" s="188">
        <v>5.5192868356133662</v>
      </c>
      <c r="J14" s="189">
        <f t="shared" si="0"/>
        <v>-0.24064481752631739</v>
      </c>
      <c r="K14" s="188">
        <v>5.5214346527886038</v>
      </c>
      <c r="L14" s="189">
        <f t="shared" si="1"/>
        <v>2.1478171752375985E-3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5.4281900180396869</v>
      </c>
      <c r="F15" s="189" t="str">
        <f t="shared" si="0"/>
        <v>-</v>
      </c>
      <c r="G15" s="188">
        <v>5.6479330349294781</v>
      </c>
      <c r="H15" s="189">
        <f t="shared" si="0"/>
        <v>0.21974301688979114</v>
      </c>
      <c r="I15" s="188">
        <v>6.1112336431001788</v>
      </c>
      <c r="J15" s="189">
        <f t="shared" si="0"/>
        <v>0.46330060817070073</v>
      </c>
      <c r="K15" s="188">
        <v>5.9086820362473347</v>
      </c>
      <c r="L15" s="189">
        <f t="shared" si="1"/>
        <v>-0.20255160685284412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5.3355448053443908</v>
      </c>
      <c r="D16" s="189">
        <v>-1.4035250476934404</v>
      </c>
      <c r="E16" s="188">
        <v>5.6756335438484289</v>
      </c>
      <c r="F16" s="189">
        <f t="shared" si="0"/>
        <v>0.34008873850403809</v>
      </c>
      <c r="G16" s="188">
        <v>6.327599318610452</v>
      </c>
      <c r="H16" s="189">
        <f t="shared" si="0"/>
        <v>0.65196577476202311</v>
      </c>
      <c r="I16" s="188">
        <v>6.5705482072584172</v>
      </c>
      <c r="J16" s="189">
        <f t="shared" si="0"/>
        <v>0.24294888864796516</v>
      </c>
      <c r="K16" s="188">
        <v>6.1984073500011228</v>
      </c>
      <c r="L16" s="189">
        <f t="shared" si="1"/>
        <v>-0.3721408572572944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4.5957519503445132</v>
      </c>
      <c r="D17" s="189">
        <v>-2.2245685801087749</v>
      </c>
      <c r="E17" s="188">
        <v>5.8120697473102769</v>
      </c>
      <c r="F17" s="189">
        <f t="shared" si="0"/>
        <v>1.2163177969657637</v>
      </c>
      <c r="G17" s="188">
        <v>6.0842648738198255</v>
      </c>
      <c r="H17" s="189">
        <f t="shared" si="0"/>
        <v>0.27219512650954858</v>
      </c>
      <c r="I17" s="188">
        <v>6.1392882492936769</v>
      </c>
      <c r="J17" s="189">
        <f t="shared" si="0"/>
        <v>5.5023375473851388E-2</v>
      </c>
      <c r="K17" s="188">
        <v>6.305475355743452</v>
      </c>
      <c r="L17" s="189">
        <f t="shared" si="1"/>
        <v>0.16618710644977508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3.774981495188749</v>
      </c>
      <c r="D18" s="189">
        <v>-2.4913677158993073</v>
      </c>
      <c r="E18" s="188">
        <v>5.4833505174323136</v>
      </c>
      <c r="F18" s="189">
        <f t="shared" si="0"/>
        <v>1.7083690222435646</v>
      </c>
      <c r="G18" s="188">
        <v>5.8589082295741068</v>
      </c>
      <c r="H18" s="189">
        <f t="shared" si="0"/>
        <v>0.37555771214179323</v>
      </c>
      <c r="I18" s="188">
        <v>6.0482481494536486</v>
      </c>
      <c r="J18" s="189">
        <f t="shared" si="0"/>
        <v>0.1893399198795418</v>
      </c>
      <c r="K18" s="188">
        <v>5.9983995699607835</v>
      </c>
      <c r="L18" s="189">
        <f t="shared" si="1"/>
        <v>-4.9848579492865142E-2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5.968881685575365</v>
      </c>
      <c r="D19" s="189">
        <v>-0.9826427320880935</v>
      </c>
      <c r="E19" s="188">
        <v>6.385712479986517</v>
      </c>
      <c r="F19" s="189">
        <f t="shared" si="0"/>
        <v>0.41683079441115201</v>
      </c>
      <c r="G19" s="188">
        <v>6.5084693613162328</v>
      </c>
      <c r="H19" s="189">
        <f t="shared" si="0"/>
        <v>0.12275688132971574</v>
      </c>
      <c r="I19" s="188">
        <v>6.9049731284535616</v>
      </c>
      <c r="J19" s="189">
        <f t="shared" si="0"/>
        <v>0.39650376713732882</v>
      </c>
      <c r="K19" s="188">
        <v>6.5895340110527396</v>
      </c>
      <c r="L19" s="189">
        <f t="shared" si="1"/>
        <v>-0.31543911740082198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5.0320915619389588</v>
      </c>
      <c r="D20" s="189">
        <v>-2.4022549671265896</v>
      </c>
      <c r="E20" s="188">
        <v>6.4343276482978871</v>
      </c>
      <c r="F20" s="189">
        <f t="shared" si="0"/>
        <v>1.4022360863589283</v>
      </c>
      <c r="G20" s="188">
        <v>6.7109165302782321</v>
      </c>
      <c r="H20" s="189">
        <f t="shared" si="0"/>
        <v>0.27658888198034504</v>
      </c>
      <c r="I20" s="188">
        <v>7.0489614480564127</v>
      </c>
      <c r="J20" s="189">
        <f t="shared" si="0"/>
        <v>0.33804491777818058</v>
      </c>
      <c r="K20" s="188">
        <v>6.903225806451613</v>
      </c>
      <c r="L20" s="189">
        <f t="shared" si="1"/>
        <v>-0.14573564160479968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6.8485442911860428</v>
      </c>
      <c r="D21" s="191">
        <v>-8.8938736294597476E-2</v>
      </c>
      <c r="E21" s="190">
        <v>5.5543189800228117</v>
      </c>
      <c r="F21" s="191">
        <f t="shared" si="0"/>
        <v>-1.2942253111632311</v>
      </c>
      <c r="G21" s="190">
        <v>6.1281889542046537</v>
      </c>
      <c r="H21" s="191">
        <f t="shared" si="0"/>
        <v>0.57386997418184205</v>
      </c>
      <c r="I21" s="190">
        <v>6.4214324031645127</v>
      </c>
      <c r="J21" s="191">
        <f t="shared" si="0"/>
        <v>0.29324344895985899</v>
      </c>
      <c r="K21" s="190">
        <v>6.2905465704823937</v>
      </c>
      <c r="L21" s="191">
        <f t="shared" si="1"/>
        <v>-0.13088583268211895</v>
      </c>
      <c r="M21" s="190">
        <v>6.5387770320656227</v>
      </c>
      <c r="N21" s="191">
        <v>-0.28076756204101816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82" t="s">
        <v>302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4" t="s">
        <v>139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7.5954477961068285</v>
      </c>
      <c r="D31" s="189">
        <v>-0.5383361966472755</v>
      </c>
      <c r="E31" s="188">
        <v>5.8213649851632043</v>
      </c>
      <c r="F31" s="189">
        <f t="shared" ref="F31:J43" si="3">IFERROR(E31-C31,"-")</f>
        <v>-1.7740828109436242</v>
      </c>
      <c r="G31" s="188">
        <v>6.9119119825093449</v>
      </c>
      <c r="H31" s="189">
        <f t="shared" si="3"/>
        <v>1.0905469973461406</v>
      </c>
      <c r="I31" s="188">
        <v>7.2951352442470734</v>
      </c>
      <c r="J31" s="189">
        <f t="shared" si="3"/>
        <v>0.38322326173772847</v>
      </c>
      <c r="K31" s="188">
        <v>7.1438314612938214</v>
      </c>
      <c r="L31" s="189">
        <f t="shared" ref="L31:L43" si="4">IFERROR(K31-I31,"-")</f>
        <v>-0.15130378295325198</v>
      </c>
      <c r="M31" s="188">
        <v>7.2497312464697625</v>
      </c>
      <c r="N31" s="189">
        <f>IFERROR(M31-K31,"-")</f>
        <v>0.10589978517594112</v>
      </c>
    </row>
    <row r="32" spans="1:15" x14ac:dyDescent="0.25">
      <c r="B32" s="118" t="s">
        <v>75</v>
      </c>
      <c r="C32" s="188">
        <v>6.9212380158399336</v>
      </c>
      <c r="D32" s="189">
        <v>-0.84608200100059605</v>
      </c>
      <c r="E32" s="188">
        <v>3.6173596909793231</v>
      </c>
      <c r="F32" s="189">
        <f t="shared" si="3"/>
        <v>-3.3038783248606105</v>
      </c>
      <c r="G32" s="188">
        <v>5.5299104363235791</v>
      </c>
      <c r="H32" s="189">
        <f t="shared" si="3"/>
        <v>1.9125507453442561</v>
      </c>
      <c r="I32" s="188">
        <v>6.6877820526151606</v>
      </c>
      <c r="J32" s="189">
        <f t="shared" si="3"/>
        <v>1.1578716162915814</v>
      </c>
      <c r="K32" s="188">
        <v>6.8093968971177432</v>
      </c>
      <c r="L32" s="189">
        <f t="shared" si="4"/>
        <v>0.12161484450258264</v>
      </c>
      <c r="M32" s="188">
        <v>6.7024091352179358</v>
      </c>
      <c r="N32" s="189">
        <f t="shared" ref="N32:N34" si="5">IFERROR(M32-K32,"-")</f>
        <v>-0.10698776189980741</v>
      </c>
    </row>
    <row r="33" spans="2:15" x14ac:dyDescent="0.25">
      <c r="B33" s="118" t="s">
        <v>77</v>
      </c>
      <c r="C33" s="188">
        <v>8.5903753407422947</v>
      </c>
      <c r="D33" s="189">
        <v>1.8501476013359106</v>
      </c>
      <c r="E33" s="188">
        <v>3.9838980207983896</v>
      </c>
      <c r="F33" s="189">
        <f t="shared" si="3"/>
        <v>-4.6064773199439051</v>
      </c>
      <c r="G33" s="188">
        <v>6.1933873720136523</v>
      </c>
      <c r="H33" s="189">
        <f t="shared" si="3"/>
        <v>2.2094893512152627</v>
      </c>
      <c r="I33" s="188">
        <v>6.3821791406468451</v>
      </c>
      <c r="J33" s="189">
        <f t="shared" si="3"/>
        <v>0.1887917686331928</v>
      </c>
      <c r="K33" s="188">
        <v>6.3870607741853203</v>
      </c>
      <c r="L33" s="189">
        <f t="shared" si="4"/>
        <v>4.8816335384751497E-3</v>
      </c>
      <c r="M33" s="188">
        <v>6.1931555076278979</v>
      </c>
      <c r="N33" s="189">
        <f t="shared" si="5"/>
        <v>-0.19390526655742235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3.6613133476088509</v>
      </c>
      <c r="F34" s="189" t="str">
        <f t="shared" si="3"/>
        <v>-</v>
      </c>
      <c r="G34" s="188">
        <v>5.6651906319189127</v>
      </c>
      <c r="H34" s="189">
        <f t="shared" si="3"/>
        <v>2.0038772843100618</v>
      </c>
      <c r="I34" s="188">
        <v>5.8500116090085905</v>
      </c>
      <c r="J34" s="189">
        <f t="shared" si="3"/>
        <v>0.18482097708967782</v>
      </c>
      <c r="K34" s="188">
        <v>6.3142779576877581</v>
      </c>
      <c r="L34" s="189">
        <f t="shared" si="4"/>
        <v>0.46426634867916761</v>
      </c>
      <c r="M34" s="188">
        <v>5.4713083791208792</v>
      </c>
      <c r="N34" s="189">
        <f t="shared" si="5"/>
        <v>-0.84296957856687893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3.2940076307324007</v>
      </c>
      <c r="F35" s="189" t="str">
        <f t="shared" si="3"/>
        <v>-</v>
      </c>
      <c r="G35" s="188">
        <v>5.8009572649572654</v>
      </c>
      <c r="H35" s="189">
        <f t="shared" si="3"/>
        <v>2.5069496342248647</v>
      </c>
      <c r="I35" s="188">
        <v>5.9152615464228733</v>
      </c>
      <c r="J35" s="189">
        <f t="shared" si="3"/>
        <v>0.11430428146560789</v>
      </c>
      <c r="K35" s="188">
        <v>5.4284928225793401</v>
      </c>
      <c r="L35" s="189">
        <f t="shared" si="4"/>
        <v>-0.4867687238435332</v>
      </c>
      <c r="M35" s="188"/>
      <c r="N35" s="189"/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4.3794594594594596</v>
      </c>
      <c r="F36" s="189" t="str">
        <f t="shared" si="3"/>
        <v>-</v>
      </c>
      <c r="G36" s="188">
        <v>5.7954434531362864</v>
      </c>
      <c r="H36" s="189">
        <f t="shared" si="3"/>
        <v>1.4159839936768268</v>
      </c>
      <c r="I36" s="188">
        <v>5.5275941664043646</v>
      </c>
      <c r="J36" s="189">
        <f t="shared" si="3"/>
        <v>-0.26784928673192177</v>
      </c>
      <c r="K36" s="188">
        <v>5.6843582161607626</v>
      </c>
      <c r="L36" s="189">
        <f t="shared" si="4"/>
        <v>0.15676404975639802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5.2023697794462693</v>
      </c>
      <c r="F37" s="189" t="str">
        <f t="shared" si="3"/>
        <v>-</v>
      </c>
      <c r="G37" s="188">
        <v>5.6538348920925268</v>
      </c>
      <c r="H37" s="189">
        <f t="shared" si="3"/>
        <v>0.45146511264625744</v>
      </c>
      <c r="I37" s="188">
        <v>5.9000261028452101</v>
      </c>
      <c r="J37" s="189">
        <f t="shared" si="3"/>
        <v>0.24619121075268335</v>
      </c>
      <c r="K37" s="188">
        <v>5.9975975975975979</v>
      </c>
      <c r="L37" s="189">
        <f t="shared" si="4"/>
        <v>9.75714947523878E-2</v>
      </c>
      <c r="M37" s="188"/>
      <c r="N37" s="189"/>
    </row>
    <row r="38" spans="2:15" x14ac:dyDescent="0.25">
      <c r="B38" s="118" t="s">
        <v>87</v>
      </c>
      <c r="C38" s="188">
        <v>5.0789443289443286</v>
      </c>
      <c r="D38" s="189">
        <v>-1.5210981866719839</v>
      </c>
      <c r="E38" s="188">
        <v>5.5314553990610325</v>
      </c>
      <c r="F38" s="189">
        <f t="shared" si="3"/>
        <v>0.45251107011670388</v>
      </c>
      <c r="G38" s="188">
        <v>6.3208030592734223</v>
      </c>
      <c r="H38" s="189">
        <f t="shared" si="3"/>
        <v>0.78934766021238989</v>
      </c>
      <c r="I38" s="188">
        <v>6.5134050880626226</v>
      </c>
      <c r="J38" s="189">
        <f t="shared" si="3"/>
        <v>0.1926020287892003</v>
      </c>
      <c r="K38" s="188">
        <v>6.1746327130264449</v>
      </c>
      <c r="L38" s="189">
        <f t="shared" si="4"/>
        <v>-0.33877237503617774</v>
      </c>
      <c r="M38" s="188"/>
      <c r="N38" s="189"/>
    </row>
    <row r="39" spans="2:15" x14ac:dyDescent="0.25">
      <c r="B39" s="118" t="s">
        <v>89</v>
      </c>
      <c r="C39" s="188">
        <v>4.4273724983860552</v>
      </c>
      <c r="D39" s="189">
        <v>-2.2681806239648914</v>
      </c>
      <c r="E39" s="188">
        <v>5.693527794146533</v>
      </c>
      <c r="F39" s="189">
        <f t="shared" si="3"/>
        <v>1.2661552957604778</v>
      </c>
      <c r="G39" s="188">
        <v>6.0728080637094601</v>
      </c>
      <c r="H39" s="189">
        <f t="shared" si="3"/>
        <v>0.37928026956292715</v>
      </c>
      <c r="I39" s="188">
        <v>6.2223256455338367</v>
      </c>
      <c r="J39" s="189">
        <f t="shared" si="3"/>
        <v>0.14951758182437658</v>
      </c>
      <c r="K39" s="188">
        <v>6.434873568898773</v>
      </c>
      <c r="L39" s="189">
        <f t="shared" si="4"/>
        <v>0.21254792336493633</v>
      </c>
      <c r="M39" s="188"/>
      <c r="N39" s="189"/>
    </row>
    <row r="40" spans="2:15" x14ac:dyDescent="0.25">
      <c r="B40" s="118" t="s">
        <v>91</v>
      </c>
      <c r="C40" s="188">
        <v>3.842143638352169</v>
      </c>
      <c r="D40" s="189">
        <v>-2.1808302202366314</v>
      </c>
      <c r="E40" s="188">
        <v>5.4093930200782756</v>
      </c>
      <c r="F40" s="189">
        <f t="shared" si="3"/>
        <v>1.5672493817261066</v>
      </c>
      <c r="G40" s="188">
        <v>5.8925504254648597</v>
      </c>
      <c r="H40" s="189">
        <f t="shared" si="3"/>
        <v>0.48315740538658414</v>
      </c>
      <c r="I40" s="188">
        <v>5.9883141112618725</v>
      </c>
      <c r="J40" s="189">
        <f t="shared" si="3"/>
        <v>9.5763685797012776E-2</v>
      </c>
      <c r="K40" s="188">
        <v>6.0413623109988874</v>
      </c>
      <c r="L40" s="189">
        <f t="shared" si="4"/>
        <v>5.3048199737014912E-2</v>
      </c>
      <c r="M40" s="188"/>
      <c r="N40" s="189"/>
    </row>
    <row r="41" spans="2:15" x14ac:dyDescent="0.25">
      <c r="B41" s="118" t="s">
        <v>93</v>
      </c>
      <c r="C41" s="188">
        <v>6.1645193260654114</v>
      </c>
      <c r="D41" s="189">
        <v>-0.46315552937269366</v>
      </c>
      <c r="E41" s="188">
        <v>6.1288739735082505</v>
      </c>
      <c r="F41" s="189">
        <f t="shared" si="3"/>
        <v>-3.5645352557160948E-2</v>
      </c>
      <c r="G41" s="188">
        <v>6.2818283121741549</v>
      </c>
      <c r="H41" s="189">
        <f t="shared" si="3"/>
        <v>0.15295433866590447</v>
      </c>
      <c r="I41" s="188">
        <v>6.5813258435058151</v>
      </c>
      <c r="J41" s="189">
        <f t="shared" si="3"/>
        <v>0.29949753133166013</v>
      </c>
      <c r="K41" s="188">
        <v>6.393363528948405</v>
      </c>
      <c r="L41" s="189">
        <f t="shared" si="4"/>
        <v>-0.18796231455741008</v>
      </c>
      <c r="M41" s="188"/>
      <c r="N41" s="189"/>
    </row>
    <row r="42" spans="2:15" x14ac:dyDescent="0.25">
      <c r="B42" s="118" t="s">
        <v>95</v>
      </c>
      <c r="C42" s="188">
        <v>5.060939794419971</v>
      </c>
      <c r="D42" s="189">
        <v>-2.0386770638175769</v>
      </c>
      <c r="E42" s="188">
        <v>6.1506012109497146</v>
      </c>
      <c r="F42" s="189">
        <f t="shared" si="3"/>
        <v>1.0896614165297436</v>
      </c>
      <c r="G42" s="188">
        <v>6.3477289055639821</v>
      </c>
      <c r="H42" s="189">
        <f t="shared" si="3"/>
        <v>0.19712769461426749</v>
      </c>
      <c r="I42" s="188">
        <v>6.8286991646731243</v>
      </c>
      <c r="J42" s="189">
        <f t="shared" si="3"/>
        <v>0.48097025910914226</v>
      </c>
      <c r="K42" s="188">
        <v>6.6342549078721031</v>
      </c>
      <c r="L42" s="189">
        <f t="shared" si="4"/>
        <v>-0.19444425680102118</v>
      </c>
      <c r="M42" s="188"/>
      <c r="N42" s="189"/>
    </row>
    <row r="43" spans="2:15" ht="15.75" x14ac:dyDescent="0.25">
      <c r="B43" s="121" t="s">
        <v>32</v>
      </c>
      <c r="C43" s="190">
        <v>6.5331335331335332</v>
      </c>
      <c r="D43" s="191">
        <v>-0.20289109065650024</v>
      </c>
      <c r="E43" s="190">
        <v>5.3807667498667859</v>
      </c>
      <c r="F43" s="191">
        <f t="shared" si="3"/>
        <v>-1.1523667832667472</v>
      </c>
      <c r="G43" s="190">
        <v>6.0107846207376481</v>
      </c>
      <c r="H43" s="191">
        <f t="shared" si="3"/>
        <v>0.63001787087086214</v>
      </c>
      <c r="I43" s="190">
        <v>6.292885291918461</v>
      </c>
      <c r="J43" s="191">
        <f t="shared" si="3"/>
        <v>0.28210067118081295</v>
      </c>
      <c r="K43" s="190">
        <v>6.2611466687178075</v>
      </c>
      <c r="L43" s="191">
        <f t="shared" si="4"/>
        <v>-3.1738623200653571E-2</v>
      </c>
      <c r="M43" s="190">
        <v>6.3866386450312245</v>
      </c>
      <c r="N43" s="191">
        <v>-0.27262906210488147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82" t="s">
        <v>303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4" t="s">
        <v>63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7.8575377202992263</v>
      </c>
      <c r="D53" s="189">
        <v>-0.55259881021936064</v>
      </c>
      <c r="E53" s="188">
        <v>6.7388571428571424</v>
      </c>
      <c r="F53" s="189">
        <f t="shared" ref="F53:J65" si="6">IFERROR(E53-C53,"-")</f>
        <v>-1.1186805774420838</v>
      </c>
      <c r="G53" s="188">
        <v>7.3537526837513134</v>
      </c>
      <c r="H53" s="189">
        <f t="shared" si="6"/>
        <v>0.61489554089417098</v>
      </c>
      <c r="I53" s="188">
        <v>7.4522752628955304</v>
      </c>
      <c r="J53" s="189">
        <f t="shared" si="6"/>
        <v>9.8522579144217026E-2</v>
      </c>
      <c r="K53" s="188">
        <v>7.2061604213434638</v>
      </c>
      <c r="L53" s="189">
        <f t="shared" ref="L53:L65" si="7">IFERROR(K53-I53,"-")</f>
        <v>-0.24611484155206664</v>
      </c>
      <c r="M53" s="188">
        <v>7.4404097844724673</v>
      </c>
      <c r="N53" s="189">
        <f>IFERROR(M53-K53,"-")</f>
        <v>0.23424936312900346</v>
      </c>
    </row>
    <row r="54" spans="1:15" x14ac:dyDescent="0.25">
      <c r="A54" s="1"/>
      <c r="B54" s="118" t="s">
        <v>75</v>
      </c>
      <c r="C54" s="188">
        <v>7.1317147822478146</v>
      </c>
      <c r="D54" s="189">
        <v>-0.83357721052762201</v>
      </c>
      <c r="E54" s="188">
        <v>3.9739895958383356</v>
      </c>
      <c r="F54" s="189">
        <f t="shared" si="6"/>
        <v>-3.1577251864094791</v>
      </c>
      <c r="G54" s="188">
        <v>5.9991786188159475</v>
      </c>
      <c r="H54" s="189">
        <f t="shared" si="6"/>
        <v>2.0251890229776119</v>
      </c>
      <c r="I54" s="188">
        <v>6.8233836393824499</v>
      </c>
      <c r="J54" s="189">
        <f t="shared" si="6"/>
        <v>0.82420502056650236</v>
      </c>
      <c r="K54" s="188">
        <v>6.9122049926699844</v>
      </c>
      <c r="L54" s="189">
        <f t="shared" si="7"/>
        <v>8.8821353287534599E-2</v>
      </c>
      <c r="M54" s="188">
        <v>7.0023714273930793</v>
      </c>
      <c r="N54" s="189">
        <f t="shared" ref="N54:N56" si="8">IFERROR(M54-K54,"-")</f>
        <v>9.0166434723094824E-2</v>
      </c>
    </row>
    <row r="55" spans="1:15" x14ac:dyDescent="0.25">
      <c r="A55" s="1"/>
      <c r="B55" s="118" t="s">
        <v>77</v>
      </c>
      <c r="C55" s="188">
        <v>8.9422952096585746</v>
      </c>
      <c r="D55" s="189">
        <v>1.9156028463726198</v>
      </c>
      <c r="E55" s="188">
        <v>4.8597499155119976</v>
      </c>
      <c r="F55" s="189">
        <f t="shared" si="6"/>
        <v>-4.082545294146577</v>
      </c>
      <c r="G55" s="188">
        <v>6.6894059676977831</v>
      </c>
      <c r="H55" s="189">
        <f t="shared" si="6"/>
        <v>1.8296560521857854</v>
      </c>
      <c r="I55" s="188">
        <v>6.649440715883669</v>
      </c>
      <c r="J55" s="189">
        <f t="shared" si="6"/>
        <v>-3.9965251814114033E-2</v>
      </c>
      <c r="K55" s="188">
        <v>6.5643052542213001</v>
      </c>
      <c r="L55" s="189">
        <f t="shared" si="7"/>
        <v>-8.5135461662368961E-2</v>
      </c>
      <c r="M55" s="188">
        <v>6.4406454310475905</v>
      </c>
      <c r="N55" s="189">
        <f t="shared" si="8"/>
        <v>-0.1236598231737096</v>
      </c>
    </row>
    <row r="56" spans="1:15" x14ac:dyDescent="0.25">
      <c r="A56" s="1"/>
      <c r="B56" s="118" t="s">
        <v>79</v>
      </c>
      <c r="C56" s="188" t="s">
        <v>250</v>
      </c>
      <c r="D56" s="189" t="s">
        <v>250</v>
      </c>
      <c r="E56" s="188">
        <v>3.6185723584291605</v>
      </c>
      <c r="F56" s="189" t="str">
        <f t="shared" si="6"/>
        <v>-</v>
      </c>
      <c r="G56" s="188">
        <v>6.0060613557644729</v>
      </c>
      <c r="H56" s="189">
        <f t="shared" si="6"/>
        <v>2.3874889973353124</v>
      </c>
      <c r="I56" s="188">
        <v>6.0809907379465633</v>
      </c>
      <c r="J56" s="189">
        <f t="shared" si="6"/>
        <v>7.4929382182090443E-2</v>
      </c>
      <c r="K56" s="188">
        <v>6.674921068752651</v>
      </c>
      <c r="L56" s="189">
        <f t="shared" si="7"/>
        <v>0.5939303308060877</v>
      </c>
      <c r="M56" s="188">
        <v>5.7127668308702795</v>
      </c>
      <c r="N56" s="189">
        <f t="shared" si="8"/>
        <v>-0.96215423788237153</v>
      </c>
    </row>
    <row r="57" spans="1:15" x14ac:dyDescent="0.25">
      <c r="A57" s="1"/>
      <c r="B57" s="118" t="s">
        <v>81</v>
      </c>
      <c r="C57" s="188" t="s">
        <v>250</v>
      </c>
      <c r="D57" s="189" t="s">
        <v>250</v>
      </c>
      <c r="E57" s="188">
        <v>4.1149956659924873</v>
      </c>
      <c r="F57" s="189" t="str">
        <f t="shared" si="6"/>
        <v>-</v>
      </c>
      <c r="G57" s="188">
        <v>6.1274882823269916</v>
      </c>
      <c r="H57" s="189">
        <f t="shared" si="6"/>
        <v>2.0124926163345043</v>
      </c>
      <c r="I57" s="188">
        <v>6.1505074160811866</v>
      </c>
      <c r="J57" s="189">
        <f t="shared" si="6"/>
        <v>2.3019133754194954E-2</v>
      </c>
      <c r="K57" s="188">
        <v>5.7345799120519905</v>
      </c>
      <c r="L57" s="189">
        <f t="shared" si="7"/>
        <v>-0.41592750402919609</v>
      </c>
      <c r="M57" s="188"/>
      <c r="N57" s="189"/>
    </row>
    <row r="58" spans="1:15" x14ac:dyDescent="0.25">
      <c r="A58" s="1"/>
      <c r="B58" s="118" t="s">
        <v>83</v>
      </c>
      <c r="C58" s="188" t="s">
        <v>250</v>
      </c>
      <c r="D58" s="189" t="s">
        <v>250</v>
      </c>
      <c r="E58" s="188">
        <v>5.0995921696574227</v>
      </c>
      <c r="F58" s="189" t="str">
        <f t="shared" si="6"/>
        <v>-</v>
      </c>
      <c r="G58" s="188">
        <v>6.0414866831443028</v>
      </c>
      <c r="H58" s="189">
        <f t="shared" si="6"/>
        <v>0.94189451348688014</v>
      </c>
      <c r="I58" s="188">
        <v>5.7960487723120755</v>
      </c>
      <c r="J58" s="189">
        <f t="shared" si="6"/>
        <v>-0.24543791083222732</v>
      </c>
      <c r="K58" s="188">
        <v>6.0057444356407119</v>
      </c>
      <c r="L58" s="189">
        <f t="shared" si="7"/>
        <v>0.20969566332863643</v>
      </c>
      <c r="M58" s="188"/>
      <c r="N58" s="189"/>
    </row>
    <row r="59" spans="1:15" x14ac:dyDescent="0.25">
      <c r="A59" s="1"/>
      <c r="B59" s="118" t="s">
        <v>85</v>
      </c>
      <c r="C59" s="188" t="s">
        <v>250</v>
      </c>
      <c r="D59" s="189" t="s">
        <v>250</v>
      </c>
      <c r="E59" s="188">
        <v>5.5323207732277169</v>
      </c>
      <c r="F59" s="189" t="str">
        <f t="shared" si="6"/>
        <v>-</v>
      </c>
      <c r="G59" s="188">
        <v>5.830469000963701</v>
      </c>
      <c r="H59" s="189">
        <f t="shared" si="6"/>
        <v>0.29814822773598415</v>
      </c>
      <c r="I59" s="188">
        <v>6.2268733148410371</v>
      </c>
      <c r="J59" s="189">
        <f t="shared" si="6"/>
        <v>0.3964043138773361</v>
      </c>
      <c r="K59" s="188">
        <v>6.2800901752117628</v>
      </c>
      <c r="L59" s="189">
        <f t="shared" si="7"/>
        <v>5.3216860370725705E-2</v>
      </c>
      <c r="M59" s="188"/>
      <c r="N59" s="189"/>
    </row>
    <row r="60" spans="1:15" x14ac:dyDescent="0.25">
      <c r="A60" s="1"/>
      <c r="B60" s="118" t="s">
        <v>87</v>
      </c>
      <c r="C60" s="188">
        <v>5.2951926897099719</v>
      </c>
      <c r="D60" s="189">
        <v>-1.728098532873461</v>
      </c>
      <c r="E60" s="188">
        <v>5.8371572467823167</v>
      </c>
      <c r="F60" s="189">
        <f t="shared" si="6"/>
        <v>0.54196455707234481</v>
      </c>
      <c r="G60" s="188">
        <v>6.6544105936156175</v>
      </c>
      <c r="H60" s="189">
        <f t="shared" si="6"/>
        <v>0.81725334683330075</v>
      </c>
      <c r="I60" s="188">
        <v>6.8111707717883556</v>
      </c>
      <c r="J60" s="189">
        <f t="shared" si="6"/>
        <v>0.15676017817273813</v>
      </c>
      <c r="K60" s="188">
        <v>6.3516104231756989</v>
      </c>
      <c r="L60" s="189">
        <f t="shared" si="7"/>
        <v>-0.45956034861265671</v>
      </c>
      <c r="M60" s="188"/>
      <c r="N60" s="189"/>
    </row>
    <row r="61" spans="1:15" x14ac:dyDescent="0.25">
      <c r="A61" s="1"/>
      <c r="B61" s="118" t="s">
        <v>89</v>
      </c>
      <c r="C61" s="188">
        <v>4.6933310591847182</v>
      </c>
      <c r="D61" s="189">
        <v>-2.2829748943616019</v>
      </c>
      <c r="E61" s="188">
        <v>6.1426823529411765</v>
      </c>
      <c r="F61" s="189">
        <f t="shared" si="6"/>
        <v>1.4493512937564583</v>
      </c>
      <c r="G61" s="188">
        <v>6.2479502657897106</v>
      </c>
      <c r="H61" s="189">
        <f t="shared" si="6"/>
        <v>0.1052679128485341</v>
      </c>
      <c r="I61" s="188">
        <v>6.4222709551656916</v>
      </c>
      <c r="J61" s="189">
        <f t="shared" si="6"/>
        <v>0.174320689375981</v>
      </c>
      <c r="K61" s="188">
        <v>6.665046939687846</v>
      </c>
      <c r="L61" s="189">
        <f t="shared" si="7"/>
        <v>0.24277598452215443</v>
      </c>
      <c r="M61" s="188"/>
      <c r="N61" s="189"/>
    </row>
    <row r="62" spans="1:15" x14ac:dyDescent="0.25">
      <c r="A62" s="1"/>
      <c r="B62" s="118" t="s">
        <v>91</v>
      </c>
      <c r="C62" s="188">
        <v>4.0031424581005588</v>
      </c>
      <c r="D62" s="189">
        <v>-2.2462351073391824</v>
      </c>
      <c r="E62" s="188">
        <v>5.8492952656306469</v>
      </c>
      <c r="F62" s="189">
        <f t="shared" si="6"/>
        <v>1.8461528075300881</v>
      </c>
      <c r="G62" s="188">
        <v>6.0814325500034521</v>
      </c>
      <c r="H62" s="189">
        <f t="shared" si="6"/>
        <v>0.23213728437280512</v>
      </c>
      <c r="I62" s="188">
        <v>6.1433065569229548</v>
      </c>
      <c r="J62" s="189">
        <f t="shared" si="6"/>
        <v>6.1874006919502733E-2</v>
      </c>
      <c r="K62" s="188">
        <v>6.3976284727870869</v>
      </c>
      <c r="L62" s="189">
        <f t="shared" si="7"/>
        <v>0.25432191586413211</v>
      </c>
      <c r="M62" s="188"/>
      <c r="N62" s="189"/>
    </row>
    <row r="63" spans="1:15" x14ac:dyDescent="0.25">
      <c r="A63" s="1"/>
      <c r="B63" s="118" t="s">
        <v>93</v>
      </c>
      <c r="C63" s="188">
        <v>7.5808177302254487</v>
      </c>
      <c r="D63" s="189">
        <v>0.59774084351103784</v>
      </c>
      <c r="E63" s="188">
        <v>6.5630226495581816</v>
      </c>
      <c r="F63" s="189">
        <f t="shared" si="6"/>
        <v>-1.0177950806672671</v>
      </c>
      <c r="G63" s="188">
        <v>6.5263070024804426</v>
      </c>
      <c r="H63" s="189">
        <f t="shared" si="6"/>
        <v>-3.6715647077739E-2</v>
      </c>
      <c r="I63" s="188">
        <v>6.6964430937807649</v>
      </c>
      <c r="J63" s="189">
        <f t="shared" si="6"/>
        <v>0.17013609130032226</v>
      </c>
      <c r="K63" s="188">
        <v>6.8044554455445541</v>
      </c>
      <c r="L63" s="189">
        <f t="shared" si="7"/>
        <v>0.1080123517637892</v>
      </c>
      <c r="M63" s="188"/>
      <c r="N63" s="189"/>
    </row>
    <row r="64" spans="1:15" x14ac:dyDescent="0.25">
      <c r="A64" s="1"/>
      <c r="B64" s="118" t="s">
        <v>95</v>
      </c>
      <c r="C64" s="188">
        <v>5.1866415297603012</v>
      </c>
      <c r="D64" s="189">
        <v>-2.1189985416521058</v>
      </c>
      <c r="E64" s="188">
        <v>6.3429773226042432</v>
      </c>
      <c r="F64" s="189">
        <f t="shared" si="6"/>
        <v>1.1563357928439419</v>
      </c>
      <c r="G64" s="188">
        <v>6.4088591608587864</v>
      </c>
      <c r="H64" s="189">
        <f t="shared" si="6"/>
        <v>6.588183825454319E-2</v>
      </c>
      <c r="I64" s="188">
        <v>6.9909702299769556</v>
      </c>
      <c r="J64" s="189">
        <f t="shared" si="6"/>
        <v>0.58211106911816923</v>
      </c>
      <c r="K64" s="188">
        <v>6.8213794998625996</v>
      </c>
      <c r="L64" s="189">
        <f t="shared" si="7"/>
        <v>-0.16959073011435599</v>
      </c>
      <c r="M64" s="188"/>
      <c r="N64" s="189"/>
    </row>
    <row r="65" spans="1:15" ht="15.75" x14ac:dyDescent="0.25">
      <c r="B65" s="121" t="s">
        <v>32</v>
      </c>
      <c r="C65" s="190">
        <v>6.7828565838934614</v>
      </c>
      <c r="D65" s="191">
        <v>-0.2253915052194202</v>
      </c>
      <c r="E65" s="190">
        <v>5.8365146505370076</v>
      </c>
      <c r="F65" s="191">
        <f t="shared" si="6"/>
        <v>-0.94634193335645378</v>
      </c>
      <c r="G65" s="190">
        <v>6.2852371395462105</v>
      </c>
      <c r="H65" s="191">
        <f t="shared" si="6"/>
        <v>0.44872248900920297</v>
      </c>
      <c r="I65" s="190">
        <v>6.5094102291985605</v>
      </c>
      <c r="J65" s="191">
        <f t="shared" si="6"/>
        <v>0.22417308965234994</v>
      </c>
      <c r="K65" s="190">
        <v>6.5121287737220879</v>
      </c>
      <c r="L65" s="191">
        <f t="shared" si="7"/>
        <v>2.7185445235273775E-3</v>
      </c>
      <c r="M65" s="190">
        <v>6.6338034639592047</v>
      </c>
      <c r="N65" s="191">
        <v>-0.20010293226383791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82" t="s">
        <v>304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4" t="s">
        <v>64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6.5329975328947372</v>
      </c>
      <c r="D75" s="189">
        <v>-0.67463488083207235</v>
      </c>
      <c r="E75" s="188">
        <v>4.8302469135802468</v>
      </c>
      <c r="F75" s="189">
        <f t="shared" ref="F75:J87" si="9">IFERROR(E75-C75,"-")</f>
        <v>-1.7027506193144903</v>
      </c>
      <c r="G75" s="188">
        <v>5.4162672027215093</v>
      </c>
      <c r="H75" s="189">
        <f t="shared" si="9"/>
        <v>0.58602028914126247</v>
      </c>
      <c r="I75" s="188">
        <v>6.402131390799946</v>
      </c>
      <c r="J75" s="189">
        <f t="shared" si="9"/>
        <v>0.98586418807843668</v>
      </c>
      <c r="K75" s="188">
        <v>6.7859710001239311</v>
      </c>
      <c r="L75" s="189">
        <f t="shared" ref="L75:L87" si="10">IFERROR(K75-I75,"-")</f>
        <v>0.38383960932398509</v>
      </c>
      <c r="M75" s="188">
        <v>6.2525539160045405</v>
      </c>
      <c r="N75" s="189">
        <f>IFERROR(M75-K75,"-")</f>
        <v>-0.53341708411939059</v>
      </c>
    </row>
    <row r="76" spans="1:15" x14ac:dyDescent="0.25">
      <c r="A76" s="1"/>
      <c r="B76" s="118" t="s">
        <v>75</v>
      </c>
      <c r="C76" s="188">
        <v>6.0604646228916943</v>
      </c>
      <c r="D76" s="189">
        <v>-1.0170474392018658</v>
      </c>
      <c r="E76" s="188">
        <v>3.1487907465825447</v>
      </c>
      <c r="F76" s="189">
        <f t="shared" si="9"/>
        <v>-2.9116738763091496</v>
      </c>
      <c r="G76" s="188">
        <v>4.0597783056215357</v>
      </c>
      <c r="H76" s="189">
        <f t="shared" si="9"/>
        <v>0.91098755903899109</v>
      </c>
      <c r="I76" s="188">
        <v>5.980082772891878</v>
      </c>
      <c r="J76" s="189">
        <f t="shared" si="9"/>
        <v>1.9203044672703422</v>
      </c>
      <c r="K76" s="188">
        <v>6.2041089229273041</v>
      </c>
      <c r="L76" s="189">
        <f t="shared" si="10"/>
        <v>0.22402615003542614</v>
      </c>
      <c r="M76" s="188">
        <v>5.0778423051150323</v>
      </c>
      <c r="N76" s="189">
        <f t="shared" ref="N76:N78" si="11">IFERROR(M76-K76,"-")</f>
        <v>-1.1262666178122718</v>
      </c>
    </row>
    <row r="77" spans="1:15" x14ac:dyDescent="0.25">
      <c r="A77" s="1"/>
      <c r="B77" s="118" t="s">
        <v>77</v>
      </c>
      <c r="C77" s="188">
        <v>7.1130790190735693</v>
      </c>
      <c r="D77" s="189">
        <v>1.3588501633521766</v>
      </c>
      <c r="E77" s="188">
        <v>3.1208791208791209</v>
      </c>
      <c r="F77" s="189">
        <f t="shared" si="9"/>
        <v>-3.9921998981944484</v>
      </c>
      <c r="G77" s="188">
        <v>4.442705314009662</v>
      </c>
      <c r="H77" s="189">
        <f t="shared" si="9"/>
        <v>1.3218261931305411</v>
      </c>
      <c r="I77" s="188">
        <v>5.0466182224706539</v>
      </c>
      <c r="J77" s="189">
        <f t="shared" si="9"/>
        <v>0.60391290846099199</v>
      </c>
      <c r="K77" s="188">
        <v>5.4204136228006998</v>
      </c>
      <c r="L77" s="189">
        <f t="shared" si="10"/>
        <v>0.37379540033004588</v>
      </c>
      <c r="M77" s="188">
        <v>4.9460831258379621</v>
      </c>
      <c r="N77" s="189">
        <f t="shared" si="11"/>
        <v>-0.47433049696273777</v>
      </c>
    </row>
    <row r="78" spans="1:15" x14ac:dyDescent="0.25">
      <c r="A78" s="1"/>
      <c r="B78" s="118" t="s">
        <v>79</v>
      </c>
      <c r="C78" s="188" t="s">
        <v>250</v>
      </c>
      <c r="D78" s="189" t="s">
        <v>250</v>
      </c>
      <c r="E78" s="188">
        <v>3.8592964824120601</v>
      </c>
      <c r="F78" s="189" t="str">
        <f t="shared" si="9"/>
        <v>-</v>
      </c>
      <c r="G78" s="188">
        <v>4.1014640789921692</v>
      </c>
      <c r="H78" s="189">
        <f t="shared" si="9"/>
        <v>0.24216759658010911</v>
      </c>
      <c r="I78" s="188">
        <v>4.6936664729808255</v>
      </c>
      <c r="J78" s="189">
        <f t="shared" si="9"/>
        <v>0.59220239398865626</v>
      </c>
      <c r="K78" s="188">
        <v>4.637230196121398</v>
      </c>
      <c r="L78" s="189">
        <f t="shared" si="10"/>
        <v>-5.6436276859427537E-2</v>
      </c>
      <c r="M78" s="188">
        <v>4.2356092436974793</v>
      </c>
      <c r="N78" s="189">
        <f t="shared" si="11"/>
        <v>-0.40162095242391871</v>
      </c>
    </row>
    <row r="79" spans="1:15" x14ac:dyDescent="0.25">
      <c r="A79" s="1"/>
      <c r="B79" s="118" t="s">
        <v>81</v>
      </c>
      <c r="C79" s="188" t="s">
        <v>250</v>
      </c>
      <c r="D79" s="189" t="s">
        <v>250</v>
      </c>
      <c r="E79" s="188">
        <v>2.4122575640031032</v>
      </c>
      <c r="F79" s="189" t="str">
        <f t="shared" si="9"/>
        <v>-</v>
      </c>
      <c r="G79" s="188">
        <v>4.2436554898093357</v>
      </c>
      <c r="H79" s="189">
        <f t="shared" si="9"/>
        <v>1.8313979258062325</v>
      </c>
      <c r="I79" s="188">
        <v>4.7778057372924003</v>
      </c>
      <c r="J79" s="189">
        <f t="shared" si="9"/>
        <v>0.53415024748306461</v>
      </c>
      <c r="K79" s="188">
        <v>3.9154563816485526</v>
      </c>
      <c r="L79" s="189">
        <f t="shared" si="10"/>
        <v>-0.86234935564384774</v>
      </c>
      <c r="M79" s="188"/>
      <c r="N79" s="189"/>
    </row>
    <row r="80" spans="1:15" x14ac:dyDescent="0.25">
      <c r="A80" s="1"/>
      <c r="B80" s="118" t="s">
        <v>83</v>
      </c>
      <c r="C80" s="188" t="s">
        <v>250</v>
      </c>
      <c r="D80" s="189" t="s">
        <v>250</v>
      </c>
      <c r="E80" s="188">
        <v>2.9645833333333331</v>
      </c>
      <c r="F80" s="189" t="str">
        <f t="shared" si="9"/>
        <v>-</v>
      </c>
      <c r="G80" s="188">
        <v>4.4525970751386792</v>
      </c>
      <c r="H80" s="189">
        <f t="shared" si="9"/>
        <v>1.4880137418053461</v>
      </c>
      <c r="I80" s="188">
        <v>4.1722022424370637</v>
      </c>
      <c r="J80" s="189">
        <f t="shared" si="9"/>
        <v>-0.28039483270161547</v>
      </c>
      <c r="K80" s="188">
        <v>4.0244605654761907</v>
      </c>
      <c r="L80" s="189">
        <f t="shared" si="10"/>
        <v>-0.14774167696087304</v>
      </c>
      <c r="M80" s="188"/>
      <c r="N80" s="189"/>
    </row>
    <row r="81" spans="1:15" x14ac:dyDescent="0.25">
      <c r="A81" s="1"/>
      <c r="B81" s="118" t="s">
        <v>85</v>
      </c>
      <c r="C81" s="188" t="s">
        <v>250</v>
      </c>
      <c r="D81" s="189" t="s">
        <v>250</v>
      </c>
      <c r="E81" s="188">
        <v>3.8212927756653992</v>
      </c>
      <c r="F81" s="189" t="str">
        <f t="shared" si="9"/>
        <v>-</v>
      </c>
      <c r="G81" s="188">
        <v>4.5875651436189555</v>
      </c>
      <c r="H81" s="189">
        <f t="shared" si="9"/>
        <v>0.76627236795355635</v>
      </c>
      <c r="I81" s="188">
        <v>4.170584009032126</v>
      </c>
      <c r="J81" s="189">
        <f t="shared" si="9"/>
        <v>-0.4169811345868295</v>
      </c>
      <c r="K81" s="188">
        <v>4.4851792687255942</v>
      </c>
      <c r="L81" s="189">
        <f t="shared" si="10"/>
        <v>0.31459525969346824</v>
      </c>
      <c r="M81" s="188"/>
      <c r="N81" s="189"/>
    </row>
    <row r="82" spans="1:15" x14ac:dyDescent="0.25">
      <c r="A82" s="1"/>
      <c r="B82" s="118" t="s">
        <v>87</v>
      </c>
      <c r="C82" s="188">
        <v>3.6038843721770553</v>
      </c>
      <c r="D82" s="189">
        <v>-1.3573170299899298</v>
      </c>
      <c r="E82" s="188">
        <v>4.1624901081508838</v>
      </c>
      <c r="F82" s="189">
        <f t="shared" si="9"/>
        <v>0.55860573597382857</v>
      </c>
      <c r="G82" s="188">
        <v>4.5646185171876867</v>
      </c>
      <c r="H82" s="189">
        <f t="shared" si="9"/>
        <v>0.40212840903680291</v>
      </c>
      <c r="I82" s="188">
        <v>4.779459218871704</v>
      </c>
      <c r="J82" s="189">
        <f t="shared" si="9"/>
        <v>0.21484070168401725</v>
      </c>
      <c r="K82" s="188">
        <v>5.1279868433781566</v>
      </c>
      <c r="L82" s="189">
        <f t="shared" si="10"/>
        <v>0.34852762450645258</v>
      </c>
      <c r="M82" s="188"/>
      <c r="N82" s="189"/>
    </row>
    <row r="83" spans="1:15" x14ac:dyDescent="0.25">
      <c r="A83" s="1"/>
      <c r="B83" s="118" t="s">
        <v>89</v>
      </c>
      <c r="C83" s="188">
        <v>3.0194130925507903</v>
      </c>
      <c r="D83" s="189">
        <v>-2.5953522380418788</v>
      </c>
      <c r="E83" s="188">
        <v>4.0763582966226135</v>
      </c>
      <c r="F83" s="189">
        <f t="shared" si="9"/>
        <v>1.0569452040718232</v>
      </c>
      <c r="G83" s="188">
        <v>5.0483530961791834</v>
      </c>
      <c r="H83" s="189">
        <f t="shared" si="9"/>
        <v>0.97199479955656987</v>
      </c>
      <c r="I83" s="188">
        <v>5.0990189368012775</v>
      </c>
      <c r="J83" s="189">
        <f t="shared" si="9"/>
        <v>5.0665840622094116E-2</v>
      </c>
      <c r="K83" s="188">
        <v>5.1554667242869492</v>
      </c>
      <c r="L83" s="189">
        <f t="shared" si="10"/>
        <v>5.6447787485671697E-2</v>
      </c>
      <c r="M83" s="188"/>
      <c r="N83" s="189"/>
    </row>
    <row r="84" spans="1:15" x14ac:dyDescent="0.25">
      <c r="A84" s="1"/>
      <c r="B84" s="118" t="s">
        <v>91</v>
      </c>
      <c r="C84" s="188">
        <v>3.2609243697478991</v>
      </c>
      <c r="D84" s="189">
        <v>-1.7867130831461004</v>
      </c>
      <c r="E84" s="188">
        <v>3.9453743610303698</v>
      </c>
      <c r="F84" s="189">
        <f t="shared" si="9"/>
        <v>0.68444999128247064</v>
      </c>
      <c r="G84" s="188">
        <v>4.7716158994672861</v>
      </c>
      <c r="H84" s="189">
        <f t="shared" si="9"/>
        <v>0.82624153843691639</v>
      </c>
      <c r="I84" s="188">
        <v>5.0577334283677837</v>
      </c>
      <c r="J84" s="189">
        <f t="shared" si="9"/>
        <v>0.28611752890049758</v>
      </c>
      <c r="K84" s="188">
        <v>4.2832931941842833</v>
      </c>
      <c r="L84" s="189">
        <f t="shared" si="10"/>
        <v>-0.77444023418350039</v>
      </c>
      <c r="M84" s="188"/>
      <c r="N84" s="189"/>
    </row>
    <row r="85" spans="1:15" x14ac:dyDescent="0.25">
      <c r="A85" s="1"/>
      <c r="B85" s="118" t="s">
        <v>93</v>
      </c>
      <c r="C85" s="188">
        <v>3.5525017618040873</v>
      </c>
      <c r="D85" s="189">
        <v>-1.8213830043094785</v>
      </c>
      <c r="E85" s="188">
        <v>4.8198244181298486</v>
      </c>
      <c r="F85" s="189">
        <f t="shared" si="9"/>
        <v>1.2673226563257614</v>
      </c>
      <c r="G85" s="188">
        <v>5.0506846024501559</v>
      </c>
      <c r="H85" s="189">
        <f t="shared" si="9"/>
        <v>0.2308601843203073</v>
      </c>
      <c r="I85" s="188">
        <v>5.9711887477313974</v>
      </c>
      <c r="J85" s="189">
        <f t="shared" si="9"/>
        <v>0.92050414528124147</v>
      </c>
      <c r="K85" s="188">
        <v>4.5765741728922089</v>
      </c>
      <c r="L85" s="189">
        <f t="shared" si="10"/>
        <v>-1.3946145748391885</v>
      </c>
      <c r="M85" s="188"/>
      <c r="N85" s="189"/>
    </row>
    <row r="86" spans="1:15" x14ac:dyDescent="0.25">
      <c r="A86" s="1"/>
      <c r="B86" s="118" t="s">
        <v>95</v>
      </c>
      <c r="C86" s="188">
        <v>4.7919308357348704</v>
      </c>
      <c r="D86" s="189">
        <v>-1.4734189249819609</v>
      </c>
      <c r="E86" s="188">
        <v>5.4796530169664495</v>
      </c>
      <c r="F86" s="189">
        <f t="shared" si="9"/>
        <v>0.68772218123157902</v>
      </c>
      <c r="G86" s="188">
        <v>5.992108843537415</v>
      </c>
      <c r="H86" s="189">
        <f t="shared" si="9"/>
        <v>0.51245582657096556</v>
      </c>
      <c r="I86" s="188">
        <v>6.0141643059490084</v>
      </c>
      <c r="J86" s="189">
        <f t="shared" si="9"/>
        <v>2.2055462411593396E-2</v>
      </c>
      <c r="K86" s="188">
        <v>5.6595463554283194</v>
      </c>
      <c r="L86" s="189">
        <f t="shared" si="10"/>
        <v>-0.35461795052068901</v>
      </c>
      <c r="M86" s="188"/>
      <c r="N86" s="189"/>
    </row>
    <row r="87" spans="1:15" ht="15.75" x14ac:dyDescent="0.25">
      <c r="B87" s="121" t="s">
        <v>32</v>
      </c>
      <c r="C87" s="190">
        <v>5.4836294229922187</v>
      </c>
      <c r="D87" s="191">
        <v>-0.21365725707355843</v>
      </c>
      <c r="E87" s="190">
        <v>4.00098832366188</v>
      </c>
      <c r="F87" s="191">
        <f t="shared" si="9"/>
        <v>-1.4826410993303387</v>
      </c>
      <c r="G87" s="190">
        <v>4.682944665637442</v>
      </c>
      <c r="H87" s="191">
        <f t="shared" si="9"/>
        <v>0.6819563419755621</v>
      </c>
      <c r="I87" s="190">
        <v>5.1413953668476946</v>
      </c>
      <c r="J87" s="191">
        <f t="shared" si="9"/>
        <v>0.45845070121025255</v>
      </c>
      <c r="K87" s="190">
        <v>4.9450744809921812</v>
      </c>
      <c r="L87" s="191">
        <f t="shared" si="10"/>
        <v>-0.19632088585551344</v>
      </c>
      <c r="M87" s="190">
        <v>5.1031649260456975</v>
      </c>
      <c r="N87" s="191">
        <v>-0.61084435086731048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82" t="s">
        <v>305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4" t="s">
        <v>34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>
        <v>9.8849193282844912</v>
      </c>
      <c r="D97" s="189">
        <v>-7.3869152351059952E-2</v>
      </c>
      <c r="E97" s="188">
        <v>8.1338199513382001</v>
      </c>
      <c r="F97" s="189">
        <f t="shared" ref="F97:J109" si="12">IFERROR(E97-C97,"-")</f>
        <v>-1.751099376946291</v>
      </c>
      <c r="G97" s="188">
        <v>8.5843552342842386</v>
      </c>
      <c r="H97" s="189">
        <f t="shared" si="12"/>
        <v>0.45053528294603851</v>
      </c>
      <c r="I97" s="188">
        <v>9.3138983693591211</v>
      </c>
      <c r="J97" s="189">
        <f t="shared" si="12"/>
        <v>0.72954313507488244</v>
      </c>
      <c r="K97" s="188">
        <v>9.293335977786592</v>
      </c>
      <c r="L97" s="189">
        <f t="shared" ref="L97:L109" si="13">IFERROR(K97-I97,"-")</f>
        <v>-2.0562391572529037E-2</v>
      </c>
      <c r="M97" s="188">
        <v>9.2200056996295245</v>
      </c>
      <c r="N97" s="189">
        <f>IFERROR(M97-K97,"-")</f>
        <v>-7.3330278157067497E-2</v>
      </c>
    </row>
    <row r="98" spans="2:14" x14ac:dyDescent="0.25">
      <c r="B98" s="118" t="s">
        <v>75</v>
      </c>
      <c r="C98" s="188">
        <v>10.220738900962434</v>
      </c>
      <c r="D98" s="189">
        <v>0.17723513715365513</v>
      </c>
      <c r="E98" s="188">
        <v>5.6010101010101012</v>
      </c>
      <c r="F98" s="189">
        <f t="shared" si="12"/>
        <v>-4.6197287999523331</v>
      </c>
      <c r="G98" s="188">
        <v>7.9516147569244913</v>
      </c>
      <c r="H98" s="189">
        <f t="shared" si="12"/>
        <v>2.3506046559143901</v>
      </c>
      <c r="I98" s="188">
        <v>9.257286535303777</v>
      </c>
      <c r="J98" s="189">
        <f t="shared" si="12"/>
        <v>1.3056717783792857</v>
      </c>
      <c r="K98" s="188">
        <v>8.9097140618879749</v>
      </c>
      <c r="L98" s="189">
        <f t="shared" si="13"/>
        <v>-0.34757247341580211</v>
      </c>
      <c r="M98" s="188">
        <v>8.3212601228085781</v>
      </c>
      <c r="N98" s="189">
        <f t="shared" ref="N98:N100" si="14">IFERROR(M98-K98,"-")</f>
        <v>-0.5884539390793968</v>
      </c>
    </row>
    <row r="99" spans="2:14" x14ac:dyDescent="0.25">
      <c r="B99" s="118" t="s">
        <v>77</v>
      </c>
      <c r="C99" s="188">
        <v>12.805318138651472</v>
      </c>
      <c r="D99" s="189">
        <v>5.3465672807242246</v>
      </c>
      <c r="E99" s="188">
        <v>5.5025125628140703</v>
      </c>
      <c r="F99" s="189">
        <f t="shared" si="12"/>
        <v>-7.302805575837402</v>
      </c>
      <c r="G99" s="188">
        <v>7.3445565689889385</v>
      </c>
      <c r="H99" s="189">
        <f t="shared" si="12"/>
        <v>1.8420440061748682</v>
      </c>
      <c r="I99" s="188">
        <v>7.3106765741102855</v>
      </c>
      <c r="J99" s="189">
        <f t="shared" si="12"/>
        <v>-3.3879994878653008E-2</v>
      </c>
      <c r="K99" s="188">
        <v>7.2692931975800503</v>
      </c>
      <c r="L99" s="189">
        <f t="shared" si="13"/>
        <v>-4.1383376530235161E-2</v>
      </c>
      <c r="M99" s="188">
        <v>6.7820424948594926</v>
      </c>
      <c r="N99" s="189">
        <f t="shared" si="14"/>
        <v>-0.4872507027205577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5.3225677830940992</v>
      </c>
      <c r="F100" s="189" t="str">
        <f t="shared" si="12"/>
        <v>-</v>
      </c>
      <c r="G100" s="188">
        <v>6.0684907784223743</v>
      </c>
      <c r="H100" s="189">
        <f t="shared" si="12"/>
        <v>0.74592299532827511</v>
      </c>
      <c r="I100" s="188">
        <v>5.7219251336898393</v>
      </c>
      <c r="J100" s="189">
        <f t="shared" si="12"/>
        <v>-0.34656564473253493</v>
      </c>
      <c r="K100" s="188">
        <v>5.7332398504273501</v>
      </c>
      <c r="L100" s="189">
        <f t="shared" si="13"/>
        <v>1.1314716737510722E-2</v>
      </c>
      <c r="M100" s="188">
        <v>5.6265510047216427</v>
      </c>
      <c r="N100" s="189">
        <f t="shared" si="14"/>
        <v>-0.10668884570570736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4.6217962524230023</v>
      </c>
      <c r="F101" s="189" t="str">
        <f t="shared" si="12"/>
        <v>-</v>
      </c>
      <c r="G101" s="188">
        <v>5.7903292181069963</v>
      </c>
      <c r="H101" s="189">
        <f t="shared" si="12"/>
        <v>1.168532965683994</v>
      </c>
      <c r="I101" s="188">
        <v>5.6535836177474401</v>
      </c>
      <c r="J101" s="189">
        <f t="shared" si="12"/>
        <v>-0.13674560035955619</v>
      </c>
      <c r="K101" s="188">
        <v>4.600628519051984</v>
      </c>
      <c r="L101" s="189">
        <f t="shared" si="13"/>
        <v>-1.0529550986954561</v>
      </c>
      <c r="M101" s="188"/>
      <c r="N101" s="189"/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4.5382492718074507</v>
      </c>
      <c r="F102" s="189" t="str">
        <f t="shared" si="12"/>
        <v>-</v>
      </c>
      <c r="G102" s="188">
        <v>5.6081441922563418</v>
      </c>
      <c r="H102" s="189">
        <f t="shared" si="12"/>
        <v>1.069894920448891</v>
      </c>
      <c r="I102" s="188">
        <v>5.485732448085888</v>
      </c>
      <c r="J102" s="189">
        <f t="shared" si="12"/>
        <v>-0.12241174417045375</v>
      </c>
      <c r="K102" s="188">
        <v>4.8902332105909174</v>
      </c>
      <c r="L102" s="189">
        <f t="shared" si="13"/>
        <v>-0.59549923749497058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6.4576815082230246</v>
      </c>
      <c r="F103" s="189" t="str">
        <f t="shared" si="12"/>
        <v>-</v>
      </c>
      <c r="G103" s="188">
        <v>5.626368785399622</v>
      </c>
      <c r="H103" s="189">
        <f t="shared" si="12"/>
        <v>-0.83131272282340252</v>
      </c>
      <c r="I103" s="188">
        <v>7.1024423857285051</v>
      </c>
      <c r="J103" s="189">
        <f t="shared" si="12"/>
        <v>1.476073600328883</v>
      </c>
      <c r="K103" s="188">
        <v>5.563702379016962</v>
      </c>
      <c r="L103" s="189">
        <f t="shared" si="13"/>
        <v>-1.5387400067115431</v>
      </c>
      <c r="M103" s="188"/>
      <c r="N103" s="189"/>
    </row>
    <row r="104" spans="2:14" x14ac:dyDescent="0.25">
      <c r="B104" s="118" t="s">
        <v>87</v>
      </c>
      <c r="C104" s="188">
        <v>6.3479152426520846</v>
      </c>
      <c r="D104" s="189">
        <v>-0.9609989664631966</v>
      </c>
      <c r="E104" s="188">
        <v>6.3800729325961649</v>
      </c>
      <c r="F104" s="189">
        <f t="shared" si="12"/>
        <v>3.2157689944080303E-2</v>
      </c>
      <c r="G104" s="188">
        <v>6.354030339083879</v>
      </c>
      <c r="H104" s="189">
        <f t="shared" si="12"/>
        <v>-2.6042593512285883E-2</v>
      </c>
      <c r="I104" s="188">
        <v>6.8658968307484827</v>
      </c>
      <c r="J104" s="189">
        <f t="shared" si="12"/>
        <v>0.51186649166460363</v>
      </c>
      <c r="K104" s="188">
        <v>6.2951491687542704</v>
      </c>
      <c r="L104" s="189">
        <f t="shared" si="13"/>
        <v>-0.57074766199421223</v>
      </c>
      <c r="M104" s="188"/>
      <c r="N104" s="189"/>
    </row>
    <row r="105" spans="2:14" x14ac:dyDescent="0.25">
      <c r="B105" s="118" t="s">
        <v>89</v>
      </c>
      <c r="C105" s="188">
        <v>5.2441988950276244</v>
      </c>
      <c r="D105" s="189">
        <v>-2.1436234200177608</v>
      </c>
      <c r="E105" s="188">
        <v>6.4318356867779203</v>
      </c>
      <c r="F105" s="189">
        <f t="shared" si="12"/>
        <v>1.1876367917502959</v>
      </c>
      <c r="G105" s="188">
        <v>6.1427309315794636</v>
      </c>
      <c r="H105" s="189">
        <f t="shared" si="12"/>
        <v>-0.28910475519845669</v>
      </c>
      <c r="I105" s="188">
        <v>5.7911396979113974</v>
      </c>
      <c r="J105" s="189">
        <f t="shared" si="12"/>
        <v>-0.35159123366806622</v>
      </c>
      <c r="K105" s="188">
        <v>5.840097162154156</v>
      </c>
      <c r="L105" s="189">
        <f t="shared" si="13"/>
        <v>4.8957464242758597E-2</v>
      </c>
      <c r="M105" s="188"/>
      <c r="N105" s="189"/>
    </row>
    <row r="106" spans="2:14" x14ac:dyDescent="0.25">
      <c r="B106" s="118" t="s">
        <v>91</v>
      </c>
      <c r="C106" s="188">
        <v>3.5854975572126513</v>
      </c>
      <c r="D106" s="189">
        <v>-3.7894920770853835</v>
      </c>
      <c r="E106" s="188">
        <v>5.8307407810290437</v>
      </c>
      <c r="F106" s="189">
        <f t="shared" si="12"/>
        <v>2.2452432238163924</v>
      </c>
      <c r="G106" s="188">
        <v>5.7314780273073191</v>
      </c>
      <c r="H106" s="189">
        <f t="shared" si="12"/>
        <v>-9.926275372172455E-2</v>
      </c>
      <c r="I106" s="188">
        <v>6.3435854575846218</v>
      </c>
      <c r="J106" s="189">
        <f t="shared" si="12"/>
        <v>0.61210743027730263</v>
      </c>
      <c r="K106" s="188">
        <v>5.8118023369671645</v>
      </c>
      <c r="L106" s="189">
        <f t="shared" si="13"/>
        <v>-0.53178312061745725</v>
      </c>
      <c r="M106" s="188"/>
      <c r="N106" s="189"/>
    </row>
    <row r="107" spans="2:14" x14ac:dyDescent="0.25">
      <c r="B107" s="118" t="s">
        <v>93</v>
      </c>
      <c r="C107" s="188">
        <v>5.598875351452671</v>
      </c>
      <c r="D107" s="189">
        <v>-2.7694778551216128</v>
      </c>
      <c r="E107" s="188">
        <v>7.6275353411186231</v>
      </c>
      <c r="F107" s="189">
        <f t="shared" si="12"/>
        <v>2.0286599896659521</v>
      </c>
      <c r="G107" s="188">
        <v>7.4990433118803272</v>
      </c>
      <c r="H107" s="189">
        <f t="shared" si="12"/>
        <v>-0.12849202923829584</v>
      </c>
      <c r="I107" s="188">
        <v>8.6148577951108152</v>
      </c>
      <c r="J107" s="189">
        <f t="shared" si="12"/>
        <v>1.1158144832304879</v>
      </c>
      <c r="K107" s="188">
        <v>7.5575350230787919</v>
      </c>
      <c r="L107" s="189">
        <f t="shared" si="13"/>
        <v>-1.0573227720320233</v>
      </c>
      <c r="M107" s="188"/>
      <c r="N107" s="189"/>
    </row>
    <row r="108" spans="2:14" x14ac:dyDescent="0.25">
      <c r="B108" s="118" t="s">
        <v>95</v>
      </c>
      <c r="C108" s="188">
        <v>4.9867205542725177</v>
      </c>
      <c r="D108" s="189">
        <v>-3.7835812565926741</v>
      </c>
      <c r="E108" s="188">
        <v>7.5468123049487295</v>
      </c>
      <c r="F108" s="189">
        <f t="shared" si="12"/>
        <v>2.5600917506762118</v>
      </c>
      <c r="G108" s="188">
        <v>8.3665393013100431</v>
      </c>
      <c r="H108" s="189">
        <f t="shared" si="12"/>
        <v>0.81972699636131363</v>
      </c>
      <c r="I108" s="188">
        <v>8.0222684342777928</v>
      </c>
      <c r="J108" s="189">
        <f t="shared" si="12"/>
        <v>-0.34427086703225029</v>
      </c>
      <c r="K108" s="188">
        <v>8.2184356573014217</v>
      </c>
      <c r="L108" s="189">
        <f t="shared" si="13"/>
        <v>0.19616722302362888</v>
      </c>
      <c r="M108" s="188"/>
      <c r="N108" s="189"/>
    </row>
    <row r="109" spans="2:14" ht="15.75" x14ac:dyDescent="0.25">
      <c r="B109" s="121" t="s">
        <v>32</v>
      </c>
      <c r="C109" s="190">
        <v>7.997040568868429</v>
      </c>
      <c r="D109" s="191">
        <v>0.25889955530991582</v>
      </c>
      <c r="E109" s="190">
        <v>6.2723501769449443</v>
      </c>
      <c r="F109" s="191">
        <f t="shared" si="12"/>
        <v>-1.7246903919234846</v>
      </c>
      <c r="G109" s="190">
        <v>6.6265017537382311</v>
      </c>
      <c r="H109" s="191">
        <f t="shared" si="12"/>
        <v>0.35415157679328679</v>
      </c>
      <c r="I109" s="190">
        <v>6.9992286501377414</v>
      </c>
      <c r="J109" s="191">
        <f t="shared" si="12"/>
        <v>0.37272689639951029</v>
      </c>
      <c r="K109" s="190">
        <v>6.4162603502495603</v>
      </c>
      <c r="L109" s="191">
        <f t="shared" si="13"/>
        <v>-0.58296829988818111</v>
      </c>
      <c r="M109" s="190">
        <v>7.1731843575418992</v>
      </c>
      <c r="N109" s="191">
        <v>-0.38608734196246353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FD2E-A83B-4758-BA64-06F05524A701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D0F0-B5C8-449D-9ABD-7F8F3DBDED57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6"/>
    </row>
    <row r="2" spans="1:16" ht="18.75" x14ac:dyDescent="0.3">
      <c r="D2" s="196"/>
    </row>
    <row r="4" spans="1:16" ht="48.75" customHeight="1" thickBot="1" x14ac:dyDescent="0.3">
      <c r="B4" s="282" t="s">
        <v>306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4" t="s">
        <v>154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6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6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">
        <v>320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7">
        <v>0.74319999999999997</v>
      </c>
      <c r="D9" s="120">
        <v>9.5082857919042141E-3</v>
      </c>
      <c r="E9" s="197">
        <v>0.1467</v>
      </c>
      <c r="F9" s="120">
        <v>-0.80261033369214208</v>
      </c>
      <c r="G9" s="197">
        <v>0.46729999999999999</v>
      </c>
      <c r="H9" s="120">
        <v>2.1854124062713018</v>
      </c>
      <c r="I9" s="197">
        <v>0.77790000000000004</v>
      </c>
      <c r="J9" s="120">
        <v>0.66466937727370001</v>
      </c>
      <c r="K9" s="197">
        <v>0.78709999999999991</v>
      </c>
      <c r="L9" s="120">
        <f t="shared" ref="L9:L21" si="0">IFERROR(K9/I9-1,"-")</f>
        <v>1.1826712945108397E-2</v>
      </c>
      <c r="M9" s="197">
        <v>0.80409999999999993</v>
      </c>
      <c r="N9" s="120">
        <f t="shared" ref="N9:N12" si="1">IFERROR(M9/K9-1,"-")</f>
        <v>2.1598272138229069E-2</v>
      </c>
    </row>
    <row r="10" spans="1:16" x14ac:dyDescent="0.25">
      <c r="A10" s="1" t="s">
        <v>74</v>
      </c>
      <c r="B10" s="118" t="s">
        <v>75</v>
      </c>
      <c r="C10" s="197">
        <v>0.69359999999999999</v>
      </c>
      <c r="D10" s="120">
        <v>-4.3837882547560048E-2</v>
      </c>
      <c r="E10" s="197">
        <v>0.16760000000000003</v>
      </c>
      <c r="F10" s="120">
        <v>-0.7583621683967704</v>
      </c>
      <c r="G10" s="197">
        <v>0.58499999999999996</v>
      </c>
      <c r="H10" s="120">
        <v>2.4904534606205244</v>
      </c>
      <c r="I10" s="197">
        <v>0.76489999999999991</v>
      </c>
      <c r="J10" s="120">
        <v>0.30752136752136749</v>
      </c>
      <c r="K10" s="197">
        <v>0.83169999999999999</v>
      </c>
      <c r="L10" s="120">
        <f t="shared" si="0"/>
        <v>8.7331677343443603E-2</v>
      </c>
      <c r="M10" s="197">
        <v>0.83530000000000004</v>
      </c>
      <c r="N10" s="120">
        <f t="shared" si="1"/>
        <v>4.328483828303531E-3</v>
      </c>
    </row>
    <row r="11" spans="1:16" x14ac:dyDescent="0.25">
      <c r="A11" s="1" t="s">
        <v>76</v>
      </c>
      <c r="B11" s="118" t="s">
        <v>77</v>
      </c>
      <c r="C11" s="197">
        <v>0.33079999999999998</v>
      </c>
      <c r="D11" s="120">
        <v>-0.53296625723563462</v>
      </c>
      <c r="E11" s="197">
        <v>0.21809999999999999</v>
      </c>
      <c r="F11" s="120">
        <v>-0.34068923821039898</v>
      </c>
      <c r="G11" s="197">
        <v>0.64450000000000007</v>
      </c>
      <c r="H11" s="120">
        <v>1.9550664832645581</v>
      </c>
      <c r="I11" s="197">
        <v>0.73129999999999995</v>
      </c>
      <c r="J11" s="120">
        <v>0.1346780449961209</v>
      </c>
      <c r="K11" s="197">
        <v>0.81389999999999996</v>
      </c>
      <c r="L11" s="120">
        <f t="shared" si="0"/>
        <v>0.11294954191166418</v>
      </c>
      <c r="M11" s="197">
        <v>0.7802</v>
      </c>
      <c r="N11" s="120">
        <f t="shared" si="1"/>
        <v>-4.1405578080845218E-2</v>
      </c>
    </row>
    <row r="12" spans="1:16" x14ac:dyDescent="0.25">
      <c r="A12" s="1" t="s">
        <v>78</v>
      </c>
      <c r="B12" s="118" t="s">
        <v>79</v>
      </c>
      <c r="C12" s="197">
        <v>0</v>
      </c>
      <c r="D12" s="120">
        <v>-1</v>
      </c>
      <c r="E12" s="197">
        <v>0.2036</v>
      </c>
      <c r="F12" s="120" t="s">
        <v>250</v>
      </c>
      <c r="G12" s="197">
        <v>0.61619999999999997</v>
      </c>
      <c r="H12" s="120">
        <v>2.0265225933202355</v>
      </c>
      <c r="I12" s="197">
        <v>0.65780000000000005</v>
      </c>
      <c r="J12" s="120">
        <v>6.7510548523206815E-2</v>
      </c>
      <c r="K12" s="197">
        <v>0.68099999999999994</v>
      </c>
      <c r="L12" s="120">
        <f t="shared" si="0"/>
        <v>3.5269078747339533E-2</v>
      </c>
      <c r="M12" s="197">
        <v>0.71819999999999995</v>
      </c>
      <c r="N12" s="120">
        <f t="shared" si="1"/>
        <v>5.4625550660792888E-2</v>
      </c>
    </row>
    <row r="13" spans="1:16" x14ac:dyDescent="0.25">
      <c r="A13" s="1" t="s">
        <v>80</v>
      </c>
      <c r="B13" s="118" t="s">
        <v>81</v>
      </c>
      <c r="C13" s="197">
        <v>0</v>
      </c>
      <c r="D13" s="120">
        <v>-1</v>
      </c>
      <c r="E13" s="197">
        <v>0.35240000000000005</v>
      </c>
      <c r="F13" s="120" t="s">
        <v>250</v>
      </c>
      <c r="G13" s="197">
        <v>0.56340000000000001</v>
      </c>
      <c r="H13" s="120">
        <v>0.59875141884222449</v>
      </c>
      <c r="I13" s="197">
        <v>0.59040000000000004</v>
      </c>
      <c r="J13" s="120">
        <v>4.7923322683706138E-2</v>
      </c>
      <c r="K13" s="197">
        <v>0.64980000000000004</v>
      </c>
      <c r="L13" s="120">
        <f t="shared" si="0"/>
        <v>0.10060975609756095</v>
      </c>
      <c r="M13" s="197"/>
      <c r="N13" s="120"/>
    </row>
    <row r="14" spans="1:16" x14ac:dyDescent="0.25">
      <c r="A14" s="1" t="s">
        <v>82</v>
      </c>
      <c r="B14" s="118" t="s">
        <v>83</v>
      </c>
      <c r="C14" s="197">
        <v>0</v>
      </c>
      <c r="D14" s="120">
        <v>-1</v>
      </c>
      <c r="E14" s="197">
        <v>0.3962</v>
      </c>
      <c r="F14" s="120" t="s">
        <v>250</v>
      </c>
      <c r="G14" s="197">
        <v>0.66049999999999998</v>
      </c>
      <c r="H14" s="120">
        <v>0.66708732963149919</v>
      </c>
      <c r="I14" s="197">
        <v>0.70200000000000007</v>
      </c>
      <c r="J14" s="120">
        <v>6.2831188493565726E-2</v>
      </c>
      <c r="K14" s="197">
        <v>0.76209999999999989</v>
      </c>
      <c r="L14" s="120">
        <f t="shared" si="0"/>
        <v>8.5612535612535456E-2</v>
      </c>
      <c r="M14" s="197"/>
      <c r="N14" s="120"/>
    </row>
    <row r="15" spans="1:16" x14ac:dyDescent="0.25">
      <c r="A15" s="1" t="s">
        <v>84</v>
      </c>
      <c r="B15" s="118" t="s">
        <v>85</v>
      </c>
      <c r="C15" s="197">
        <v>0</v>
      </c>
      <c r="D15" s="120">
        <v>-1</v>
      </c>
      <c r="E15" s="197">
        <v>0.53280000000000005</v>
      </c>
      <c r="F15" s="120" t="s">
        <v>250</v>
      </c>
      <c r="G15" s="197">
        <v>0.7229000000000001</v>
      </c>
      <c r="H15" s="120">
        <v>0.35679429429429432</v>
      </c>
      <c r="I15" s="197">
        <v>0.75970000000000004</v>
      </c>
      <c r="J15" s="120">
        <v>5.0906072762484378E-2</v>
      </c>
      <c r="K15" s="197">
        <v>0.85219999999999996</v>
      </c>
      <c r="L15" s="120">
        <f t="shared" si="0"/>
        <v>0.12175858891667746</v>
      </c>
      <c r="M15" s="197"/>
      <c r="N15" s="120"/>
    </row>
    <row r="16" spans="1:16" x14ac:dyDescent="0.25">
      <c r="A16" s="1" t="s">
        <v>86</v>
      </c>
      <c r="B16" s="118" t="s">
        <v>87</v>
      </c>
      <c r="C16" s="197">
        <v>0.43159999999999998</v>
      </c>
      <c r="D16" s="120">
        <v>-0.4386786318116791</v>
      </c>
      <c r="E16" s="197">
        <v>0.60020000000000007</v>
      </c>
      <c r="F16" s="120">
        <v>0.39063948100092705</v>
      </c>
      <c r="G16" s="197">
        <v>0.72010000000000007</v>
      </c>
      <c r="H16" s="120">
        <v>0.19976674441852715</v>
      </c>
      <c r="I16" s="197">
        <v>0.79819999999999991</v>
      </c>
      <c r="J16" s="120">
        <v>0.10845715872795414</v>
      </c>
      <c r="K16" s="197">
        <v>0.88090000000000002</v>
      </c>
      <c r="L16" s="120">
        <f t="shared" si="0"/>
        <v>0.10360811826609884</v>
      </c>
      <c r="M16" s="197"/>
      <c r="N16" s="120"/>
    </row>
    <row r="17" spans="1:29" x14ac:dyDescent="0.25">
      <c r="A17" s="1" t="s">
        <v>88</v>
      </c>
      <c r="B17" s="118" t="s">
        <v>89</v>
      </c>
      <c r="C17" s="197">
        <v>0.29139999999999999</v>
      </c>
      <c r="D17" s="120">
        <v>-0.60087659224763734</v>
      </c>
      <c r="E17" s="197">
        <v>0.60299999999999998</v>
      </c>
      <c r="F17" s="120">
        <v>1.0693205216197668</v>
      </c>
      <c r="G17" s="197">
        <v>0.69769999999999999</v>
      </c>
      <c r="H17" s="120">
        <v>0.15704809286898835</v>
      </c>
      <c r="I17" s="197">
        <v>0.75659999999999994</v>
      </c>
      <c r="J17" s="120">
        <v>8.4420237924609287E-2</v>
      </c>
      <c r="K17" s="197">
        <v>0.80830000000000002</v>
      </c>
      <c r="L17" s="120">
        <f t="shared" si="0"/>
        <v>6.8332011630980904E-2</v>
      </c>
      <c r="M17" s="197"/>
      <c r="N17" s="120"/>
    </row>
    <row r="18" spans="1:29" x14ac:dyDescent="0.25">
      <c r="A18" s="1" t="s">
        <v>90</v>
      </c>
      <c r="B18" s="118" t="s">
        <v>91</v>
      </c>
      <c r="C18" s="197">
        <v>0.22320000000000001</v>
      </c>
      <c r="D18" s="120">
        <v>-0.64548919949174077</v>
      </c>
      <c r="E18" s="197">
        <v>0.5877</v>
      </c>
      <c r="F18" s="120">
        <v>1.633064516129032</v>
      </c>
      <c r="G18" s="197">
        <v>0.67110000000000003</v>
      </c>
      <c r="H18" s="120">
        <v>0.14190913731495658</v>
      </c>
      <c r="I18" s="197">
        <v>0.71200000000000008</v>
      </c>
      <c r="J18" s="120">
        <v>6.0944717627775313E-2</v>
      </c>
      <c r="K18" s="197">
        <v>0.78510000000000002</v>
      </c>
      <c r="L18" s="120">
        <f t="shared" si="0"/>
        <v>0.10266853932584263</v>
      </c>
      <c r="M18" s="197"/>
      <c r="N18" s="120"/>
      <c r="AB18" s="198"/>
    </row>
    <row r="19" spans="1:29" x14ac:dyDescent="0.25">
      <c r="A19" s="1" t="s">
        <v>92</v>
      </c>
      <c r="B19" s="118" t="s">
        <v>93</v>
      </c>
      <c r="C19" s="197">
        <v>0.18469999999999998</v>
      </c>
      <c r="D19" s="120">
        <v>-0.74411194236630651</v>
      </c>
      <c r="E19" s="197">
        <v>0.59840000000000004</v>
      </c>
      <c r="F19" s="120">
        <v>2.2398484028153769</v>
      </c>
      <c r="G19" s="197">
        <v>0.74129999999999996</v>
      </c>
      <c r="H19" s="120">
        <v>0.23880347593582862</v>
      </c>
      <c r="I19" s="197">
        <v>0.7823</v>
      </c>
      <c r="J19" s="120">
        <v>5.5308242277080755E-2</v>
      </c>
      <c r="K19" s="197">
        <v>0.81129999999999991</v>
      </c>
      <c r="L19" s="120">
        <f t="shared" si="0"/>
        <v>3.7070177681196359E-2</v>
      </c>
      <c r="M19" s="197"/>
      <c r="N19" s="120"/>
      <c r="AB19" s="198"/>
      <c r="AC19" s="198"/>
    </row>
    <row r="20" spans="1:29" x14ac:dyDescent="0.25">
      <c r="A20" s="1" t="s">
        <v>94</v>
      </c>
      <c r="B20" s="118" t="s">
        <v>95</v>
      </c>
      <c r="C20" s="197">
        <v>0.2039</v>
      </c>
      <c r="D20" s="120">
        <v>-0.70619596541786744</v>
      </c>
      <c r="E20" s="197">
        <v>0.53079999999999994</v>
      </c>
      <c r="F20" s="120">
        <v>1.6032368808239332</v>
      </c>
      <c r="G20" s="197">
        <v>0.69389999999999996</v>
      </c>
      <c r="H20" s="120">
        <v>0.30727204220045223</v>
      </c>
      <c r="I20" s="197">
        <v>0.73170000000000002</v>
      </c>
      <c r="J20" s="120">
        <v>5.4474708171206254E-2</v>
      </c>
      <c r="K20" s="197">
        <v>0.76200000000000001</v>
      </c>
      <c r="L20" s="120">
        <f t="shared" si="0"/>
        <v>4.1410414104140925E-2</v>
      </c>
      <c r="M20" s="197"/>
      <c r="N20" s="120"/>
      <c r="O20" s="126"/>
    </row>
    <row r="21" spans="1:29" ht="15.75" x14ac:dyDescent="0.25">
      <c r="A21" s="1" t="s">
        <v>0</v>
      </c>
      <c r="B21" s="121" t="s">
        <v>32</v>
      </c>
      <c r="C21" s="199">
        <v>0.48948502261743165</v>
      </c>
      <c r="D21" s="123">
        <v>-0.3058738170162294</v>
      </c>
      <c r="E21" s="199">
        <v>0.48615455783025679</v>
      </c>
      <c r="F21" s="123">
        <v>-6.8040177600651175E-3</v>
      </c>
      <c r="G21" s="199">
        <v>0.6493275173640638</v>
      </c>
      <c r="H21" s="123">
        <v>0.33564008997891492</v>
      </c>
      <c r="I21" s="199">
        <v>0.73071425433679682</v>
      </c>
      <c r="J21" s="123">
        <v>0.12534003995875831</v>
      </c>
      <c r="K21" s="199">
        <v>0.78531451498170857</v>
      </c>
      <c r="L21" s="123">
        <f t="shared" si="0"/>
        <v>7.4721767532053285E-2</v>
      </c>
      <c r="M21" s="199"/>
      <c r="N21" s="123"/>
      <c r="O21" s="316"/>
    </row>
    <row r="22" spans="1:29" ht="6" customHeight="1" x14ac:dyDescent="0.25">
      <c r="O22" s="316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6"/>
    </row>
    <row r="24" spans="1:29" x14ac:dyDescent="0.25">
      <c r="C24" s="200"/>
      <c r="K24" s="200"/>
      <c r="M24" s="200"/>
      <c r="N24" s="120"/>
      <c r="O24" s="316"/>
    </row>
    <row r="26" spans="1:29" ht="21.75" customHeight="1" thickBot="1" x14ac:dyDescent="0.3">
      <c r="B26" s="282" t="s">
        <v>307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4" t="s">
        <v>62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29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113">
        <f>M$7</f>
        <v>2025</v>
      </c>
      <c r="N29" s="114"/>
    </row>
    <row r="30" spans="1:29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">
        <v>321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7">
        <v>0.74199999999999999</v>
      </c>
      <c r="D31" s="120">
        <v>1.5464622964280972E-2</v>
      </c>
      <c r="E31" s="197">
        <v>0.1583</v>
      </c>
      <c r="F31" s="120">
        <v>-0.78665768194070085</v>
      </c>
      <c r="G31" s="197">
        <v>0.4451</v>
      </c>
      <c r="H31" s="120">
        <v>1.8117498420720151</v>
      </c>
      <c r="I31" s="197">
        <v>0.79239999999999999</v>
      </c>
      <c r="J31" s="120">
        <v>0.78027409570882944</v>
      </c>
      <c r="K31" s="197">
        <v>0.81290000000000007</v>
      </c>
      <c r="L31" s="120">
        <f t="shared" ref="L31:L43" si="2">IFERROR(K31/I31-1,"-")</f>
        <v>2.5870772337203585E-2</v>
      </c>
      <c r="M31" s="197">
        <v>0.83260000000000001</v>
      </c>
      <c r="N31" s="120">
        <f t="shared" ref="N31:N34" si="3">IFERROR(M31/K31-1,"-")</f>
        <v>2.4234223151679002E-2</v>
      </c>
    </row>
    <row r="32" spans="1:29" x14ac:dyDescent="0.25">
      <c r="B32" s="118" t="s">
        <v>75</v>
      </c>
      <c r="C32" s="197">
        <v>0.70540000000000003</v>
      </c>
      <c r="D32" s="120">
        <v>-3.316885964912264E-2</v>
      </c>
      <c r="E32" s="197">
        <v>0.1638</v>
      </c>
      <c r="F32" s="120">
        <v>-0.7677913240714489</v>
      </c>
      <c r="G32" s="197">
        <v>0.57899999999999996</v>
      </c>
      <c r="H32" s="120">
        <v>2.5347985347985347</v>
      </c>
      <c r="I32" s="197">
        <v>0.77190000000000003</v>
      </c>
      <c r="J32" s="120">
        <v>0.33316062176165828</v>
      </c>
      <c r="K32" s="197">
        <v>0.89349999999999996</v>
      </c>
      <c r="L32" s="120">
        <f t="shared" si="2"/>
        <v>0.15753335924342515</v>
      </c>
      <c r="M32" s="197">
        <v>0.85829999999999995</v>
      </c>
      <c r="N32" s="120">
        <f t="shared" si="3"/>
        <v>-3.9395635142697283E-2</v>
      </c>
    </row>
    <row r="33" spans="2:16" x14ac:dyDescent="0.25">
      <c r="B33" s="118" t="s">
        <v>77</v>
      </c>
      <c r="C33" s="197">
        <v>0.32929999999999998</v>
      </c>
      <c r="D33" s="120">
        <v>-0.54046888082612332</v>
      </c>
      <c r="E33" s="197">
        <v>0.23600000000000002</v>
      </c>
      <c r="F33" s="120">
        <v>-0.28332827209231692</v>
      </c>
      <c r="G33" s="197">
        <v>0.65749999999999997</v>
      </c>
      <c r="H33" s="120">
        <v>1.7860169491525419</v>
      </c>
      <c r="I33" s="197">
        <v>0.74230000000000007</v>
      </c>
      <c r="J33" s="120">
        <v>0.12897338403041836</v>
      </c>
      <c r="K33" s="197">
        <v>0.83799999999999997</v>
      </c>
      <c r="L33" s="120">
        <f t="shared" si="2"/>
        <v>0.12892361578876455</v>
      </c>
      <c r="M33" s="197">
        <v>0.77800000000000002</v>
      </c>
      <c r="N33" s="120">
        <f t="shared" si="3"/>
        <v>-7.1599045346061985E-2</v>
      </c>
    </row>
    <row r="34" spans="2:16" x14ac:dyDescent="0.25">
      <c r="B34" s="118" t="s">
        <v>79</v>
      </c>
      <c r="C34" s="197">
        <v>0</v>
      </c>
      <c r="D34" s="120">
        <v>-1</v>
      </c>
      <c r="E34" s="197">
        <v>0.2</v>
      </c>
      <c r="F34" s="120" t="s">
        <v>250</v>
      </c>
      <c r="G34" s="197">
        <v>0.62850000000000006</v>
      </c>
      <c r="H34" s="120">
        <v>2.1425000000000001</v>
      </c>
      <c r="I34" s="197">
        <v>0.6774</v>
      </c>
      <c r="J34" s="120">
        <v>7.7804295942720758E-2</v>
      </c>
      <c r="K34" s="197">
        <v>0.68799999999999994</v>
      </c>
      <c r="L34" s="120">
        <f t="shared" si="2"/>
        <v>1.5648066135222738E-2</v>
      </c>
      <c r="M34" s="197">
        <v>0.70379999999999998</v>
      </c>
      <c r="N34" s="120">
        <f t="shared" si="3"/>
        <v>2.296511627906983E-2</v>
      </c>
    </row>
    <row r="35" spans="2:16" x14ac:dyDescent="0.25">
      <c r="B35" s="118" t="s">
        <v>81</v>
      </c>
      <c r="C35" s="197">
        <v>0</v>
      </c>
      <c r="D35" s="120">
        <v>-1</v>
      </c>
      <c r="E35" s="197">
        <v>0.41539999999999999</v>
      </c>
      <c r="F35" s="120" t="s">
        <v>250</v>
      </c>
      <c r="G35" s="197">
        <v>0.59889999999999999</v>
      </c>
      <c r="H35" s="120">
        <v>0.44174289841116998</v>
      </c>
      <c r="I35" s="197">
        <v>0.62049999999999994</v>
      </c>
      <c r="J35" s="120">
        <v>3.6066121222240621E-2</v>
      </c>
      <c r="K35" s="197">
        <v>0.68579999999999997</v>
      </c>
      <c r="L35" s="120">
        <f t="shared" si="2"/>
        <v>0.10523771152296546</v>
      </c>
      <c r="M35" s="197"/>
      <c r="N35" s="120"/>
    </row>
    <row r="36" spans="2:16" x14ac:dyDescent="0.25">
      <c r="B36" s="118" t="s">
        <v>83</v>
      </c>
      <c r="C36" s="197">
        <v>0</v>
      </c>
      <c r="D36" s="120">
        <v>-1</v>
      </c>
      <c r="E36" s="197">
        <v>0.41689999999999999</v>
      </c>
      <c r="F36" s="120" t="s">
        <v>250</v>
      </c>
      <c r="G36" s="197">
        <v>0.6926000000000001</v>
      </c>
      <c r="H36" s="120">
        <v>0.66130966658671175</v>
      </c>
      <c r="I36" s="197">
        <v>0.73419999999999996</v>
      </c>
      <c r="J36" s="120">
        <v>6.0063528732312799E-2</v>
      </c>
      <c r="K36" s="197">
        <v>0.79610000000000003</v>
      </c>
      <c r="L36" s="120">
        <f t="shared" si="2"/>
        <v>8.4309452465268331E-2</v>
      </c>
      <c r="M36" s="197"/>
      <c r="N36" s="120"/>
    </row>
    <row r="37" spans="2:16" x14ac:dyDescent="0.25">
      <c r="B37" s="118" t="s">
        <v>85</v>
      </c>
      <c r="C37" s="197">
        <v>0</v>
      </c>
      <c r="D37" s="120">
        <v>-1</v>
      </c>
      <c r="E37" s="197">
        <v>0.55659999999999998</v>
      </c>
      <c r="F37" s="120" t="s">
        <v>250</v>
      </c>
      <c r="G37" s="197">
        <v>0.74109999999999998</v>
      </c>
      <c r="H37" s="120">
        <v>0.33147682357168518</v>
      </c>
      <c r="I37" s="197">
        <v>0.78040000000000009</v>
      </c>
      <c r="J37" s="120">
        <v>5.3029280798812639E-2</v>
      </c>
      <c r="K37" s="197">
        <v>0.878</v>
      </c>
      <c r="L37" s="120">
        <f t="shared" si="2"/>
        <v>0.12506406970784201</v>
      </c>
      <c r="M37" s="197"/>
      <c r="N37" s="120"/>
    </row>
    <row r="38" spans="2:16" x14ac:dyDescent="0.25">
      <c r="B38" s="118" t="s">
        <v>87</v>
      </c>
      <c r="C38" s="197">
        <v>0.49719999999999998</v>
      </c>
      <c r="D38" s="120">
        <v>-0.38228351347993539</v>
      </c>
      <c r="E38" s="197">
        <v>0.61680000000000001</v>
      </c>
      <c r="F38" s="120">
        <v>0.24054706355591327</v>
      </c>
      <c r="G38" s="197">
        <v>0.74629999999999996</v>
      </c>
      <c r="H38" s="120">
        <v>0.20995460440985725</v>
      </c>
      <c r="I38" s="197">
        <v>0.85400000000000009</v>
      </c>
      <c r="J38" s="120">
        <v>0.14431193889856653</v>
      </c>
      <c r="K38" s="197">
        <v>0.90229999999999999</v>
      </c>
      <c r="L38" s="120">
        <f t="shared" si="2"/>
        <v>5.6557377049180291E-2</v>
      </c>
      <c r="M38" s="197"/>
      <c r="N38" s="120"/>
    </row>
    <row r="39" spans="2:16" x14ac:dyDescent="0.25">
      <c r="B39" s="118" t="s">
        <v>89</v>
      </c>
      <c r="C39" s="197">
        <v>0.32750000000000001</v>
      </c>
      <c r="D39" s="120">
        <v>-0.58082682708306665</v>
      </c>
      <c r="E39" s="197">
        <v>0.63070000000000004</v>
      </c>
      <c r="F39" s="120">
        <v>0.92580152671755722</v>
      </c>
      <c r="G39" s="197">
        <v>0.76680000000000004</v>
      </c>
      <c r="H39" s="120">
        <v>0.21579197716822573</v>
      </c>
      <c r="I39" s="197">
        <v>0.79760000000000009</v>
      </c>
      <c r="J39" s="120">
        <v>4.016692749087114E-2</v>
      </c>
      <c r="K39" s="197">
        <v>0.82719999999999994</v>
      </c>
      <c r="L39" s="120">
        <f t="shared" si="2"/>
        <v>3.7111334002005725E-2</v>
      </c>
      <c r="M39" s="197"/>
      <c r="N39" s="120"/>
    </row>
    <row r="40" spans="2:16" x14ac:dyDescent="0.25">
      <c r="B40" s="118" t="s">
        <v>91</v>
      </c>
      <c r="C40" s="197">
        <v>0.25489999999999996</v>
      </c>
      <c r="D40" s="120">
        <v>-0.61367080933616258</v>
      </c>
      <c r="E40" s="197">
        <v>0.60609999999999997</v>
      </c>
      <c r="F40" s="120">
        <v>1.3777952138093372</v>
      </c>
      <c r="G40" s="197">
        <v>0.70319999999999994</v>
      </c>
      <c r="H40" s="120">
        <v>0.16020458670186444</v>
      </c>
      <c r="I40" s="197">
        <v>0.7548999999999999</v>
      </c>
      <c r="J40" s="120">
        <v>7.3521046643913568E-2</v>
      </c>
      <c r="K40" s="197">
        <v>0.8237000000000001</v>
      </c>
      <c r="L40" s="120">
        <f t="shared" si="2"/>
        <v>9.1137899059478444E-2</v>
      </c>
      <c r="M40" s="197"/>
      <c r="N40" s="120"/>
    </row>
    <row r="41" spans="2:16" x14ac:dyDescent="0.25">
      <c r="B41" s="118" t="s">
        <v>93</v>
      </c>
      <c r="C41" s="197">
        <v>0.19</v>
      </c>
      <c r="D41" s="120">
        <v>-0.74275656647711896</v>
      </c>
      <c r="E41" s="197">
        <v>0.61960000000000004</v>
      </c>
      <c r="F41" s="120">
        <v>2.2610526315789476</v>
      </c>
      <c r="G41" s="197">
        <v>0.76680000000000004</v>
      </c>
      <c r="H41" s="120">
        <v>0.2375726275016139</v>
      </c>
      <c r="I41" s="197">
        <v>0.8076000000000001</v>
      </c>
      <c r="J41" s="120">
        <v>5.3208137715180071E-2</v>
      </c>
      <c r="K41" s="197">
        <v>0.84279999999999999</v>
      </c>
      <c r="L41" s="120">
        <f t="shared" si="2"/>
        <v>4.3585933630509999E-2</v>
      </c>
      <c r="M41" s="197"/>
      <c r="N41" s="120"/>
    </row>
    <row r="42" spans="2:16" x14ac:dyDescent="0.25">
      <c r="B42" s="118" t="s">
        <v>95</v>
      </c>
      <c r="C42" s="197">
        <v>0.20379999999999998</v>
      </c>
      <c r="D42" s="120">
        <v>-0.70852402745995424</v>
      </c>
      <c r="E42" s="197">
        <v>0.52300000000000002</v>
      </c>
      <c r="F42" s="120">
        <v>1.5662414131501476</v>
      </c>
      <c r="G42" s="197">
        <v>0.69739999999999991</v>
      </c>
      <c r="H42" s="120">
        <v>0.33346080305927317</v>
      </c>
      <c r="I42" s="197">
        <v>0.74459999999999993</v>
      </c>
      <c r="J42" s="120">
        <v>6.767995411528549E-2</v>
      </c>
      <c r="K42" s="197">
        <v>0.7831999999999999</v>
      </c>
      <c r="L42" s="120">
        <f t="shared" si="2"/>
        <v>5.1839914047810964E-2</v>
      </c>
      <c r="M42" s="197"/>
      <c r="N42" s="120"/>
    </row>
    <row r="43" spans="2:16" ht="15.75" x14ac:dyDescent="0.25">
      <c r="B43" s="121" t="s">
        <v>32</v>
      </c>
      <c r="C43" s="204">
        <v>0.51022458290172568</v>
      </c>
      <c r="D43" s="123">
        <v>-0.29658705501157345</v>
      </c>
      <c r="E43" s="204">
        <v>0.51651565552296963</v>
      </c>
      <c r="F43" s="123">
        <v>1.2330006887292022E-2</v>
      </c>
      <c r="G43" s="204">
        <v>0.66840723443186234</v>
      </c>
      <c r="H43" s="123">
        <v>0.29406965168384525</v>
      </c>
      <c r="I43" s="204">
        <v>0.75711049413019116</v>
      </c>
      <c r="J43" s="123">
        <v>0.1327084075828795</v>
      </c>
      <c r="K43" s="199">
        <v>0.81153602495705168</v>
      </c>
      <c r="L43" s="123">
        <f t="shared" si="2"/>
        <v>7.1885849223880527E-2</v>
      </c>
      <c r="M43" s="199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0"/>
      <c r="K46" s="200"/>
      <c r="L46" s="200"/>
    </row>
    <row r="48" spans="2:16" ht="21.75" customHeight="1" thickBot="1" x14ac:dyDescent="0.3">
      <c r="B48" s="282" t="s">
        <v>308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2:16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113">
        <f>M$7</f>
        <v>2025</v>
      </c>
      <c r="N51" s="114"/>
    </row>
    <row r="52" spans="2:16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">
        <v>321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7">
        <v>0</v>
      </c>
      <c r="D53" s="120">
        <v>-1</v>
      </c>
      <c r="E53" s="197">
        <v>0</v>
      </c>
      <c r="F53" s="120" t="s">
        <v>250</v>
      </c>
      <c r="G53" s="197">
        <v>0.43799999999999994</v>
      </c>
      <c r="H53" s="120" t="s">
        <v>250</v>
      </c>
      <c r="I53" s="197">
        <v>0.79079999999999995</v>
      </c>
      <c r="J53" s="120">
        <v>0.80547945205479454</v>
      </c>
      <c r="K53" s="197">
        <v>0.80859999999999999</v>
      </c>
      <c r="L53" s="120">
        <f t="shared" ref="L53:L65" si="4">IFERROR(K53/I53-1,"-")</f>
        <v>2.2508851795649987E-2</v>
      </c>
      <c r="M53" s="197">
        <v>0.83109999999999995</v>
      </c>
      <c r="N53" s="120">
        <f t="shared" ref="N53:N56" si="5">IFERROR(M53/K53-1,"-")</f>
        <v>2.7825871877318775E-2</v>
      </c>
    </row>
    <row r="54" spans="2:16" x14ac:dyDescent="0.25">
      <c r="B54" s="118" t="s">
        <v>75</v>
      </c>
      <c r="C54" s="197">
        <v>0</v>
      </c>
      <c r="D54" s="120">
        <v>-1</v>
      </c>
      <c r="E54" s="197">
        <v>0</v>
      </c>
      <c r="F54" s="120" t="s">
        <v>250</v>
      </c>
      <c r="G54" s="197">
        <v>0.57200000000000006</v>
      </c>
      <c r="H54" s="120" t="s">
        <v>250</v>
      </c>
      <c r="I54" s="197">
        <v>0.76780000000000004</v>
      </c>
      <c r="J54" s="120">
        <v>0.3423076923076922</v>
      </c>
      <c r="K54" s="197">
        <v>0.89769999999999994</v>
      </c>
      <c r="L54" s="120">
        <f t="shared" si="4"/>
        <v>0.16918468351133087</v>
      </c>
      <c r="M54" s="197">
        <v>0.87170000000000003</v>
      </c>
      <c r="N54" s="120">
        <f t="shared" si="5"/>
        <v>-2.8962905202183253E-2</v>
      </c>
    </row>
    <row r="55" spans="2:16" x14ac:dyDescent="0.25">
      <c r="B55" s="118" t="s">
        <v>77</v>
      </c>
      <c r="C55" s="197">
        <v>0</v>
      </c>
      <c r="D55" s="120">
        <v>-1</v>
      </c>
      <c r="E55" s="197">
        <v>0</v>
      </c>
      <c r="F55" s="120" t="s">
        <v>250</v>
      </c>
      <c r="G55" s="197">
        <v>0.66480000000000006</v>
      </c>
      <c r="H55" s="120" t="s">
        <v>250</v>
      </c>
      <c r="I55" s="197">
        <v>0.74870000000000003</v>
      </c>
      <c r="J55" s="120">
        <v>0.12620336943441623</v>
      </c>
      <c r="K55" s="197">
        <v>0.84279999999999999</v>
      </c>
      <c r="L55" s="120">
        <f t="shared" si="4"/>
        <v>0.12568451983437945</v>
      </c>
      <c r="M55" s="197">
        <v>0.7762</v>
      </c>
      <c r="N55" s="120">
        <f t="shared" si="5"/>
        <v>-7.9022306597057446E-2</v>
      </c>
    </row>
    <row r="56" spans="2:16" x14ac:dyDescent="0.25">
      <c r="B56" s="118" t="s">
        <v>79</v>
      </c>
      <c r="C56" s="197">
        <v>0</v>
      </c>
      <c r="D56" s="120">
        <v>-1</v>
      </c>
      <c r="E56" s="197">
        <v>0</v>
      </c>
      <c r="F56" s="120" t="s">
        <v>250</v>
      </c>
      <c r="G56" s="197">
        <v>0.65489999999999993</v>
      </c>
      <c r="H56" s="120" t="s">
        <v>250</v>
      </c>
      <c r="I56" s="197">
        <v>0.68180000000000007</v>
      </c>
      <c r="J56" s="120">
        <v>4.1074973278363291E-2</v>
      </c>
      <c r="K56" s="197">
        <v>0.69059999999999999</v>
      </c>
      <c r="L56" s="120">
        <f t="shared" si="4"/>
        <v>1.2907010853622669E-2</v>
      </c>
      <c r="M56" s="197">
        <v>0.7145999999999999</v>
      </c>
      <c r="N56" s="120">
        <f t="shared" si="5"/>
        <v>3.4752389226759162E-2</v>
      </c>
    </row>
    <row r="57" spans="2:16" x14ac:dyDescent="0.25">
      <c r="B57" s="118" t="s">
        <v>81</v>
      </c>
      <c r="C57" s="197">
        <v>0</v>
      </c>
      <c r="D57" s="120">
        <v>-1</v>
      </c>
      <c r="E57" s="197">
        <v>0</v>
      </c>
      <c r="F57" s="120" t="s">
        <v>250</v>
      </c>
      <c r="G57" s="197">
        <v>0.60740000000000005</v>
      </c>
      <c r="H57" s="120" t="s">
        <v>250</v>
      </c>
      <c r="I57" s="197">
        <v>0.62229999999999996</v>
      </c>
      <c r="J57" s="120">
        <v>2.4530786960816453E-2</v>
      </c>
      <c r="K57" s="197">
        <v>0.69530000000000003</v>
      </c>
      <c r="L57" s="120">
        <f t="shared" si="4"/>
        <v>0.11730676522577554</v>
      </c>
      <c r="M57" s="197"/>
      <c r="N57" s="120"/>
    </row>
    <row r="58" spans="2:16" x14ac:dyDescent="0.25">
      <c r="B58" s="118" t="s">
        <v>83</v>
      </c>
      <c r="C58" s="197">
        <v>0</v>
      </c>
      <c r="D58" s="120">
        <v>-1</v>
      </c>
      <c r="E58" s="197">
        <v>0</v>
      </c>
      <c r="F58" s="120" t="s">
        <v>250</v>
      </c>
      <c r="G58" s="197">
        <v>0.70400000000000007</v>
      </c>
      <c r="H58" s="120" t="s">
        <v>250</v>
      </c>
      <c r="I58" s="197">
        <v>0.75269999999999992</v>
      </c>
      <c r="J58" s="120">
        <v>6.9176136363636065E-2</v>
      </c>
      <c r="K58" s="197">
        <v>0.81299999999999994</v>
      </c>
      <c r="L58" s="120">
        <f t="shared" si="4"/>
        <v>8.0111598246313198E-2</v>
      </c>
      <c r="M58" s="197"/>
      <c r="N58" s="120"/>
    </row>
    <row r="59" spans="2:16" x14ac:dyDescent="0.25">
      <c r="B59" s="118" t="s">
        <v>85</v>
      </c>
      <c r="C59" s="197">
        <v>0</v>
      </c>
      <c r="D59" s="120">
        <v>-1</v>
      </c>
      <c r="E59" s="197">
        <v>0</v>
      </c>
      <c r="F59" s="120" t="s">
        <v>250</v>
      </c>
      <c r="G59" s="197">
        <v>0.75650000000000006</v>
      </c>
      <c r="H59" s="120" t="s">
        <v>250</v>
      </c>
      <c r="I59" s="197">
        <v>0.80590000000000006</v>
      </c>
      <c r="J59" s="120">
        <v>6.5300727032385986E-2</v>
      </c>
      <c r="K59" s="197">
        <v>0.89379999999999993</v>
      </c>
      <c r="L59" s="120">
        <f t="shared" si="4"/>
        <v>0.10907060429333648</v>
      </c>
      <c r="M59" s="197"/>
      <c r="N59" s="120"/>
    </row>
    <row r="60" spans="2:16" x14ac:dyDescent="0.25">
      <c r="B60" s="118" t="s">
        <v>87</v>
      </c>
      <c r="C60" s="197">
        <v>0</v>
      </c>
      <c r="D60" s="120">
        <v>-1</v>
      </c>
      <c r="E60" s="197">
        <v>0</v>
      </c>
      <c r="F60" s="120" t="s">
        <v>250</v>
      </c>
      <c r="G60" s="197">
        <v>0.76190000000000002</v>
      </c>
      <c r="H60" s="120" t="s">
        <v>250</v>
      </c>
      <c r="I60" s="197">
        <v>0.88529999999999998</v>
      </c>
      <c r="J60" s="120">
        <v>0.1619635122719516</v>
      </c>
      <c r="K60" s="197">
        <v>0.91599999999999993</v>
      </c>
      <c r="L60" s="120">
        <f t="shared" si="4"/>
        <v>3.4677510448435589E-2</v>
      </c>
      <c r="M60" s="197"/>
      <c r="N60" s="120"/>
    </row>
    <row r="61" spans="2:16" x14ac:dyDescent="0.25">
      <c r="B61" s="118" t="s">
        <v>89</v>
      </c>
      <c r="C61" s="197">
        <v>0</v>
      </c>
      <c r="D61" s="120">
        <v>-1</v>
      </c>
      <c r="E61" s="197">
        <v>0</v>
      </c>
      <c r="F61" s="120" t="s">
        <v>250</v>
      </c>
      <c r="G61" s="197">
        <v>0.7823</v>
      </c>
      <c r="H61" s="120" t="s">
        <v>250</v>
      </c>
      <c r="I61" s="197">
        <v>0.81169999999999998</v>
      </c>
      <c r="J61" s="120">
        <v>3.7581490476799262E-2</v>
      </c>
      <c r="K61" s="197">
        <v>0.83810000000000007</v>
      </c>
      <c r="L61" s="120">
        <f t="shared" si="4"/>
        <v>3.2524331649624427E-2</v>
      </c>
      <c r="M61" s="197"/>
      <c r="N61" s="120"/>
    </row>
    <row r="62" spans="2:16" x14ac:dyDescent="0.25">
      <c r="B62" s="118" t="s">
        <v>91</v>
      </c>
      <c r="C62" s="197">
        <v>0</v>
      </c>
      <c r="D62" s="120">
        <v>-1</v>
      </c>
      <c r="E62" s="197">
        <v>0</v>
      </c>
      <c r="F62" s="120" t="s">
        <v>250</v>
      </c>
      <c r="G62" s="197">
        <v>0.72109999999999996</v>
      </c>
      <c r="H62" s="120" t="s">
        <v>250</v>
      </c>
      <c r="I62" s="197">
        <v>0.7712</v>
      </c>
      <c r="J62" s="120">
        <v>6.9477187630009762E-2</v>
      </c>
      <c r="K62" s="197">
        <v>0.83719999999999994</v>
      </c>
      <c r="L62" s="120">
        <f t="shared" si="4"/>
        <v>8.5580912863070457E-2</v>
      </c>
      <c r="M62" s="197"/>
      <c r="N62" s="120"/>
    </row>
    <row r="63" spans="2:16" x14ac:dyDescent="0.25">
      <c r="B63" s="118" t="s">
        <v>93</v>
      </c>
      <c r="C63" s="197">
        <v>0</v>
      </c>
      <c r="D63" s="120">
        <v>-1</v>
      </c>
      <c r="E63" s="197">
        <v>0</v>
      </c>
      <c r="F63" s="120" t="s">
        <v>250</v>
      </c>
      <c r="G63" s="197">
        <v>0.77170000000000005</v>
      </c>
      <c r="H63" s="120" t="s">
        <v>250</v>
      </c>
      <c r="I63" s="197">
        <v>0.80299999999999994</v>
      </c>
      <c r="J63" s="120">
        <v>4.0559803032266251E-2</v>
      </c>
      <c r="K63" s="197">
        <v>0.84709999999999996</v>
      </c>
      <c r="L63" s="120">
        <f t="shared" si="4"/>
        <v>5.4919053549190577E-2</v>
      </c>
      <c r="M63" s="197"/>
      <c r="N63" s="120"/>
    </row>
    <row r="64" spans="2:16" x14ac:dyDescent="0.25">
      <c r="B64" s="118" t="s">
        <v>95</v>
      </c>
      <c r="C64" s="197">
        <v>0</v>
      </c>
      <c r="D64" s="120">
        <v>-1</v>
      </c>
      <c r="E64" s="197">
        <v>0</v>
      </c>
      <c r="F64" s="120" t="s">
        <v>250</v>
      </c>
      <c r="G64" s="197">
        <v>0.69019999999999992</v>
      </c>
      <c r="H64" s="120" t="s">
        <v>250</v>
      </c>
      <c r="I64" s="197">
        <v>0.73840000000000006</v>
      </c>
      <c r="J64" s="120">
        <v>6.9834830483917809E-2</v>
      </c>
      <c r="K64" s="197">
        <v>0.7823</v>
      </c>
      <c r="L64" s="120">
        <f t="shared" si="4"/>
        <v>5.9452871072589231E-2</v>
      </c>
      <c r="M64" s="197"/>
      <c r="N64" s="120"/>
    </row>
    <row r="65" spans="2:16" ht="15.75" x14ac:dyDescent="0.25">
      <c r="B65" s="121" t="s">
        <v>32</v>
      </c>
      <c r="C65" s="204">
        <v>0.51812467109371418</v>
      </c>
      <c r="D65" s="123">
        <v>-0.30485065709876624</v>
      </c>
      <c r="E65" s="204">
        <v>0.52124365322614574</v>
      </c>
      <c r="F65" s="123">
        <v>6.0197522072200638E-3</v>
      </c>
      <c r="G65" s="204">
        <v>0.67804411957207555</v>
      </c>
      <c r="H65" s="123">
        <v>0.3008199051929763</v>
      </c>
      <c r="I65" s="204">
        <v>0.76577549497344044</v>
      </c>
      <c r="J65" s="123">
        <v>0.12938888911348956</v>
      </c>
      <c r="K65" s="204">
        <v>0.81915917960144258</v>
      </c>
      <c r="L65" s="123">
        <f t="shared" si="4"/>
        <v>6.9711925986680523E-2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0" t="e">
        <v>#REF!</v>
      </c>
      <c r="K68" s="200"/>
      <c r="L68" s="200"/>
    </row>
    <row r="70" spans="2:16" ht="21.75" customHeight="1" thickBot="1" x14ac:dyDescent="0.3">
      <c r="B70" s="282" t="s">
        <v>309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2:16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113">
        <f>M$7</f>
        <v>2025</v>
      </c>
      <c r="N73" s="114"/>
    </row>
    <row r="74" spans="2:16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">
        <v>321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7">
        <v>0</v>
      </c>
      <c r="D75" s="120">
        <v>-1</v>
      </c>
      <c r="E75" s="197">
        <v>0</v>
      </c>
      <c r="F75" s="120" t="s">
        <v>250</v>
      </c>
      <c r="G75" s="197">
        <v>0.48100000000000004</v>
      </c>
      <c r="H75" s="120" t="s">
        <v>250</v>
      </c>
      <c r="I75" s="197">
        <v>0.80359999999999998</v>
      </c>
      <c r="J75" s="120">
        <v>0.67068607068607045</v>
      </c>
      <c r="K75" s="197">
        <v>0.83989999999999998</v>
      </c>
      <c r="L75" s="120">
        <f t="shared" ref="L75:L87" si="6">IFERROR(K75/I75-1,"-")</f>
        <v>4.517172722747631E-2</v>
      </c>
      <c r="M75" s="197">
        <v>0.84250000000000003</v>
      </c>
      <c r="N75" s="120">
        <f t="shared" ref="N75:N78" si="7">IFERROR(M75/K75-1,"-")</f>
        <v>3.0956066198357668E-3</v>
      </c>
    </row>
    <row r="76" spans="2:16" x14ac:dyDescent="0.25">
      <c r="B76" s="118" t="s">
        <v>75</v>
      </c>
      <c r="C76" s="197">
        <v>0</v>
      </c>
      <c r="D76" s="120">
        <v>-1</v>
      </c>
      <c r="E76" s="197">
        <v>0</v>
      </c>
      <c r="F76" s="120" t="s">
        <v>250</v>
      </c>
      <c r="G76" s="197">
        <v>0.61370000000000002</v>
      </c>
      <c r="H76" s="120" t="s">
        <v>250</v>
      </c>
      <c r="I76" s="197">
        <v>0.79700000000000004</v>
      </c>
      <c r="J76" s="120">
        <v>0.29868013687469452</v>
      </c>
      <c r="K76" s="197">
        <v>0.86670000000000003</v>
      </c>
      <c r="L76" s="120">
        <f t="shared" si="6"/>
        <v>8.7452948557088961E-2</v>
      </c>
      <c r="M76" s="197">
        <v>0.76989999999999992</v>
      </c>
      <c r="N76" s="120">
        <f t="shared" si="7"/>
        <v>-0.11168801199953859</v>
      </c>
    </row>
    <row r="77" spans="2:16" x14ac:dyDescent="0.25">
      <c r="B77" s="118" t="s">
        <v>77</v>
      </c>
      <c r="C77" s="197">
        <v>0</v>
      </c>
      <c r="D77" s="120">
        <v>-1</v>
      </c>
      <c r="E77" s="197">
        <v>0</v>
      </c>
      <c r="F77" s="120" t="s">
        <v>250</v>
      </c>
      <c r="G77" s="197">
        <v>0.62139999999999995</v>
      </c>
      <c r="H77" s="120" t="s">
        <v>250</v>
      </c>
      <c r="I77" s="197">
        <v>0.70279999999999998</v>
      </c>
      <c r="J77" s="120">
        <v>0.13099452848406834</v>
      </c>
      <c r="K77" s="197">
        <v>0.80810000000000004</v>
      </c>
      <c r="L77" s="120">
        <f t="shared" si="6"/>
        <v>0.14982925441092787</v>
      </c>
      <c r="M77" s="197">
        <v>0.79</v>
      </c>
      <c r="N77" s="120">
        <f t="shared" si="7"/>
        <v>-2.2398218042321449E-2</v>
      </c>
    </row>
    <row r="78" spans="2:16" x14ac:dyDescent="0.25">
      <c r="B78" s="118" t="s">
        <v>79</v>
      </c>
      <c r="C78" s="197">
        <v>0</v>
      </c>
      <c r="D78" s="120">
        <v>-1</v>
      </c>
      <c r="E78" s="197">
        <v>0</v>
      </c>
      <c r="F78" s="120" t="s">
        <v>250</v>
      </c>
      <c r="G78" s="197">
        <v>0.49450000000000005</v>
      </c>
      <c r="H78" s="120" t="s">
        <v>250</v>
      </c>
      <c r="I78" s="197">
        <v>0.64980000000000004</v>
      </c>
      <c r="J78" s="120">
        <v>0.31405460060667334</v>
      </c>
      <c r="K78" s="197">
        <v>0.67090000000000005</v>
      </c>
      <c r="L78" s="120">
        <f t="shared" si="6"/>
        <v>3.2471529701446622E-2</v>
      </c>
      <c r="M78" s="197">
        <v>0.63729999999999998</v>
      </c>
      <c r="N78" s="120">
        <f t="shared" si="7"/>
        <v>-5.0081979430615653E-2</v>
      </c>
    </row>
    <row r="79" spans="2:16" x14ac:dyDescent="0.25">
      <c r="B79" s="118" t="s">
        <v>81</v>
      </c>
      <c r="C79" s="197">
        <v>0</v>
      </c>
      <c r="D79" s="120">
        <v>-1</v>
      </c>
      <c r="E79" s="197">
        <v>0</v>
      </c>
      <c r="F79" s="120" t="s">
        <v>250</v>
      </c>
      <c r="G79" s="197">
        <v>0.54649999999999999</v>
      </c>
      <c r="H79" s="120" t="s">
        <v>250</v>
      </c>
      <c r="I79" s="197">
        <v>0.60970000000000002</v>
      </c>
      <c r="J79" s="120">
        <v>0.1156450137236964</v>
      </c>
      <c r="K79" s="197">
        <v>0.62439999999999996</v>
      </c>
      <c r="L79" s="120">
        <f t="shared" si="6"/>
        <v>2.4110218140068751E-2</v>
      </c>
      <c r="M79" s="197"/>
      <c r="N79" s="120"/>
    </row>
    <row r="80" spans="2:16" x14ac:dyDescent="0.25">
      <c r="B80" s="118" t="s">
        <v>83</v>
      </c>
      <c r="C80" s="197">
        <v>0</v>
      </c>
      <c r="D80" s="120">
        <v>-1</v>
      </c>
      <c r="E80" s="197">
        <v>0</v>
      </c>
      <c r="F80" s="120" t="s">
        <v>250</v>
      </c>
      <c r="G80" s="197">
        <v>0.61799999999999999</v>
      </c>
      <c r="H80" s="120" t="s">
        <v>250</v>
      </c>
      <c r="I80" s="197">
        <v>0.62639999999999996</v>
      </c>
      <c r="J80" s="120">
        <v>1.3592233009708687E-2</v>
      </c>
      <c r="K80" s="197">
        <v>0.68590000000000007</v>
      </c>
      <c r="L80" s="120">
        <f t="shared" si="6"/>
        <v>9.4987228607918528E-2</v>
      </c>
      <c r="M80" s="197"/>
      <c r="N80" s="120"/>
    </row>
    <row r="81" spans="2:16" x14ac:dyDescent="0.25">
      <c r="B81" s="118" t="s">
        <v>85</v>
      </c>
      <c r="C81" s="197">
        <v>0</v>
      </c>
      <c r="D81" s="120">
        <v>-1</v>
      </c>
      <c r="E81" s="197">
        <v>0</v>
      </c>
      <c r="F81" s="120" t="s">
        <v>250</v>
      </c>
      <c r="G81" s="197">
        <v>0.6409999999999999</v>
      </c>
      <c r="H81" s="120" t="s">
        <v>250</v>
      </c>
      <c r="I81" s="197">
        <v>0.62450000000000006</v>
      </c>
      <c r="J81" s="120">
        <v>-2.5741029641185409E-2</v>
      </c>
      <c r="K81" s="197">
        <v>0.7752</v>
      </c>
      <c r="L81" s="120">
        <f t="shared" si="6"/>
        <v>0.24131305044035223</v>
      </c>
      <c r="M81" s="197"/>
      <c r="N81" s="120"/>
    </row>
    <row r="82" spans="2:16" x14ac:dyDescent="0.25">
      <c r="B82" s="118" t="s">
        <v>87</v>
      </c>
      <c r="C82" s="197">
        <v>0</v>
      </c>
      <c r="D82" s="120">
        <v>-1</v>
      </c>
      <c r="E82" s="197">
        <v>0</v>
      </c>
      <c r="F82" s="120" t="s">
        <v>250</v>
      </c>
      <c r="G82" s="197">
        <v>0.64529999999999998</v>
      </c>
      <c r="H82" s="120" t="s">
        <v>250</v>
      </c>
      <c r="I82" s="197">
        <v>0.66010000000000002</v>
      </c>
      <c r="J82" s="120">
        <v>2.2935068960173721E-2</v>
      </c>
      <c r="K82" s="197">
        <v>0.81310000000000004</v>
      </c>
      <c r="L82" s="120">
        <f t="shared" si="6"/>
        <v>0.23178306317224662</v>
      </c>
      <c r="M82" s="197"/>
      <c r="N82" s="120"/>
    </row>
    <row r="83" spans="2:16" x14ac:dyDescent="0.25">
      <c r="B83" s="118" t="s">
        <v>89</v>
      </c>
      <c r="C83" s="197">
        <v>0</v>
      </c>
      <c r="D83" s="120">
        <v>-1</v>
      </c>
      <c r="E83" s="197">
        <v>0</v>
      </c>
      <c r="F83" s="120" t="s">
        <v>250</v>
      </c>
      <c r="G83" s="197">
        <v>0.67049999999999998</v>
      </c>
      <c r="H83" s="120" t="s">
        <v>250</v>
      </c>
      <c r="I83" s="197">
        <v>0.70979999999999999</v>
      </c>
      <c r="J83" s="120">
        <v>5.8612975391498789E-2</v>
      </c>
      <c r="K83" s="197">
        <v>0.75639999999999996</v>
      </c>
      <c r="L83" s="120">
        <f t="shared" si="6"/>
        <v>6.5652296421527145E-2</v>
      </c>
      <c r="M83" s="197"/>
      <c r="N83" s="120"/>
    </row>
    <row r="84" spans="2:16" x14ac:dyDescent="0.25">
      <c r="B84" s="118" t="s">
        <v>91</v>
      </c>
      <c r="C84" s="197">
        <v>0</v>
      </c>
      <c r="D84" s="120">
        <v>-1</v>
      </c>
      <c r="E84" s="197">
        <v>0</v>
      </c>
      <c r="F84" s="120" t="s">
        <v>250</v>
      </c>
      <c r="G84" s="197">
        <v>0.59150000000000003</v>
      </c>
      <c r="H84" s="120" t="s">
        <v>250</v>
      </c>
      <c r="I84" s="197">
        <v>0.6543000000000001</v>
      </c>
      <c r="J84" s="120">
        <v>0.10617075232459872</v>
      </c>
      <c r="K84" s="197">
        <v>0.73659999999999992</v>
      </c>
      <c r="L84" s="120">
        <f t="shared" si="6"/>
        <v>0.1257832798410512</v>
      </c>
      <c r="M84" s="197"/>
      <c r="N84" s="120"/>
    </row>
    <row r="85" spans="2:16" x14ac:dyDescent="0.25">
      <c r="B85" s="118" t="s">
        <v>93</v>
      </c>
      <c r="C85" s="197">
        <v>0</v>
      </c>
      <c r="D85" s="120">
        <v>-1</v>
      </c>
      <c r="E85" s="197">
        <v>0</v>
      </c>
      <c r="F85" s="120" t="s">
        <v>250</v>
      </c>
      <c r="G85" s="197">
        <v>0.73580000000000001</v>
      </c>
      <c r="H85" s="120" t="s">
        <v>250</v>
      </c>
      <c r="I85" s="197">
        <v>0.83599999999999997</v>
      </c>
      <c r="J85" s="120">
        <v>0.13617830932318564</v>
      </c>
      <c r="K85" s="197">
        <v>0.81559999999999999</v>
      </c>
      <c r="L85" s="120">
        <f t="shared" si="6"/>
        <v>-2.4401913875598091E-2</v>
      </c>
      <c r="M85" s="197"/>
      <c r="N85" s="120"/>
    </row>
    <row r="86" spans="2:16" x14ac:dyDescent="0.25">
      <c r="B86" s="118" t="s">
        <v>95</v>
      </c>
      <c r="C86" s="197">
        <v>0</v>
      </c>
      <c r="D86" s="120">
        <v>-1</v>
      </c>
      <c r="E86" s="197">
        <v>0</v>
      </c>
      <c r="F86" s="120" t="s">
        <v>250</v>
      </c>
      <c r="G86" s="197">
        <v>0.74580000000000002</v>
      </c>
      <c r="H86" s="120" t="s">
        <v>250</v>
      </c>
      <c r="I86" s="197">
        <v>0.78299999999999992</v>
      </c>
      <c r="J86" s="120">
        <v>4.9879324215607257E-2</v>
      </c>
      <c r="K86" s="197">
        <v>0.78839999999999999</v>
      </c>
      <c r="L86" s="120">
        <f t="shared" si="6"/>
        <v>6.8965517241379448E-3</v>
      </c>
      <c r="M86" s="197"/>
      <c r="N86" s="120"/>
    </row>
    <row r="87" spans="2:16" ht="15.75" x14ac:dyDescent="0.25">
      <c r="B87" s="121" t="s">
        <v>32</v>
      </c>
      <c r="C87" s="204">
        <v>0</v>
      </c>
      <c r="D87" s="123">
        <v>-1</v>
      </c>
      <c r="E87" s="204">
        <v>0</v>
      </c>
      <c r="F87" s="123" t="s">
        <v>250</v>
      </c>
      <c r="G87" s="204">
        <v>0.61708333333333332</v>
      </c>
      <c r="H87" s="123" t="s">
        <v>250</v>
      </c>
      <c r="I87" s="204">
        <v>0.7047500000000001</v>
      </c>
      <c r="J87" s="123">
        <v>0.14206617150573964</v>
      </c>
      <c r="K87" s="204">
        <f>IFERROR(AVERAGE(K75:K86),"-")</f>
        <v>0.7651</v>
      </c>
      <c r="L87" s="123">
        <f t="shared" si="6"/>
        <v>8.5633203263568491E-2</v>
      </c>
      <c r="M87" s="201"/>
      <c r="N87" s="202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82" t="s">
        <v>310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P92" s="1" t="s">
        <v>161</v>
      </c>
    </row>
    <row r="93" spans="2:16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P93" s="1" t="s">
        <v>162</v>
      </c>
    </row>
    <row r="94" spans="2:16" ht="22.5" thickTop="1" thickBot="1" x14ac:dyDescent="0.3">
      <c r="B94" s="111"/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2:16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113">
        <f>M$7</f>
        <v>2025</v>
      </c>
      <c r="N95" s="114"/>
    </row>
    <row r="96" spans="2:16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">
        <v>321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97">
        <v>0.74680000000000002</v>
      </c>
      <c r="D97" s="120">
        <v>-8.8918380889182469E-3</v>
      </c>
      <c r="E97" s="197">
        <v>0.12839999999999999</v>
      </c>
      <c r="F97" s="120">
        <v>-0.82806641671130155</v>
      </c>
      <c r="G97" s="197">
        <v>0.54770000000000008</v>
      </c>
      <c r="H97" s="120">
        <v>3.2655763239875402</v>
      </c>
      <c r="I97" s="197">
        <v>0.72870000000000001</v>
      </c>
      <c r="J97" s="120">
        <v>0.33047288661676077</v>
      </c>
      <c r="K97" s="197">
        <v>0.69540000000000002</v>
      </c>
      <c r="L97" s="120">
        <f t="shared" ref="L97:L109" si="8">IFERROR(K97/I97-1,"-")</f>
        <v>-4.5697818032111925E-2</v>
      </c>
      <c r="M97" s="197">
        <v>0.70499999999999996</v>
      </c>
      <c r="N97" s="120">
        <f t="shared" ref="N97:N100" si="9">IFERROR(M97/K97-1,"-")</f>
        <v>1.380500431406384E-2</v>
      </c>
    </row>
    <row r="98" spans="2:14" x14ac:dyDescent="0.25">
      <c r="B98" s="118" t="s">
        <v>75</v>
      </c>
      <c r="C98" s="197">
        <v>0.65659999999999996</v>
      </c>
      <c r="D98" s="120">
        <v>-7.8067958438640783E-2</v>
      </c>
      <c r="E98" s="197">
        <v>0.1741</v>
      </c>
      <c r="F98" s="120">
        <v>-0.73484617727688084</v>
      </c>
      <c r="G98" s="197">
        <v>0.60609999999999997</v>
      </c>
      <c r="H98" s="120">
        <v>2.481332567489948</v>
      </c>
      <c r="I98" s="197">
        <v>0.74080000000000001</v>
      </c>
      <c r="J98" s="120">
        <v>0.2222405543639665</v>
      </c>
      <c r="K98" s="197">
        <v>0.74750000000000005</v>
      </c>
      <c r="L98" s="120">
        <f t="shared" si="8"/>
        <v>9.0442764578835266E-3</v>
      </c>
      <c r="M98" s="197">
        <v>0.752</v>
      </c>
      <c r="N98" s="120">
        <f t="shared" si="9"/>
        <v>6.0200668896319698E-3</v>
      </c>
    </row>
    <row r="99" spans="2:14" x14ac:dyDescent="0.25">
      <c r="B99" s="118" t="s">
        <v>77</v>
      </c>
      <c r="C99" s="197">
        <v>0.33539999999999998</v>
      </c>
      <c r="D99" s="120">
        <v>-0.50821114369501474</v>
      </c>
      <c r="E99" s="197">
        <v>0.1898</v>
      </c>
      <c r="F99" s="120">
        <v>-0.43410852713178294</v>
      </c>
      <c r="G99" s="197">
        <v>0.59889999999999999</v>
      </c>
      <c r="H99" s="120">
        <v>2.1554267650158061</v>
      </c>
      <c r="I99" s="197">
        <v>0.69359999999999999</v>
      </c>
      <c r="J99" s="120">
        <v>0.15812322591417605</v>
      </c>
      <c r="K99" s="197">
        <v>0.72849999999999993</v>
      </c>
      <c r="L99" s="120">
        <f t="shared" si="8"/>
        <v>5.0317185697808409E-2</v>
      </c>
      <c r="M99" s="197">
        <v>0.78849999999999998</v>
      </c>
      <c r="N99" s="120">
        <f t="shared" si="9"/>
        <v>8.2361015785861413E-2</v>
      </c>
    </row>
    <row r="100" spans="2:14" x14ac:dyDescent="0.25">
      <c r="B100" s="118" t="s">
        <v>79</v>
      </c>
      <c r="C100" s="197">
        <v>0</v>
      </c>
      <c r="D100" s="120">
        <v>-1</v>
      </c>
      <c r="E100" s="197">
        <v>0.20920000000000002</v>
      </c>
      <c r="F100" s="120" t="s">
        <v>250</v>
      </c>
      <c r="G100" s="197">
        <v>0.57189999999999996</v>
      </c>
      <c r="H100" s="120">
        <v>1.7337476099426383</v>
      </c>
      <c r="I100" s="197">
        <v>0.59079999999999999</v>
      </c>
      <c r="J100" s="120">
        <v>3.3047735618115137E-2</v>
      </c>
      <c r="K100" s="197">
        <v>0.65599999999999992</v>
      </c>
      <c r="L100" s="120">
        <f t="shared" si="8"/>
        <v>0.11035883547731884</v>
      </c>
      <c r="M100" s="197">
        <v>0.76709999999999989</v>
      </c>
      <c r="N100" s="120">
        <f t="shared" si="9"/>
        <v>0.16935975609756104</v>
      </c>
    </row>
    <row r="101" spans="2:14" x14ac:dyDescent="0.25">
      <c r="B101" s="118" t="s">
        <v>81</v>
      </c>
      <c r="C101" s="197">
        <v>0</v>
      </c>
      <c r="D101" s="120">
        <v>-1</v>
      </c>
      <c r="E101" s="197">
        <v>0.26879999999999998</v>
      </c>
      <c r="F101" s="120" t="s">
        <v>250</v>
      </c>
      <c r="G101" s="197">
        <v>0.44439999999999996</v>
      </c>
      <c r="H101" s="120">
        <v>0.65327380952380953</v>
      </c>
      <c r="I101" s="197">
        <v>0.49170000000000003</v>
      </c>
      <c r="J101" s="120">
        <v>0.10643564356435653</v>
      </c>
      <c r="K101" s="197">
        <v>0.51950000000000007</v>
      </c>
      <c r="L101" s="120">
        <f t="shared" si="8"/>
        <v>5.6538539760016437E-2</v>
      </c>
      <c r="M101" s="197"/>
      <c r="N101" s="120"/>
    </row>
    <row r="102" spans="2:14" x14ac:dyDescent="0.25">
      <c r="B102" s="118" t="s">
        <v>83</v>
      </c>
      <c r="C102" s="197">
        <v>0</v>
      </c>
      <c r="D102" s="120">
        <v>-1</v>
      </c>
      <c r="E102" s="197">
        <v>0.34889999999999999</v>
      </c>
      <c r="F102" s="120" t="s">
        <v>250</v>
      </c>
      <c r="G102" s="197">
        <v>0.5484</v>
      </c>
      <c r="H102" s="120">
        <v>0.57179707652622525</v>
      </c>
      <c r="I102" s="197">
        <v>0.59560000000000002</v>
      </c>
      <c r="J102" s="120">
        <v>8.6068563092633221E-2</v>
      </c>
      <c r="K102" s="197">
        <v>0.63919999999999999</v>
      </c>
      <c r="L102" s="120">
        <f t="shared" si="8"/>
        <v>7.3203492276695759E-2</v>
      </c>
      <c r="M102" s="197"/>
      <c r="N102" s="120"/>
    </row>
    <row r="103" spans="2:14" x14ac:dyDescent="0.25">
      <c r="B103" s="118" t="s">
        <v>85</v>
      </c>
      <c r="C103" s="197">
        <v>0</v>
      </c>
      <c r="D103" s="120">
        <v>-1</v>
      </c>
      <c r="E103" s="197">
        <v>0.46039999999999998</v>
      </c>
      <c r="F103" s="120" t="s">
        <v>250</v>
      </c>
      <c r="G103" s="197">
        <v>0.66310000000000002</v>
      </c>
      <c r="H103" s="120">
        <v>0.44026933101650756</v>
      </c>
      <c r="I103" s="197">
        <v>0.68840000000000001</v>
      </c>
      <c r="J103" s="120">
        <v>3.8154124566430303E-2</v>
      </c>
      <c r="K103" s="197">
        <v>0.7591</v>
      </c>
      <c r="L103" s="120">
        <f t="shared" si="8"/>
        <v>0.10270191748983137</v>
      </c>
      <c r="M103" s="197"/>
      <c r="N103" s="120"/>
    </row>
    <row r="104" spans="2:14" x14ac:dyDescent="0.25">
      <c r="B104" s="118" t="s">
        <v>87</v>
      </c>
      <c r="C104" s="197">
        <v>0.30469999999999997</v>
      </c>
      <c r="D104" s="120">
        <v>-0.53812338941943305</v>
      </c>
      <c r="E104" s="197">
        <v>0.53900000000000003</v>
      </c>
      <c r="F104" s="120">
        <v>0.76895306859205803</v>
      </c>
      <c r="G104" s="197">
        <v>0.63380000000000003</v>
      </c>
      <c r="H104" s="120">
        <v>0.1758812615955474</v>
      </c>
      <c r="I104" s="197">
        <v>0.60450000000000004</v>
      </c>
      <c r="J104" s="120">
        <v>-4.6229094351530442E-2</v>
      </c>
      <c r="K104" s="197">
        <v>0.80459999999999998</v>
      </c>
      <c r="L104" s="120">
        <f t="shared" si="8"/>
        <v>0.33101736972704709</v>
      </c>
      <c r="M104" s="197"/>
      <c r="N104" s="120"/>
    </row>
    <row r="105" spans="2:14" x14ac:dyDescent="0.25">
      <c r="B105" s="118" t="s">
        <v>89</v>
      </c>
      <c r="C105" s="197">
        <v>0.2145</v>
      </c>
      <c r="D105" s="120">
        <v>-0.62695652173913041</v>
      </c>
      <c r="E105" s="197">
        <v>0.50109999999999999</v>
      </c>
      <c r="F105" s="120">
        <v>1.3361305361305362</v>
      </c>
      <c r="G105" s="197">
        <v>0.47960000000000003</v>
      </c>
      <c r="H105" s="120">
        <v>-4.2905607663140999E-2</v>
      </c>
      <c r="I105" s="197">
        <v>0.61450000000000005</v>
      </c>
      <c r="J105" s="120">
        <v>0.28127606338615507</v>
      </c>
      <c r="K105" s="197">
        <v>0.74120000000000008</v>
      </c>
      <c r="L105" s="120">
        <f t="shared" si="8"/>
        <v>0.20618388934092757</v>
      </c>
      <c r="M105" s="197"/>
      <c r="N105" s="120"/>
    </row>
    <row r="106" spans="2:14" x14ac:dyDescent="0.25">
      <c r="B106" s="118" t="s">
        <v>91</v>
      </c>
      <c r="C106" s="197">
        <v>0.16219999999999998</v>
      </c>
      <c r="D106" s="120">
        <v>-0.69851301115241626</v>
      </c>
      <c r="E106" s="197">
        <v>0.51880000000000004</v>
      </c>
      <c r="F106" s="120">
        <v>2.1985203452527751</v>
      </c>
      <c r="G106" s="197">
        <v>0.56979999999999997</v>
      </c>
      <c r="H106" s="120">
        <v>9.8303777949113158E-2</v>
      </c>
      <c r="I106" s="197">
        <v>0.56320000000000003</v>
      </c>
      <c r="J106" s="120">
        <v>-1.1583011583011449E-2</v>
      </c>
      <c r="K106" s="197">
        <v>0.64790000000000003</v>
      </c>
      <c r="L106" s="120">
        <f t="shared" si="8"/>
        <v>0.150390625</v>
      </c>
      <c r="M106" s="197"/>
      <c r="N106" s="120"/>
    </row>
    <row r="107" spans="2:14" x14ac:dyDescent="0.25">
      <c r="B107" s="118" t="s">
        <v>93</v>
      </c>
      <c r="C107" s="197">
        <v>0.1744</v>
      </c>
      <c r="D107" s="120">
        <v>-0.73931240657698061</v>
      </c>
      <c r="E107" s="197">
        <v>0.52800000000000002</v>
      </c>
      <c r="F107" s="120">
        <v>2.0275229357798166</v>
      </c>
      <c r="G107" s="197">
        <v>0.66090000000000004</v>
      </c>
      <c r="H107" s="120">
        <v>0.25170454545454546</v>
      </c>
      <c r="I107" s="197">
        <v>0.69450000000000001</v>
      </c>
      <c r="J107" s="120">
        <v>5.0839763958238748E-2</v>
      </c>
      <c r="K107" s="197">
        <v>0.70180000000000009</v>
      </c>
      <c r="L107" s="120">
        <f t="shared" si="8"/>
        <v>1.0511159107271517E-2</v>
      </c>
      <c r="M107" s="197"/>
      <c r="N107" s="120"/>
    </row>
    <row r="108" spans="2:14" x14ac:dyDescent="0.25">
      <c r="B108" s="118" t="s">
        <v>95</v>
      </c>
      <c r="C108" s="197">
        <v>0.20399999999999999</v>
      </c>
      <c r="D108" s="120">
        <v>-0.6989818503762727</v>
      </c>
      <c r="E108" s="197">
        <v>0.55759999999999998</v>
      </c>
      <c r="F108" s="120">
        <v>1.7333333333333334</v>
      </c>
      <c r="G108" s="197">
        <v>0.68209999999999993</v>
      </c>
      <c r="H108" s="120">
        <v>0.22327833572453359</v>
      </c>
      <c r="I108" s="197">
        <v>0.68709999999999993</v>
      </c>
      <c r="J108" s="120">
        <v>7.3303034745637596E-3</v>
      </c>
      <c r="K108" s="197">
        <v>0.68840000000000001</v>
      </c>
      <c r="L108" s="120">
        <f t="shared" si="8"/>
        <v>1.8920098966672683E-3</v>
      </c>
      <c r="M108" s="197"/>
      <c r="N108" s="120"/>
    </row>
    <row r="109" spans="2:14" ht="15.75" x14ac:dyDescent="0.25">
      <c r="B109" s="121" t="s">
        <v>32</v>
      </c>
      <c r="C109" s="204">
        <v>0.23321666666666666</v>
      </c>
      <c r="D109" s="123">
        <v>-0.63795133184129171</v>
      </c>
      <c r="E109" s="204">
        <v>0.36867500000000003</v>
      </c>
      <c r="F109" s="123">
        <v>0.5808261273493891</v>
      </c>
      <c r="G109" s="204">
        <v>0.58389166666666659</v>
      </c>
      <c r="H109" s="123">
        <v>0.58375714834655601</v>
      </c>
      <c r="I109" s="204">
        <v>0.64111666666666667</v>
      </c>
      <c r="J109" s="123">
        <v>9.8006194071388997E-2</v>
      </c>
      <c r="K109" s="204">
        <f>IFERROR(AVERAGE(K97:K108),"-")</f>
        <v>0.69409166666666666</v>
      </c>
      <c r="L109" s="123">
        <f t="shared" si="8"/>
        <v>8.2629266644136612E-2</v>
      </c>
      <c r="M109" s="204"/>
      <c r="N109" s="123"/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200"/>
      <c r="K112" s="200"/>
      <c r="L112" s="200"/>
    </row>
  </sheetData>
  <mergeCells count="37">
    <mergeCell ref="C95:D95"/>
    <mergeCell ref="E95:F95"/>
    <mergeCell ref="G95:H95"/>
    <mergeCell ref="I95:J95"/>
    <mergeCell ref="K95:L95"/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1ED9-8B98-43F8-AE43-9DAF7E76ED4F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7D3D-0E1E-49F2-B5CF-CCADFCBEA70F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5"/>
    </row>
    <row r="5" spans="2:48" ht="50.25" customHeight="1" thickBot="1" x14ac:dyDescent="0.3">
      <c r="B5" s="282" t="s">
        <v>164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P5" s="282" t="s">
        <v>165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D5" s="282" t="s">
        <v>166</v>
      </c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6" t="s">
        <v>264</v>
      </c>
      <c r="D7" s="206" t="s">
        <v>265</v>
      </c>
      <c r="E7" s="206" t="s">
        <v>266</v>
      </c>
      <c r="F7" s="92" t="s">
        <v>267</v>
      </c>
      <c r="G7" s="92" t="s">
        <v>268</v>
      </c>
      <c r="H7" s="14" t="str">
        <f>CONCATENATE("var. ",RIGHT(G7,2),"/",RIGHT(F7,2))</f>
        <v>var. 25/24</v>
      </c>
      <c r="I7" s="206" t="s">
        <v>226</v>
      </c>
      <c r="J7" s="207" t="s">
        <v>227</v>
      </c>
      <c r="K7" s="207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6" t="s">
        <v>264</v>
      </c>
      <c r="R7" s="207" t="s">
        <v>265</v>
      </c>
      <c r="S7" s="207" t="s">
        <v>266</v>
      </c>
      <c r="T7" s="92" t="s">
        <v>267</v>
      </c>
      <c r="U7" s="92" t="s">
        <v>268</v>
      </c>
      <c r="V7" s="14" t="str">
        <f>CONCATENATE("var. ",RIGHT(U7,2),"/",RIGHT(T7,2))</f>
        <v>var. 25/24</v>
      </c>
      <c r="W7" s="206" t="s">
        <v>226</v>
      </c>
      <c r="X7" s="206" t="s">
        <v>227</v>
      </c>
      <c r="Y7" s="206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6" t="s">
        <v>264</v>
      </c>
      <c r="AF7" s="207" t="s">
        <v>265</v>
      </c>
      <c r="AG7" s="207" t="s">
        <v>266</v>
      </c>
      <c r="AH7" s="92" t="s">
        <v>267</v>
      </c>
      <c r="AI7" s="92" t="s">
        <v>268</v>
      </c>
      <c r="AJ7" s="14" t="str">
        <f>CONCATENATE("var. ",RIGHT(AI7,2),"/",RIGHT(AH7,2))</f>
        <v>var. 25/24</v>
      </c>
      <c r="AK7" s="208" t="str">
        <f>CONCATENATE("dif. ",RIGHT(AI7,2),"/",RIGHT(AH7,2))</f>
        <v>dif. 25/24</v>
      </c>
      <c r="AL7" s="209" t="str">
        <f>CONCATENATE("cuota ",RIGHT(AI7,2))</f>
        <v>cuota 25</v>
      </c>
      <c r="AM7" s="206" t="s">
        <v>226</v>
      </c>
      <c r="AN7" s="207" t="s">
        <v>227</v>
      </c>
      <c r="AO7" s="207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8" t="str">
        <f>CONCATENATE("dif. ",RIGHT(AQ7,2),"/",RIGHT(AP7,2))</f>
        <v>dif. 25/24</v>
      </c>
      <c r="AT7" s="208" t="str">
        <f>CONCATENATE("var. ",RIGHT(AQ7,2),"/",RIGHT(AM7,2))</f>
        <v>var. 25/21</v>
      </c>
      <c r="AU7" s="208" t="str">
        <f>CONCATENATE("dif. ",RIGHT(AQ7,2),"/",RIGHT(AM7,2))</f>
        <v>dif. 25/21</v>
      </c>
      <c r="AV7" s="209" t="str">
        <f>CONCATENATE("cuota ",RIGHT(AQ7,2))</f>
        <v>cuota 25</v>
      </c>
    </row>
    <row r="8" spans="2:48" ht="15.75" x14ac:dyDescent="0.25">
      <c r="B8" s="210" t="s">
        <v>45</v>
      </c>
      <c r="C8" s="211">
        <v>90.584670330157934</v>
      </c>
      <c r="D8" s="212">
        <v>110.17778133236101</v>
      </c>
      <c r="E8" s="212">
        <v>115.14721060495427</v>
      </c>
      <c r="F8" s="213">
        <v>129.78644092662233</v>
      </c>
      <c r="G8" s="212">
        <v>139.1411998436148</v>
      </c>
      <c r="H8" s="135">
        <f>G8/F8-1</f>
        <v>7.207809113342889E-2</v>
      </c>
      <c r="I8" s="211">
        <v>92.87</v>
      </c>
      <c r="J8" s="214">
        <v>114.11</v>
      </c>
      <c r="K8" s="214">
        <v>113.04</v>
      </c>
      <c r="L8" s="214">
        <v>117.79</v>
      </c>
      <c r="M8" s="214">
        <v>136.43</v>
      </c>
      <c r="N8" s="135">
        <f t="shared" ref="N8:N18" si="0">M8/L8-1</f>
        <v>0.15824772900925366</v>
      </c>
      <c r="P8" s="210" t="s">
        <v>45</v>
      </c>
      <c r="Q8" s="211">
        <v>23.383694088966511</v>
      </c>
      <c r="R8" s="213">
        <v>80.274135499935539</v>
      </c>
      <c r="S8" s="213">
        <v>96.617752459881117</v>
      </c>
      <c r="T8" s="213">
        <v>111.62501094717922</v>
      </c>
      <c r="U8" s="213">
        <v>117.90823228983317</v>
      </c>
      <c r="V8" s="135">
        <f t="shared" ref="V8:V18" si="1">U8/T8-1</f>
        <v>5.6288651524765809E-2</v>
      </c>
      <c r="W8" s="211">
        <v>29.18</v>
      </c>
      <c r="X8" s="214">
        <v>84.83</v>
      </c>
      <c r="Y8" s="214">
        <v>86.09</v>
      </c>
      <c r="Z8" s="214">
        <v>93.88</v>
      </c>
      <c r="AA8" s="214">
        <v>104.41</v>
      </c>
      <c r="AB8" s="135">
        <f t="shared" ref="AB8:AB18" si="2">AA8/Z8-1</f>
        <v>0.11216446527481883</v>
      </c>
      <c r="AD8" s="67" t="s">
        <v>45</v>
      </c>
      <c r="AE8" s="215">
        <v>56615866.890000001</v>
      </c>
      <c r="AF8" s="134">
        <v>492361353.57999992</v>
      </c>
      <c r="AG8" s="134">
        <v>616175473.73000002</v>
      </c>
      <c r="AH8" s="134">
        <v>718268520.22000003</v>
      </c>
      <c r="AI8" s="134">
        <v>751352757.82999992</v>
      </c>
      <c r="AJ8" s="135">
        <f t="shared" ref="AJ8:AJ18" si="3">AI8/AH8-1</f>
        <v>4.6061099266700989E-2</v>
      </c>
      <c r="AK8" s="134">
        <f t="shared" ref="AK8:AK18" si="4">AI8-AH8</f>
        <v>33084237.609999895</v>
      </c>
      <c r="AL8" s="136">
        <f t="shared" ref="AL8:AL18" si="5">AI8/AI$8</f>
        <v>1</v>
      </c>
      <c r="AM8" s="216">
        <v>17250545.050000001</v>
      </c>
      <c r="AN8" s="217">
        <v>134270189.28999999</v>
      </c>
      <c r="AO8" s="217">
        <v>136442589.78999999</v>
      </c>
      <c r="AP8" s="217">
        <v>149094760.16</v>
      </c>
      <c r="AQ8" s="217">
        <v>164003214.69999999</v>
      </c>
      <c r="AR8" s="135">
        <f t="shared" ref="AR8:AR18" si="6">AQ8/AP8-1</f>
        <v>9.9993148813553701E-2</v>
      </c>
      <c r="AS8" s="134">
        <f t="shared" ref="AS8:AS18" si="7">AQ8-AP8</f>
        <v>14908454.539999992</v>
      </c>
      <c r="AT8" s="135">
        <f t="shared" ref="AT8:AT18" si="8">AQ8/AM8-1</f>
        <v>8.507132338406894</v>
      </c>
      <c r="AU8" s="134">
        <f t="shared" ref="AU8:AU18" si="9">AQ8-AM8</f>
        <v>146752669.64999998</v>
      </c>
      <c r="AV8" s="136">
        <f t="shared" ref="AV8:AV18" si="10">AQ8/AQ$8</f>
        <v>1</v>
      </c>
    </row>
    <row r="9" spans="2:48" x14ac:dyDescent="0.25">
      <c r="B9" s="15" t="s">
        <v>46</v>
      </c>
      <c r="C9" s="218">
        <v>122.07364130966276</v>
      </c>
      <c r="D9" s="219">
        <v>138.47819068494064</v>
      </c>
      <c r="E9" s="219">
        <v>144.14729830630409</v>
      </c>
      <c r="F9" s="219">
        <v>161.05311667006055</v>
      </c>
      <c r="G9" s="219">
        <v>171.19718617816648</v>
      </c>
      <c r="H9" s="76">
        <f>G9/F9-1</f>
        <v>6.298586278766316E-2</v>
      </c>
      <c r="I9" s="218">
        <v>124.76</v>
      </c>
      <c r="J9" s="219">
        <v>140.06</v>
      </c>
      <c r="K9" s="219">
        <v>137.96</v>
      </c>
      <c r="L9" s="219">
        <v>145.12</v>
      </c>
      <c r="M9" s="219">
        <v>166.89</v>
      </c>
      <c r="N9" s="76">
        <f t="shared" si="0"/>
        <v>0.15001378169790502</v>
      </c>
      <c r="P9" s="15" t="s">
        <v>46</v>
      </c>
      <c r="Q9" s="218">
        <v>33.475316768457311</v>
      </c>
      <c r="R9" s="219">
        <v>108.02336008476051</v>
      </c>
      <c r="S9" s="219">
        <v>125.56430854109689</v>
      </c>
      <c r="T9" s="219">
        <v>140.77016822969517</v>
      </c>
      <c r="U9" s="219">
        <v>150.22294144520126</v>
      </c>
      <c r="V9" s="76">
        <f t="shared" si="1"/>
        <v>6.7150400787203468E-2</v>
      </c>
      <c r="W9" s="218">
        <v>43.61</v>
      </c>
      <c r="X9" s="219">
        <v>114.11</v>
      </c>
      <c r="Y9" s="219">
        <v>113.69</v>
      </c>
      <c r="Z9" s="219">
        <v>122.55</v>
      </c>
      <c r="AA9" s="219">
        <v>137.08000000000001</v>
      </c>
      <c r="AB9" s="76">
        <f t="shared" si="2"/>
        <v>0.11856385148918824</v>
      </c>
      <c r="AD9" s="15" t="s">
        <v>46</v>
      </c>
      <c r="AE9" s="220">
        <v>27605298.399999999</v>
      </c>
      <c r="AF9" s="53">
        <v>241332511.66999999</v>
      </c>
      <c r="AG9" s="53">
        <v>296387288.58000004</v>
      </c>
      <c r="AH9" s="53">
        <v>339066491.99000001</v>
      </c>
      <c r="AI9" s="53">
        <v>343272401.31999999</v>
      </c>
      <c r="AJ9" s="76">
        <f t="shared" si="3"/>
        <v>1.2404379168567514E-2</v>
      </c>
      <c r="AK9" s="53">
        <f t="shared" si="4"/>
        <v>4205909.3299999833</v>
      </c>
      <c r="AL9" s="100">
        <f t="shared" si="5"/>
        <v>0.45687248465210045</v>
      </c>
      <c r="AM9" s="221">
        <v>8808303.9499999993</v>
      </c>
      <c r="AN9" s="222">
        <v>65945084.009999998</v>
      </c>
      <c r="AO9" s="222">
        <v>67102835.909999996</v>
      </c>
      <c r="AP9" s="222">
        <v>72467150.219999999</v>
      </c>
      <c r="AQ9" s="222">
        <v>77566730.25</v>
      </c>
      <c r="AR9" s="76">
        <f t="shared" si="6"/>
        <v>7.0370919989517944E-2</v>
      </c>
      <c r="AS9" s="53">
        <f t="shared" si="7"/>
        <v>5099580.0300000012</v>
      </c>
      <c r="AT9" s="76">
        <f t="shared" si="8"/>
        <v>7.8060914666778736</v>
      </c>
      <c r="AU9" s="53">
        <f t="shared" si="9"/>
        <v>68758426.299999997</v>
      </c>
      <c r="AV9" s="100">
        <f t="shared" si="10"/>
        <v>0.47295859652438876</v>
      </c>
    </row>
    <row r="10" spans="2:48" x14ac:dyDescent="0.25">
      <c r="B10" s="19" t="s">
        <v>47</v>
      </c>
      <c r="C10" s="218">
        <v>68.964460642436137</v>
      </c>
      <c r="D10" s="219">
        <v>94.816271969386904</v>
      </c>
      <c r="E10" s="219">
        <v>103.1843222724296</v>
      </c>
      <c r="F10" s="219">
        <v>117.50843304634407</v>
      </c>
      <c r="G10" s="219">
        <v>127.57324277599969</v>
      </c>
      <c r="H10" s="76">
        <f>G10/F10-1</f>
        <v>8.5651807863748486E-2</v>
      </c>
      <c r="I10" s="218">
        <v>70.88</v>
      </c>
      <c r="J10" s="219">
        <v>92.18</v>
      </c>
      <c r="K10" s="219">
        <v>96.55</v>
      </c>
      <c r="L10" s="219">
        <v>107.36</v>
      </c>
      <c r="M10" s="219">
        <v>122.54</v>
      </c>
      <c r="N10" s="76">
        <f t="shared" si="0"/>
        <v>0.14139344262295084</v>
      </c>
      <c r="P10" s="19" t="s">
        <v>47</v>
      </c>
      <c r="Q10" s="218">
        <v>13.878432986542276</v>
      </c>
      <c r="R10" s="219">
        <v>69.373898522393532</v>
      </c>
      <c r="S10" s="219">
        <v>87.154938551361127</v>
      </c>
      <c r="T10" s="219">
        <v>101.28797342830113</v>
      </c>
      <c r="U10" s="219">
        <v>106.71872740842107</v>
      </c>
      <c r="V10" s="76">
        <f t="shared" si="1"/>
        <v>5.3616967506652902E-2</v>
      </c>
      <c r="W10" s="218">
        <v>17.32</v>
      </c>
      <c r="X10" s="219">
        <v>66.67</v>
      </c>
      <c r="Y10" s="219">
        <v>72.989999999999995</v>
      </c>
      <c r="Z10" s="219">
        <v>84.8</v>
      </c>
      <c r="AA10" s="219">
        <v>91.42</v>
      </c>
      <c r="AB10" s="76">
        <f t="shared" si="2"/>
        <v>7.8066037735849081E-2</v>
      </c>
      <c r="AD10" s="19" t="s">
        <v>47</v>
      </c>
      <c r="AE10" s="220">
        <v>8424014.4399999995</v>
      </c>
      <c r="AF10" s="53">
        <v>117489817.65000001</v>
      </c>
      <c r="AG10" s="53">
        <v>150923495.41</v>
      </c>
      <c r="AH10" s="53">
        <v>177047015.80000001</v>
      </c>
      <c r="AI10" s="53">
        <v>187070211.78</v>
      </c>
      <c r="AJ10" s="76">
        <f t="shared" si="3"/>
        <v>5.6613187941685572E-2</v>
      </c>
      <c r="AK10" s="53">
        <f t="shared" si="4"/>
        <v>10023195.979999989</v>
      </c>
      <c r="AL10" s="100">
        <f t="shared" si="5"/>
        <v>0.24897787334977248</v>
      </c>
      <c r="AM10" s="221">
        <v>2437531.98</v>
      </c>
      <c r="AN10" s="222">
        <v>29244332.379999999</v>
      </c>
      <c r="AO10" s="222">
        <v>31025729.129999999</v>
      </c>
      <c r="AP10" s="222">
        <v>36675133.93</v>
      </c>
      <c r="AQ10" s="222">
        <v>39346309.310000002</v>
      </c>
      <c r="AR10" s="76">
        <f t="shared" si="6"/>
        <v>7.2833418552699536E-2</v>
      </c>
      <c r="AS10" s="53">
        <f t="shared" si="7"/>
        <v>2671175.3800000027</v>
      </c>
      <c r="AT10" s="76">
        <f t="shared" si="8"/>
        <v>15.141863833105486</v>
      </c>
      <c r="AU10" s="53">
        <f t="shared" si="9"/>
        <v>36908777.330000006</v>
      </c>
      <c r="AV10" s="100">
        <f t="shared" si="10"/>
        <v>0.23991181747244131</v>
      </c>
    </row>
    <row r="11" spans="2:48" x14ac:dyDescent="0.25">
      <c r="B11" s="19" t="s">
        <v>48</v>
      </c>
      <c r="C11" s="218">
        <v>55.508661601636732</v>
      </c>
      <c r="D11" s="219">
        <v>69.481315386908022</v>
      </c>
      <c r="E11" s="219">
        <v>81.329880287076975</v>
      </c>
      <c r="F11" s="219">
        <v>87.114057680234566</v>
      </c>
      <c r="G11" s="219">
        <v>106.45970092774107</v>
      </c>
      <c r="H11" s="76">
        <f>G11/F11-1</f>
        <v>0.2220725766043139</v>
      </c>
      <c r="I11" s="218">
        <v>55.03</v>
      </c>
      <c r="J11" s="219">
        <v>62.74</v>
      </c>
      <c r="K11" s="219">
        <v>67.989999999999995</v>
      </c>
      <c r="L11" s="219">
        <v>74.209999999999994</v>
      </c>
      <c r="M11" s="219">
        <v>97.62</v>
      </c>
      <c r="N11" s="76">
        <f t="shared" si="0"/>
        <v>0.31545613798679439</v>
      </c>
      <c r="P11" s="19" t="s">
        <v>48</v>
      </c>
      <c r="Q11" s="218">
        <v>19.267479021043098</v>
      </c>
      <c r="R11" s="219">
        <v>53.220600001587471</v>
      </c>
      <c r="S11" s="219">
        <v>61.958260589357408</v>
      </c>
      <c r="T11" s="219">
        <v>72.087356892410057</v>
      </c>
      <c r="U11" s="219">
        <v>78.739767333471875</v>
      </c>
      <c r="V11" s="76">
        <f t="shared" si="1"/>
        <v>9.2282623858584545E-2</v>
      </c>
      <c r="W11" s="218">
        <v>23.7</v>
      </c>
      <c r="X11" s="219">
        <v>40.520000000000003</v>
      </c>
      <c r="Y11" s="219">
        <v>40.85</v>
      </c>
      <c r="Z11" s="219">
        <v>47.78</v>
      </c>
      <c r="AA11" s="219">
        <v>56.78</v>
      </c>
      <c r="AB11" s="76">
        <f t="shared" si="2"/>
        <v>0.18836333193804933</v>
      </c>
      <c r="AD11" s="19" t="s">
        <v>48</v>
      </c>
      <c r="AE11" s="220">
        <v>545620.5</v>
      </c>
      <c r="AF11" s="53">
        <v>2549507.0500000003</v>
      </c>
      <c r="AG11" s="53">
        <v>3345799.33</v>
      </c>
      <c r="AH11" s="53">
        <v>3925063.3899999997</v>
      </c>
      <c r="AI11" s="53">
        <v>4266074.45</v>
      </c>
      <c r="AJ11" s="76">
        <f t="shared" si="3"/>
        <v>8.6880395580057224E-2</v>
      </c>
      <c r="AK11" s="53">
        <f t="shared" si="4"/>
        <v>341011.06000000052</v>
      </c>
      <c r="AL11" s="100">
        <f t="shared" si="5"/>
        <v>5.6778582437375397E-3</v>
      </c>
      <c r="AM11" s="221">
        <v>167765.01</v>
      </c>
      <c r="AN11" s="222">
        <v>498436.08</v>
      </c>
      <c r="AO11" s="222">
        <v>551506.75</v>
      </c>
      <c r="AP11" s="222">
        <v>644975.6</v>
      </c>
      <c r="AQ11" s="222">
        <v>769937.81</v>
      </c>
      <c r="AR11" s="76">
        <f t="shared" si="6"/>
        <v>0.19374718981617312</v>
      </c>
      <c r="AS11" s="53">
        <f t="shared" si="7"/>
        <v>124962.21000000008</v>
      </c>
      <c r="AT11" s="76">
        <f t="shared" si="8"/>
        <v>3.5893825536087647</v>
      </c>
      <c r="AU11" s="53">
        <f t="shared" si="9"/>
        <v>602172.80000000005</v>
      </c>
      <c r="AV11" s="100">
        <f t="shared" si="10"/>
        <v>4.6946507201605491E-3</v>
      </c>
    </row>
    <row r="12" spans="2:48" x14ac:dyDescent="0.25">
      <c r="B12" s="19" t="s">
        <v>49</v>
      </c>
      <c r="C12" s="218">
        <v>151.97699947276894</v>
      </c>
      <c r="D12" s="219">
        <v>262.19651840452684</v>
      </c>
      <c r="E12" s="219">
        <v>168.8332686173502</v>
      </c>
      <c r="F12" s="219">
        <v>214.55524781154062</v>
      </c>
      <c r="G12" s="219">
        <v>230.28519743038638</v>
      </c>
      <c r="H12" s="76">
        <f t="shared" ref="H12:H18" si="11">G12/F12-1</f>
        <v>7.3314215239622005E-2</v>
      </c>
      <c r="I12" s="218">
        <v>141.9</v>
      </c>
      <c r="J12" s="219">
        <v>388.77</v>
      </c>
      <c r="K12" s="219">
        <v>256.33</v>
      </c>
      <c r="L12" s="219">
        <v>174.59</v>
      </c>
      <c r="M12" s="219">
        <v>262.77</v>
      </c>
      <c r="N12" s="76">
        <f t="shared" si="0"/>
        <v>0.50506901884414912</v>
      </c>
      <c r="P12" s="19" t="s">
        <v>49</v>
      </c>
      <c r="Q12" s="218">
        <v>32.3401633540511</v>
      </c>
      <c r="R12" s="219">
        <v>138.02601792824649</v>
      </c>
      <c r="S12" s="219">
        <v>101.44374776468004</v>
      </c>
      <c r="T12" s="219">
        <v>143.19221969893474</v>
      </c>
      <c r="U12" s="219">
        <v>173.46539491016458</v>
      </c>
      <c r="V12" s="76">
        <f t="shared" si="1"/>
        <v>0.21141634143866161</v>
      </c>
      <c r="W12" s="218">
        <v>47.42</v>
      </c>
      <c r="X12" s="219">
        <v>223.57</v>
      </c>
      <c r="Y12" s="219">
        <v>129.36000000000001</v>
      </c>
      <c r="Z12" s="219">
        <v>107.03</v>
      </c>
      <c r="AA12" s="219">
        <v>168.05</v>
      </c>
      <c r="AB12" s="76">
        <f t="shared" si="2"/>
        <v>0.57012052695505933</v>
      </c>
      <c r="AD12" s="19" t="s">
        <v>49</v>
      </c>
      <c r="AE12" s="220">
        <v>4738639.5200000005</v>
      </c>
      <c r="AF12" s="53">
        <v>26715643.370000001</v>
      </c>
      <c r="AG12" s="53">
        <v>20097973.649999999</v>
      </c>
      <c r="AH12" s="53">
        <v>19200553.509999998</v>
      </c>
      <c r="AI12" s="53">
        <v>35179305.640000001</v>
      </c>
      <c r="AJ12" s="76">
        <f t="shared" si="3"/>
        <v>0.83220268216111459</v>
      </c>
      <c r="AK12" s="53">
        <f t="shared" si="4"/>
        <v>15978752.130000003</v>
      </c>
      <c r="AL12" s="100">
        <f t="shared" si="5"/>
        <v>4.6821290363799561E-2</v>
      </c>
      <c r="AM12" s="221">
        <v>1736995.8</v>
      </c>
      <c r="AN12" s="222">
        <v>11073437.92</v>
      </c>
      <c r="AO12" s="222">
        <v>6407073.4900000002</v>
      </c>
      <c r="AP12" s="222">
        <v>3024569.83</v>
      </c>
      <c r="AQ12" s="222">
        <v>8520305.2100000009</v>
      </c>
      <c r="AR12" s="76">
        <f t="shared" si="6"/>
        <v>1.8170304171816727</v>
      </c>
      <c r="AS12" s="53">
        <f t="shared" si="7"/>
        <v>5495735.3800000008</v>
      </c>
      <c r="AT12" s="76">
        <f t="shared" si="8"/>
        <v>3.9051962071526027</v>
      </c>
      <c r="AU12" s="53">
        <f t="shared" si="9"/>
        <v>6783309.4100000011</v>
      </c>
      <c r="AV12" s="100">
        <f t="shared" si="10"/>
        <v>5.195206219332725E-2</v>
      </c>
    </row>
    <row r="13" spans="2:48" x14ac:dyDescent="0.25">
      <c r="B13" s="19" t="s">
        <v>50</v>
      </c>
      <c r="C13" s="218">
        <v>35.697762787804997</v>
      </c>
      <c r="D13" s="219">
        <v>58.399946149883384</v>
      </c>
      <c r="E13" s="219">
        <v>65.357256314127284</v>
      </c>
      <c r="F13" s="219">
        <v>76.337633842276531</v>
      </c>
      <c r="G13" s="219">
        <v>83.697014830829275</v>
      </c>
      <c r="H13" s="76">
        <f t="shared" si="11"/>
        <v>9.6405673298155747E-2</v>
      </c>
      <c r="I13" s="218">
        <v>36.06</v>
      </c>
      <c r="J13" s="219">
        <v>59.35</v>
      </c>
      <c r="K13" s="219">
        <v>60.84</v>
      </c>
      <c r="L13" s="219">
        <v>67.150000000000006</v>
      </c>
      <c r="M13" s="219">
        <v>79.09</v>
      </c>
      <c r="N13" s="76">
        <f t="shared" si="0"/>
        <v>0.17781087118391659</v>
      </c>
      <c r="P13" s="19" t="s">
        <v>50</v>
      </c>
      <c r="Q13" s="218">
        <v>9.4250996878617919</v>
      </c>
      <c r="R13" s="219">
        <v>37.966849475116526</v>
      </c>
      <c r="S13" s="219">
        <v>53.813714630450498</v>
      </c>
      <c r="T13" s="219">
        <v>64.851766951100615</v>
      </c>
      <c r="U13" s="219">
        <v>69.740732290098933</v>
      </c>
      <c r="V13" s="76">
        <f t="shared" si="1"/>
        <v>7.5386771538309638E-2</v>
      </c>
      <c r="W13" s="218">
        <v>10.45</v>
      </c>
      <c r="X13" s="219">
        <v>40.24</v>
      </c>
      <c r="Y13" s="219">
        <v>43.3</v>
      </c>
      <c r="Z13" s="219">
        <v>50.47</v>
      </c>
      <c r="AA13" s="219">
        <v>56.62</v>
      </c>
      <c r="AB13" s="76">
        <f t="shared" si="2"/>
        <v>0.12185456706954634</v>
      </c>
      <c r="AD13" s="19" t="s">
        <v>50</v>
      </c>
      <c r="AE13" s="220">
        <v>3038637.54</v>
      </c>
      <c r="AF13" s="53">
        <v>40790583.579999998</v>
      </c>
      <c r="AG13" s="53">
        <v>60543878.520000003</v>
      </c>
      <c r="AH13" s="53">
        <v>75926196.460000008</v>
      </c>
      <c r="AI13" s="53">
        <v>81462565.799999997</v>
      </c>
      <c r="AJ13" s="76">
        <f t="shared" si="3"/>
        <v>7.2917775394118367E-2</v>
      </c>
      <c r="AK13" s="53">
        <f t="shared" si="4"/>
        <v>5536369.3399999887</v>
      </c>
      <c r="AL13" s="100">
        <f t="shared" si="5"/>
        <v>0.1084211975680691</v>
      </c>
      <c r="AM13" s="221">
        <v>814485.51</v>
      </c>
      <c r="AN13" s="222">
        <v>11085690.4</v>
      </c>
      <c r="AO13" s="222">
        <v>12213746.6</v>
      </c>
      <c r="AP13" s="222">
        <v>14860948.84</v>
      </c>
      <c r="AQ13" s="222">
        <v>16035531.720000001</v>
      </c>
      <c r="AR13" s="76">
        <f t="shared" si="6"/>
        <v>7.9038215705209414E-2</v>
      </c>
      <c r="AS13" s="53">
        <f t="shared" si="7"/>
        <v>1174582.8800000008</v>
      </c>
      <c r="AT13" s="76">
        <f t="shared" si="8"/>
        <v>18.687927560552918</v>
      </c>
      <c r="AU13" s="53">
        <f t="shared" si="9"/>
        <v>15221046.210000001</v>
      </c>
      <c r="AV13" s="100">
        <f t="shared" si="10"/>
        <v>9.7775715856135606E-2</v>
      </c>
    </row>
    <row r="14" spans="2:48" x14ac:dyDescent="0.25">
      <c r="B14" s="19" t="s">
        <v>51</v>
      </c>
      <c r="C14" s="218">
        <v>80.71710894836616</v>
      </c>
      <c r="D14" s="219">
        <v>91.05371411882858</v>
      </c>
      <c r="E14" s="219">
        <v>102.08548185039142</v>
      </c>
      <c r="F14" s="219">
        <v>113.90740283134383</v>
      </c>
      <c r="G14" s="219">
        <v>123.3782865254268</v>
      </c>
      <c r="H14" s="76">
        <f t="shared" si="11"/>
        <v>8.3145462530701097E-2</v>
      </c>
      <c r="I14" s="218">
        <v>81.34</v>
      </c>
      <c r="J14" s="219">
        <v>87.8</v>
      </c>
      <c r="K14" s="219">
        <v>96.52</v>
      </c>
      <c r="L14" s="219">
        <v>100.61</v>
      </c>
      <c r="M14" s="219">
        <v>117.69</v>
      </c>
      <c r="N14" s="76">
        <f t="shared" si="0"/>
        <v>0.16976443693469823</v>
      </c>
      <c r="P14" s="19" t="s">
        <v>51</v>
      </c>
      <c r="Q14" s="218">
        <v>29.975177511008599</v>
      </c>
      <c r="R14" s="219">
        <v>71.897327837073433</v>
      </c>
      <c r="S14" s="219">
        <v>87.051029174845695</v>
      </c>
      <c r="T14" s="219">
        <v>100.39952992321712</v>
      </c>
      <c r="U14" s="219">
        <v>105.24710602078052</v>
      </c>
      <c r="V14" s="76">
        <f t="shared" si="1"/>
        <v>4.8282856516068451E-2</v>
      </c>
      <c r="W14" s="218">
        <v>32.31</v>
      </c>
      <c r="X14" s="219">
        <v>69.349999999999994</v>
      </c>
      <c r="Y14" s="219">
        <v>75.05</v>
      </c>
      <c r="Z14" s="219">
        <v>82.2</v>
      </c>
      <c r="AA14" s="219">
        <v>90.08</v>
      </c>
      <c r="AB14" s="76">
        <f t="shared" si="2"/>
        <v>9.5863746958637419E-2</v>
      </c>
      <c r="AD14" s="19" t="s">
        <v>51</v>
      </c>
      <c r="AE14" s="220">
        <v>852475.08000000007</v>
      </c>
      <c r="AF14" s="53">
        <v>2775879.3899999997</v>
      </c>
      <c r="AG14" s="53">
        <v>3541227.29</v>
      </c>
      <c r="AH14" s="53">
        <v>4179002.14</v>
      </c>
      <c r="AI14" s="53">
        <v>4344644.99</v>
      </c>
      <c r="AJ14" s="76">
        <f t="shared" si="3"/>
        <v>3.9636938305085412E-2</v>
      </c>
      <c r="AK14" s="53">
        <f t="shared" si="4"/>
        <v>165642.85000000009</v>
      </c>
      <c r="AL14" s="100">
        <f t="shared" si="5"/>
        <v>5.7824303494245161E-3</v>
      </c>
      <c r="AM14" s="221">
        <v>229739.85</v>
      </c>
      <c r="AN14" s="222">
        <v>705295.53</v>
      </c>
      <c r="AO14" s="222">
        <v>763247.32</v>
      </c>
      <c r="AP14" s="222">
        <v>848304.64000000001</v>
      </c>
      <c r="AQ14" s="222">
        <v>929616.07</v>
      </c>
      <c r="AR14" s="76">
        <f t="shared" si="6"/>
        <v>9.5851686016947824E-2</v>
      </c>
      <c r="AS14" s="53">
        <f t="shared" si="7"/>
        <v>81311.429999999935</v>
      </c>
      <c r="AT14" s="76">
        <f t="shared" si="8"/>
        <v>3.0463858142155136</v>
      </c>
      <c r="AU14" s="53">
        <f t="shared" si="9"/>
        <v>699876.22</v>
      </c>
      <c r="AV14" s="100">
        <f t="shared" si="10"/>
        <v>5.6682795620834866E-3</v>
      </c>
    </row>
    <row r="15" spans="2:48" x14ac:dyDescent="0.25">
      <c r="B15" s="19" t="s">
        <v>52</v>
      </c>
      <c r="C15" s="218">
        <v>113.74643948297573</v>
      </c>
      <c r="D15" s="219">
        <v>120.67661473139741</v>
      </c>
      <c r="E15" s="219">
        <v>142.15611614450145</v>
      </c>
      <c r="F15" s="219">
        <v>170.8038440763282</v>
      </c>
      <c r="G15" s="219">
        <v>199.29059125049778</v>
      </c>
      <c r="H15" s="76">
        <f t="shared" si="11"/>
        <v>0.1667804804289974</v>
      </c>
      <c r="I15" s="218">
        <v>93.66</v>
      </c>
      <c r="J15" s="219">
        <v>125.05</v>
      </c>
      <c r="K15" s="219">
        <v>149.37</v>
      </c>
      <c r="L15" s="219">
        <v>162.44</v>
      </c>
      <c r="M15" s="219">
        <v>188.6</v>
      </c>
      <c r="N15" s="76">
        <f t="shared" si="0"/>
        <v>0.1610440778133464</v>
      </c>
      <c r="P15" s="19" t="s">
        <v>52</v>
      </c>
      <c r="Q15" s="218">
        <v>44.349548275298048</v>
      </c>
      <c r="R15" s="219">
        <v>91.425803886412353</v>
      </c>
      <c r="S15" s="219">
        <v>114.5678298740018</v>
      </c>
      <c r="T15" s="219">
        <v>149.94907557914297</v>
      </c>
      <c r="U15" s="219">
        <v>168.77931938641282</v>
      </c>
      <c r="V15" s="76">
        <f t="shared" si="1"/>
        <v>0.12557759182270689</v>
      </c>
      <c r="W15" s="218">
        <v>43.4</v>
      </c>
      <c r="X15" s="219">
        <v>86.79</v>
      </c>
      <c r="Y15" s="219">
        <v>115.01</v>
      </c>
      <c r="Z15" s="219">
        <v>132.63</v>
      </c>
      <c r="AA15" s="219">
        <v>149.19999999999999</v>
      </c>
      <c r="AB15" s="76">
        <f t="shared" si="2"/>
        <v>0.12493402699238487</v>
      </c>
      <c r="AD15" s="19" t="s">
        <v>52</v>
      </c>
      <c r="AE15" s="220">
        <v>3025055.5</v>
      </c>
      <c r="AF15" s="53">
        <v>17391855.379999999</v>
      </c>
      <c r="AG15" s="53">
        <v>24540178.030000001</v>
      </c>
      <c r="AH15" s="53">
        <v>32440952.190000001</v>
      </c>
      <c r="AI15" s="53">
        <v>36678911.149999999</v>
      </c>
      <c r="AJ15" s="76">
        <f t="shared" si="3"/>
        <v>0.13063608414386674</v>
      </c>
      <c r="AK15" s="53">
        <f t="shared" si="4"/>
        <v>4237958.9599999972</v>
      </c>
      <c r="AL15" s="100">
        <f t="shared" si="5"/>
        <v>4.8817164464709295E-2</v>
      </c>
      <c r="AM15" s="221">
        <v>833343.83</v>
      </c>
      <c r="AN15" s="222">
        <v>4480902.95</v>
      </c>
      <c r="AO15" s="222">
        <v>6159023.8799999999</v>
      </c>
      <c r="AP15" s="222">
        <v>7114270.9400000004</v>
      </c>
      <c r="AQ15" s="222">
        <v>8106180.3099999996</v>
      </c>
      <c r="AR15" s="76">
        <f t="shared" si="6"/>
        <v>0.1394253013928648</v>
      </c>
      <c r="AS15" s="53">
        <f t="shared" si="7"/>
        <v>991909.36999999918</v>
      </c>
      <c r="AT15" s="76">
        <f t="shared" si="8"/>
        <v>8.7272938470067025</v>
      </c>
      <c r="AU15" s="53">
        <f t="shared" si="9"/>
        <v>7272836.4799999995</v>
      </c>
      <c r="AV15" s="100">
        <f t="shared" si="10"/>
        <v>4.9426959860683753E-2</v>
      </c>
    </row>
    <row r="16" spans="2:48" x14ac:dyDescent="0.25">
      <c r="B16" s="19" t="s">
        <v>53</v>
      </c>
      <c r="C16" s="218">
        <v>62.616337783611286</v>
      </c>
      <c r="D16" s="219">
        <v>76.934820129380967</v>
      </c>
      <c r="E16" s="219">
        <v>89.482167494393067</v>
      </c>
      <c r="F16" s="219">
        <v>100.5936159727611</v>
      </c>
      <c r="G16" s="219">
        <v>110.99423890863363</v>
      </c>
      <c r="H16" s="76">
        <f t="shared" si="11"/>
        <v>0.10339247511182847</v>
      </c>
      <c r="I16" s="218">
        <v>63.7</v>
      </c>
      <c r="J16" s="219">
        <v>76.17</v>
      </c>
      <c r="K16" s="219">
        <v>83.36</v>
      </c>
      <c r="L16" s="219">
        <v>92.62</v>
      </c>
      <c r="M16" s="219">
        <v>103.36</v>
      </c>
      <c r="N16" s="76">
        <f t="shared" si="0"/>
        <v>0.11595767652774769</v>
      </c>
      <c r="P16" s="19" t="s">
        <v>53</v>
      </c>
      <c r="Q16" s="218">
        <v>25.47883142169573</v>
      </c>
      <c r="R16" s="219">
        <v>57.382734580348775</v>
      </c>
      <c r="S16" s="219">
        <v>68.966765737649723</v>
      </c>
      <c r="T16" s="219">
        <v>82.584552070694045</v>
      </c>
      <c r="U16" s="219">
        <v>87.284605740314674</v>
      </c>
      <c r="V16" s="76">
        <f t="shared" si="1"/>
        <v>5.6912019884751475E-2</v>
      </c>
      <c r="W16" s="218">
        <v>24.79</v>
      </c>
      <c r="X16" s="219">
        <v>53.48</v>
      </c>
      <c r="Y16" s="219">
        <v>53.65</v>
      </c>
      <c r="Z16" s="219">
        <v>67.52</v>
      </c>
      <c r="AA16" s="219">
        <v>73.47</v>
      </c>
      <c r="AB16" s="76">
        <f t="shared" si="2"/>
        <v>8.8122037914692086E-2</v>
      </c>
      <c r="AD16" s="19" t="s">
        <v>53</v>
      </c>
      <c r="AE16" s="220">
        <v>3242170.21</v>
      </c>
      <c r="AF16" s="53">
        <v>9235271.0299999993</v>
      </c>
      <c r="AG16" s="53">
        <v>12608925.98</v>
      </c>
      <c r="AH16" s="53">
        <v>14690021.879999999</v>
      </c>
      <c r="AI16" s="53">
        <v>14747578.059999999</v>
      </c>
      <c r="AJ16" s="76">
        <f t="shared" si="3"/>
        <v>3.9180459001466605E-3</v>
      </c>
      <c r="AK16" s="53">
        <f t="shared" si="4"/>
        <v>57556.179999999702</v>
      </c>
      <c r="AL16" s="100">
        <f t="shared" si="5"/>
        <v>1.9628034776358359E-2</v>
      </c>
      <c r="AM16" s="221">
        <v>930378.21</v>
      </c>
      <c r="AN16" s="222">
        <v>2246107.6800000002</v>
      </c>
      <c r="AO16" s="222">
        <v>2453024.0299999998</v>
      </c>
      <c r="AP16" s="222">
        <v>2977849.61</v>
      </c>
      <c r="AQ16" s="222">
        <v>3103330.61</v>
      </c>
      <c r="AR16" s="76">
        <f t="shared" si="6"/>
        <v>4.2138125303111007E-2</v>
      </c>
      <c r="AS16" s="53">
        <f t="shared" si="7"/>
        <v>125481</v>
      </c>
      <c r="AT16" s="76">
        <f t="shared" si="8"/>
        <v>2.3355581382328374</v>
      </c>
      <c r="AU16" s="53">
        <f t="shared" si="9"/>
        <v>2172952.4</v>
      </c>
      <c r="AV16" s="100">
        <f t="shared" si="10"/>
        <v>1.8922376708753626E-2</v>
      </c>
    </row>
    <row r="17" spans="2:48" x14ac:dyDescent="0.25">
      <c r="B17" s="19" t="s">
        <v>54</v>
      </c>
      <c r="C17" s="218">
        <v>85.997134235558178</v>
      </c>
      <c r="D17" s="219">
        <v>111.64872110673139</v>
      </c>
      <c r="E17" s="219">
        <v>127.35297791593524</v>
      </c>
      <c r="F17" s="219">
        <v>141.89089766522235</v>
      </c>
      <c r="G17" s="219">
        <v>121.13211758674434</v>
      </c>
      <c r="H17" s="76">
        <f t="shared" si="11"/>
        <v>-0.14630099900739446</v>
      </c>
      <c r="I17" s="218">
        <v>79.87</v>
      </c>
      <c r="J17" s="219">
        <v>119.88</v>
      </c>
      <c r="K17" s="219">
        <v>135.06</v>
      </c>
      <c r="L17" s="219">
        <v>134.41999999999999</v>
      </c>
      <c r="M17" s="219">
        <v>120.03</v>
      </c>
      <c r="N17" s="76">
        <f t="shared" si="0"/>
        <v>-0.1070525219461389</v>
      </c>
      <c r="P17" s="19" t="s">
        <v>54</v>
      </c>
      <c r="Q17" s="218">
        <v>24.489947270547862</v>
      </c>
      <c r="R17" s="219">
        <v>81.086972187217526</v>
      </c>
      <c r="S17" s="219">
        <v>108.03544046060486</v>
      </c>
      <c r="T17" s="219">
        <v>124.71863496727984</v>
      </c>
      <c r="U17" s="219">
        <v>105.40114047121686</v>
      </c>
      <c r="V17" s="76">
        <f t="shared" si="1"/>
        <v>-0.15488859785172404</v>
      </c>
      <c r="W17" s="218">
        <v>24.62</v>
      </c>
      <c r="X17" s="219">
        <v>88.41</v>
      </c>
      <c r="Y17" s="219">
        <v>102.34</v>
      </c>
      <c r="Z17" s="219">
        <v>104.71</v>
      </c>
      <c r="AA17" s="219">
        <v>95.11</v>
      </c>
      <c r="AB17" s="76">
        <f t="shared" si="2"/>
        <v>-9.1681787794861913E-2</v>
      </c>
      <c r="AD17" s="19" t="s">
        <v>54</v>
      </c>
      <c r="AE17" s="220">
        <v>3276284.6900000004</v>
      </c>
      <c r="AF17" s="53">
        <v>26475929.59</v>
      </c>
      <c r="AG17" s="53">
        <v>34912913.400000006</v>
      </c>
      <c r="AH17" s="53">
        <v>41076956.300000004</v>
      </c>
      <c r="AI17" s="53">
        <v>34667813.229999997</v>
      </c>
      <c r="AJ17" s="76">
        <f t="shared" si="3"/>
        <v>-0.156027701351378</v>
      </c>
      <c r="AK17" s="53">
        <f t="shared" si="4"/>
        <v>-6409143.0700000077</v>
      </c>
      <c r="AL17" s="100">
        <f t="shared" si="5"/>
        <v>4.6140528358643344E-2</v>
      </c>
      <c r="AM17" s="221">
        <v>724543.83</v>
      </c>
      <c r="AN17" s="222">
        <v>7216600.6299999999</v>
      </c>
      <c r="AO17" s="222">
        <v>8000648.9800000004</v>
      </c>
      <c r="AP17" s="222">
        <v>8550404.7100000009</v>
      </c>
      <c r="AQ17" s="222">
        <v>7820928.0800000001</v>
      </c>
      <c r="AR17" s="76">
        <f t="shared" si="6"/>
        <v>-8.5314865756804692E-2</v>
      </c>
      <c r="AS17" s="53">
        <f t="shared" si="7"/>
        <v>-729476.63000000082</v>
      </c>
      <c r="AT17" s="76">
        <f t="shared" si="8"/>
        <v>9.7942787670968094</v>
      </c>
      <c r="AU17" s="53">
        <f t="shared" si="9"/>
        <v>7096384.25</v>
      </c>
      <c r="AV17" s="100">
        <f t="shared" si="10"/>
        <v>4.7687651088463699E-2</v>
      </c>
    </row>
    <row r="18" spans="2:48" x14ac:dyDescent="0.25">
      <c r="B18" s="23" t="s">
        <v>55</v>
      </c>
      <c r="C18" s="218">
        <v>79.223179811833091</v>
      </c>
      <c r="D18" s="219">
        <v>64.379854400943501</v>
      </c>
      <c r="E18" s="219">
        <v>75.008276742047869</v>
      </c>
      <c r="F18" s="219">
        <v>81.909484497778678</v>
      </c>
      <c r="G18" s="219">
        <v>77.891413721430183</v>
      </c>
      <c r="H18" s="76">
        <f t="shared" si="11"/>
        <v>-4.9055012383303009E-2</v>
      </c>
      <c r="I18" s="218">
        <v>75.790000000000006</v>
      </c>
      <c r="J18" s="219">
        <v>55.68</v>
      </c>
      <c r="K18" s="219">
        <v>63.88</v>
      </c>
      <c r="L18" s="219">
        <v>65.540000000000006</v>
      </c>
      <c r="M18" s="219">
        <v>66.459999999999994</v>
      </c>
      <c r="N18" s="76">
        <f t="shared" si="0"/>
        <v>1.4037229173023968E-2</v>
      </c>
      <c r="P18" s="23" t="s">
        <v>55</v>
      </c>
      <c r="Q18" s="218">
        <v>13.880185928421083</v>
      </c>
      <c r="R18" s="219">
        <v>43.792971994046155</v>
      </c>
      <c r="S18" s="219">
        <v>63.035098959434535</v>
      </c>
      <c r="T18" s="219">
        <v>69.813497585225505</v>
      </c>
      <c r="U18" s="219">
        <v>63.233994191168023</v>
      </c>
      <c r="V18" s="76">
        <f t="shared" si="1"/>
        <v>-9.4244001828235113E-2</v>
      </c>
      <c r="W18" s="218">
        <v>16.86</v>
      </c>
      <c r="X18" s="219">
        <v>40.869999999999997</v>
      </c>
      <c r="Y18" s="219">
        <v>48.01</v>
      </c>
      <c r="Z18" s="219">
        <v>50.45</v>
      </c>
      <c r="AA18" s="219">
        <v>47.62</v>
      </c>
      <c r="AB18" s="76">
        <f t="shared" si="2"/>
        <v>-5.6095143706640371E-2</v>
      </c>
      <c r="AD18" s="23" t="s">
        <v>55</v>
      </c>
      <c r="AE18" s="220">
        <v>1867671.01</v>
      </c>
      <c r="AF18" s="53">
        <v>7604354.8499999996</v>
      </c>
      <c r="AG18" s="53">
        <v>9273793.5500000007</v>
      </c>
      <c r="AH18" s="53">
        <v>10716266.550000001</v>
      </c>
      <c r="AI18" s="53">
        <v>9663251.3699999992</v>
      </c>
      <c r="AJ18" s="76">
        <f t="shared" si="3"/>
        <v>-9.8263250086850551E-2</v>
      </c>
      <c r="AK18" s="53">
        <f t="shared" si="4"/>
        <v>-1053015.1800000016</v>
      </c>
      <c r="AL18" s="100">
        <f t="shared" si="5"/>
        <v>1.2861137820148114E-2</v>
      </c>
      <c r="AM18" s="221">
        <v>567457.06999999995</v>
      </c>
      <c r="AN18" s="222">
        <v>1774301.71</v>
      </c>
      <c r="AO18" s="222">
        <v>1765753.7</v>
      </c>
      <c r="AP18" s="222">
        <v>1931151.84</v>
      </c>
      <c r="AQ18" s="222">
        <v>1804345.33</v>
      </c>
      <c r="AR18" s="76">
        <f t="shared" si="6"/>
        <v>-6.5663666301868817E-2</v>
      </c>
      <c r="AS18" s="53">
        <f t="shared" si="7"/>
        <v>-126806.51000000001</v>
      </c>
      <c r="AT18" s="76">
        <f t="shared" si="8"/>
        <v>2.1797036734426452</v>
      </c>
      <c r="AU18" s="53">
        <f t="shared" si="9"/>
        <v>1236888.2600000002</v>
      </c>
      <c r="AV18" s="100">
        <f t="shared" si="10"/>
        <v>1.1001890013562034E-2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3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80" t="s">
        <v>167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P21" s="280" t="s">
        <v>168</v>
      </c>
      <c r="Q21" s="280"/>
      <c r="R21" s="280"/>
      <c r="S21" s="280"/>
      <c r="T21" s="280"/>
      <c r="U21" s="280"/>
      <c r="V21" s="280"/>
      <c r="W21" s="280"/>
      <c r="X21" s="224"/>
      <c r="Y21" s="224"/>
      <c r="Z21" s="224"/>
      <c r="AA21" s="224"/>
      <c r="AB21" s="224"/>
      <c r="AD21" s="318" t="s">
        <v>169</v>
      </c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</row>
    <row r="22" spans="2:48" ht="24" customHeight="1" x14ac:dyDescent="0.25">
      <c r="B22" s="280" t="s">
        <v>170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P22" s="319" t="s">
        <v>171</v>
      </c>
      <c r="Q22" s="319"/>
      <c r="R22" s="319"/>
      <c r="S22" s="319"/>
      <c r="T22" s="319"/>
      <c r="U22" s="319"/>
      <c r="V22" s="319"/>
      <c r="W22" s="319"/>
      <c r="X22" s="225"/>
      <c r="Y22" s="225"/>
      <c r="Z22" s="225"/>
      <c r="AA22" s="225"/>
      <c r="AB22" s="225"/>
      <c r="AQ22" s="53">
        <f>AQ11/M11</f>
        <v>7887.0908625281709</v>
      </c>
    </row>
    <row r="23" spans="2:48" x14ac:dyDescent="0.25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7" spans="2:48" ht="50.25" customHeight="1" thickBot="1" x14ac:dyDescent="0.3">
      <c r="B27" s="282" t="s">
        <v>172</v>
      </c>
      <c r="C27" s="282"/>
      <c r="D27" s="282"/>
      <c r="E27" s="282"/>
      <c r="F27" s="282"/>
      <c r="G27" s="282"/>
      <c r="H27" s="282"/>
      <c r="I27" s="145"/>
      <c r="P27" s="282" t="s">
        <v>173</v>
      </c>
      <c r="Q27" s="282"/>
      <c r="R27" s="282"/>
      <c r="S27" s="282"/>
      <c r="T27" s="282"/>
      <c r="U27" s="282"/>
      <c r="V27" s="282"/>
      <c r="W27" s="282"/>
      <c r="AE27" s="282" t="s">
        <v>174</v>
      </c>
      <c r="AF27" s="282"/>
      <c r="AG27" s="282"/>
      <c r="AH27" s="282"/>
      <c r="AI27" s="282"/>
      <c r="AJ27" s="282"/>
      <c r="AK27" s="282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8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8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8" t="str">
        <f>CONCATENATE("dif. ",RIGHT(AJ29,2),"/",RIGHT(AI29,2))</f>
        <v>dif. 24/23</v>
      </c>
    </row>
    <row r="30" spans="2:48" ht="15.75" x14ac:dyDescent="0.25">
      <c r="B30" s="210" t="s">
        <v>45</v>
      </c>
      <c r="C30" s="211">
        <v>95.05</v>
      </c>
      <c r="D30" s="211">
        <v>99.07</v>
      </c>
      <c r="E30" s="211">
        <v>105.63</v>
      </c>
      <c r="F30" s="211">
        <v>113.88</v>
      </c>
      <c r="G30" s="211">
        <v>125.25</v>
      </c>
      <c r="H30" s="135">
        <f>G30/F30-1</f>
        <v>9.984193888303472E-2</v>
      </c>
      <c r="I30" s="211">
        <f>G30-F30</f>
        <v>11.370000000000005</v>
      </c>
      <c r="P30" s="210" t="s">
        <v>45</v>
      </c>
      <c r="Q30" s="211">
        <v>47.83</v>
      </c>
      <c r="R30" s="211">
        <v>53</v>
      </c>
      <c r="S30" s="211">
        <v>80.58</v>
      </c>
      <c r="T30" s="211">
        <v>93.24</v>
      </c>
      <c r="U30" s="211">
        <v>104.71</v>
      </c>
      <c r="V30" s="135">
        <f>U30/T30-1</f>
        <v>0.12301587301587302</v>
      </c>
      <c r="W30" s="211">
        <f>U30-T30</f>
        <v>11.469999999999999</v>
      </c>
      <c r="AE30" s="210" t="s">
        <v>45</v>
      </c>
      <c r="AF30" s="216">
        <v>477122731.20999998</v>
      </c>
      <c r="AG30" s="216">
        <v>651901800.17999995</v>
      </c>
      <c r="AH30" s="216">
        <v>1528879517.8</v>
      </c>
      <c r="AI30" s="216">
        <v>1797799676.5999999</v>
      </c>
      <c r="AJ30" s="216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8">
        <v>119.42</v>
      </c>
      <c r="D31" s="218">
        <v>126.49</v>
      </c>
      <c r="E31" s="218">
        <v>131.02000000000001</v>
      </c>
      <c r="F31" s="218">
        <v>139.02000000000001</v>
      </c>
      <c r="G31" s="218">
        <v>151.54</v>
      </c>
      <c r="H31" s="76">
        <f t="shared" ref="H31:H35" si="12">G31/F31-1</f>
        <v>9.0058984318802882E-2</v>
      </c>
      <c r="I31" s="219">
        <f t="shared" ref="I31:I40" si="13">G31-F31</f>
        <v>12.519999999999982</v>
      </c>
      <c r="P31" s="15" t="s">
        <v>46</v>
      </c>
      <c r="Q31" s="218">
        <v>61.17</v>
      </c>
      <c r="R31" s="219">
        <v>72.88</v>
      </c>
      <c r="S31" s="219">
        <v>107.72</v>
      </c>
      <c r="T31" s="219">
        <v>119.35</v>
      </c>
      <c r="U31" s="219">
        <v>131.18</v>
      </c>
      <c r="V31" s="76">
        <f t="shared" ref="V31:V40" si="14">U31/T31-1</f>
        <v>9.9120234604105573E-2</v>
      </c>
      <c r="W31" s="219">
        <f t="shared" ref="W31:W40" si="15">U31-T31</f>
        <v>11.830000000000013</v>
      </c>
      <c r="AE31" s="15" t="s">
        <v>46</v>
      </c>
      <c r="AF31" s="221">
        <v>217815325.03999999</v>
      </c>
      <c r="AG31" s="222">
        <v>333738906.93000001</v>
      </c>
      <c r="AH31" s="222">
        <v>743382276.49000001</v>
      </c>
      <c r="AI31" s="222">
        <v>857710368.34000003</v>
      </c>
      <c r="AJ31" s="222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8">
        <v>89.5</v>
      </c>
      <c r="D32" s="218">
        <v>85.87</v>
      </c>
      <c r="E32" s="218">
        <v>93.47</v>
      </c>
      <c r="F32" s="218">
        <v>101.28999999999999</v>
      </c>
      <c r="G32" s="218">
        <v>115.79999999999998</v>
      </c>
      <c r="H32" s="76">
        <f t="shared" si="12"/>
        <v>0.14325204857340301</v>
      </c>
      <c r="I32" s="219">
        <f t="shared" si="13"/>
        <v>14.509999999999991</v>
      </c>
      <c r="P32" s="19" t="s">
        <v>47</v>
      </c>
      <c r="Q32" s="218">
        <v>44.55</v>
      </c>
      <c r="R32" s="219">
        <v>43.14</v>
      </c>
      <c r="S32" s="219">
        <v>71.23</v>
      </c>
      <c r="T32" s="219">
        <v>83.79</v>
      </c>
      <c r="U32" s="219">
        <v>97.120000000000019</v>
      </c>
      <c r="V32" s="76">
        <f t="shared" si="14"/>
        <v>0.15908819668218177</v>
      </c>
      <c r="W32" s="219">
        <f t="shared" si="15"/>
        <v>13.330000000000013</v>
      </c>
      <c r="AE32" s="19" t="s">
        <v>47</v>
      </c>
      <c r="AF32" s="221">
        <v>122348722.31</v>
      </c>
      <c r="AG32" s="222">
        <v>137154616.22</v>
      </c>
      <c r="AH32" s="222">
        <v>381071528.48000002</v>
      </c>
      <c r="AI32" s="222">
        <v>437636228.67000002</v>
      </c>
      <c r="AJ32" s="222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8">
        <v>70.819999999999993</v>
      </c>
      <c r="D33" s="218">
        <v>66.41</v>
      </c>
      <c r="E33" s="218">
        <v>77.45</v>
      </c>
      <c r="F33" s="218">
        <v>80.180000000000007</v>
      </c>
      <c r="G33" s="218">
        <v>89.86</v>
      </c>
      <c r="H33" s="76">
        <f t="shared" si="12"/>
        <v>0.12072836118732844</v>
      </c>
      <c r="I33" s="219">
        <f t="shared" si="13"/>
        <v>9.6799999999999926</v>
      </c>
      <c r="P33" s="19" t="s">
        <v>48</v>
      </c>
      <c r="Q33" s="218">
        <v>38.090000000000003</v>
      </c>
      <c r="R33" s="219">
        <v>36.92</v>
      </c>
      <c r="S33" s="219">
        <v>53.920000000000009</v>
      </c>
      <c r="T33" s="219">
        <v>54.70000000000001</v>
      </c>
      <c r="U33" s="219">
        <v>64.64</v>
      </c>
      <c r="V33" s="76">
        <f t="shared" si="14"/>
        <v>0.18171846435100525</v>
      </c>
      <c r="W33" s="219">
        <f t="shared" si="15"/>
        <v>9.9399999999999906</v>
      </c>
      <c r="AE33" s="19" t="s">
        <v>48</v>
      </c>
      <c r="AF33" s="221">
        <v>2812428.07</v>
      </c>
      <c r="AG33" s="222">
        <v>4381169.17</v>
      </c>
      <c r="AH33" s="222">
        <v>8179727.9699999997</v>
      </c>
      <c r="AI33" s="222">
        <v>8858381.8200000003</v>
      </c>
      <c r="AJ33" s="222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8">
        <v>135.87</v>
      </c>
      <c r="D34" s="218">
        <v>154.08000000000001</v>
      </c>
      <c r="E34" s="218">
        <v>185.51</v>
      </c>
      <c r="F34" s="218">
        <v>208.15999999999997</v>
      </c>
      <c r="G34" s="218">
        <v>202.39</v>
      </c>
      <c r="H34" s="76">
        <f t="shared" si="12"/>
        <v>-2.7719062259800031E-2</v>
      </c>
      <c r="I34" s="219">
        <f t="shared" si="13"/>
        <v>-5.7699999999999818</v>
      </c>
      <c r="P34" s="19" t="s">
        <v>49</v>
      </c>
      <c r="Q34" s="218">
        <v>44.86</v>
      </c>
      <c r="R34" s="219">
        <v>46.13</v>
      </c>
      <c r="S34" s="219">
        <v>94.79</v>
      </c>
      <c r="T34" s="219">
        <v>114.31</v>
      </c>
      <c r="U34" s="219">
        <v>127.83</v>
      </c>
      <c r="V34" s="76">
        <f t="shared" si="14"/>
        <v>0.11827486659084951</v>
      </c>
      <c r="W34" s="219">
        <f t="shared" si="15"/>
        <v>13.519999999999996</v>
      </c>
      <c r="AE34" s="19" t="s">
        <v>49</v>
      </c>
      <c r="AF34" s="221">
        <v>19929247.640000001</v>
      </c>
      <c r="AG34" s="222">
        <v>22694182.550000001</v>
      </c>
      <c r="AH34" s="222">
        <v>56687870.049999997</v>
      </c>
      <c r="AI34" s="222">
        <v>62672686.409999996</v>
      </c>
      <c r="AJ34" s="222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8">
        <v>53.52</v>
      </c>
      <c r="D35" s="218">
        <v>51.25</v>
      </c>
      <c r="E35" s="218">
        <v>59.12</v>
      </c>
      <c r="F35" s="218">
        <v>65.87</v>
      </c>
      <c r="G35" s="218">
        <v>74.569999999999993</v>
      </c>
      <c r="H35" s="76">
        <f t="shared" si="12"/>
        <v>0.13207833611659314</v>
      </c>
      <c r="I35" s="219">
        <f t="shared" si="13"/>
        <v>8.6999999999999886</v>
      </c>
      <c r="P35" s="19" t="s">
        <v>50</v>
      </c>
      <c r="Q35" s="218">
        <v>28.760000000000005</v>
      </c>
      <c r="R35" s="219">
        <v>28.24</v>
      </c>
      <c r="S35" s="219">
        <v>42.01</v>
      </c>
      <c r="T35" s="219">
        <v>51.99</v>
      </c>
      <c r="U35" s="219">
        <v>61.31</v>
      </c>
      <c r="V35" s="76">
        <f t="shared" si="14"/>
        <v>0.17926524331602223</v>
      </c>
      <c r="W35" s="219">
        <f t="shared" si="15"/>
        <v>9.32</v>
      </c>
      <c r="AE35" s="19" t="s">
        <v>50</v>
      </c>
      <c r="AF35" s="221">
        <v>46497100.399999999</v>
      </c>
      <c r="AG35" s="222">
        <v>54944687.289999999</v>
      </c>
      <c r="AH35" s="222">
        <v>136922674.63999999</v>
      </c>
      <c r="AI35" s="222">
        <v>177625996.66999999</v>
      </c>
      <c r="AJ35" s="222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8">
        <v>86.79</v>
      </c>
      <c r="D36" s="218">
        <v>84.44</v>
      </c>
      <c r="E36" s="218">
        <v>89.45</v>
      </c>
      <c r="F36" s="218">
        <v>98.5</v>
      </c>
      <c r="G36" s="218">
        <v>108.5</v>
      </c>
      <c r="H36" s="76">
        <f>G36/F36-1</f>
        <v>0.10152284263959399</v>
      </c>
      <c r="I36" s="219">
        <f t="shared" si="13"/>
        <v>10</v>
      </c>
      <c r="P36" s="19" t="s">
        <v>51</v>
      </c>
      <c r="Q36" s="218">
        <v>49.1</v>
      </c>
      <c r="R36" s="219">
        <v>45.63</v>
      </c>
      <c r="S36" s="219">
        <v>64.64</v>
      </c>
      <c r="T36" s="219">
        <v>73.62</v>
      </c>
      <c r="U36" s="219">
        <v>81.849999999999994</v>
      </c>
      <c r="V36" s="76">
        <f t="shared" si="14"/>
        <v>0.11179027438196121</v>
      </c>
      <c r="W36" s="219">
        <f t="shared" si="15"/>
        <v>8.2299999999999898</v>
      </c>
      <c r="AE36" s="19" t="s">
        <v>51</v>
      </c>
      <c r="AF36" s="221">
        <v>3114952.08</v>
      </c>
      <c r="AG36" s="222">
        <v>4498900.47</v>
      </c>
      <c r="AH36" s="222">
        <v>7864755.4299999997</v>
      </c>
      <c r="AI36" s="222">
        <v>9097368.0999999996</v>
      </c>
      <c r="AJ36" s="222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8">
        <v>106.13</v>
      </c>
      <c r="D37" s="218">
        <v>125.31</v>
      </c>
      <c r="E37" s="218">
        <v>128.06</v>
      </c>
      <c r="F37" s="218">
        <v>149.08000000000001</v>
      </c>
      <c r="G37" s="218">
        <v>167.62</v>
      </c>
      <c r="H37" s="76">
        <f t="shared" ref="H37:H40" si="18">G37/F37-1</f>
        <v>0.12436275825060372</v>
      </c>
      <c r="I37" s="219">
        <f t="shared" si="13"/>
        <v>18.539999999999992</v>
      </c>
      <c r="P37" s="19" t="s">
        <v>52</v>
      </c>
      <c r="Q37" s="218">
        <v>64.31</v>
      </c>
      <c r="R37" s="219">
        <v>82.55</v>
      </c>
      <c r="S37" s="219">
        <v>96.70999999999998</v>
      </c>
      <c r="T37" s="219">
        <v>122.12</v>
      </c>
      <c r="U37" s="219">
        <v>143.97</v>
      </c>
      <c r="V37" s="76">
        <f t="shared" si="14"/>
        <v>0.17892237143792977</v>
      </c>
      <c r="W37" s="219">
        <f t="shared" si="15"/>
        <v>21.849999999999994</v>
      </c>
      <c r="AE37" s="19" t="s">
        <v>52</v>
      </c>
      <c r="AF37" s="221">
        <v>18804870.850000001</v>
      </c>
      <c r="AG37" s="222">
        <v>30921945.879999999</v>
      </c>
      <c r="AH37" s="222">
        <v>58482134.030000001</v>
      </c>
      <c r="AI37" s="222">
        <v>79534420.480000004</v>
      </c>
      <c r="AJ37" s="222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8">
        <v>64.19</v>
      </c>
      <c r="D38" s="218">
        <v>68.989999999999995</v>
      </c>
      <c r="E38" s="218">
        <v>76.34</v>
      </c>
      <c r="F38" s="218">
        <v>86.65</v>
      </c>
      <c r="G38" s="218">
        <v>96.86</v>
      </c>
      <c r="H38" s="76">
        <f t="shared" si="18"/>
        <v>0.1178303519907673</v>
      </c>
      <c r="I38" s="219">
        <f t="shared" si="13"/>
        <v>10.209999999999994</v>
      </c>
      <c r="P38" s="19" t="s">
        <v>53</v>
      </c>
      <c r="Q38" s="218">
        <v>33.54</v>
      </c>
      <c r="R38" s="219">
        <v>37.840000000000003</v>
      </c>
      <c r="S38" s="219">
        <v>53.16</v>
      </c>
      <c r="T38" s="219">
        <v>62.04999999999999</v>
      </c>
      <c r="U38" s="219">
        <v>69.75</v>
      </c>
      <c r="V38" s="76">
        <f t="shared" si="14"/>
        <v>0.12409347300564089</v>
      </c>
      <c r="W38" s="219">
        <f t="shared" si="15"/>
        <v>7.7000000000000099</v>
      </c>
      <c r="AE38" s="19" t="s">
        <v>53</v>
      </c>
      <c r="AF38" s="221">
        <v>10173605.369999999</v>
      </c>
      <c r="AG38" s="222">
        <v>16610861.380000001</v>
      </c>
      <c r="AH38" s="222">
        <v>27747259.210000001</v>
      </c>
      <c r="AI38" s="222">
        <v>33504230.199999999</v>
      </c>
      <c r="AJ38" s="222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8">
        <v>102.24</v>
      </c>
      <c r="D39" s="218">
        <v>98.71</v>
      </c>
      <c r="E39" s="218">
        <v>114.5</v>
      </c>
      <c r="F39" s="218">
        <v>129.04</v>
      </c>
      <c r="G39" s="218">
        <v>138.44999999999999</v>
      </c>
      <c r="H39" s="76">
        <f t="shared" si="18"/>
        <v>7.292312461252326E-2</v>
      </c>
      <c r="I39" s="219">
        <f t="shared" si="13"/>
        <v>9.4099999999999966</v>
      </c>
      <c r="P39" s="19" t="s">
        <v>54</v>
      </c>
      <c r="Q39" s="218">
        <v>50.94</v>
      </c>
      <c r="R39" s="219">
        <v>53.72</v>
      </c>
      <c r="S39" s="219">
        <v>88.72</v>
      </c>
      <c r="T39" s="219">
        <v>108.87</v>
      </c>
      <c r="U39" s="219">
        <v>119.53</v>
      </c>
      <c r="V39" s="76">
        <f t="shared" si="14"/>
        <v>9.791494442913562E-2</v>
      </c>
      <c r="W39" s="219">
        <f t="shared" si="15"/>
        <v>10.659999999999997</v>
      </c>
      <c r="AE39" s="19" t="s">
        <v>54</v>
      </c>
      <c r="AF39" s="221">
        <v>28411183</v>
      </c>
      <c r="AG39" s="222">
        <v>34127770.07</v>
      </c>
      <c r="AH39" s="222">
        <v>88124626.280000001</v>
      </c>
      <c r="AI39" s="222">
        <v>107018992.04000001</v>
      </c>
      <c r="AJ39" s="222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8">
        <v>58.1</v>
      </c>
      <c r="D40" s="218">
        <v>74.28</v>
      </c>
      <c r="E40" s="218">
        <v>64.23</v>
      </c>
      <c r="F40" s="218">
        <v>69.86</v>
      </c>
      <c r="G40" s="218">
        <v>72.739999999999995</v>
      </c>
      <c r="H40" s="76">
        <f t="shared" si="18"/>
        <v>4.1225307758373742E-2</v>
      </c>
      <c r="I40" s="219">
        <f t="shared" si="13"/>
        <v>2.8799999999999955</v>
      </c>
      <c r="P40" s="23" t="s">
        <v>55</v>
      </c>
      <c r="Q40" s="218">
        <v>22.7</v>
      </c>
      <c r="R40" s="219">
        <v>29.35</v>
      </c>
      <c r="S40" s="219">
        <v>43.18</v>
      </c>
      <c r="T40" s="219">
        <v>54</v>
      </c>
      <c r="U40" s="219">
        <v>56.57</v>
      </c>
      <c r="V40" s="76">
        <f t="shared" si="14"/>
        <v>4.7592592592592631E-2</v>
      </c>
      <c r="W40" s="219">
        <f t="shared" si="15"/>
        <v>2.5700000000000003</v>
      </c>
      <c r="AE40" s="23" t="s">
        <v>55</v>
      </c>
      <c r="AF40" s="221">
        <v>7215296.4500000002</v>
      </c>
      <c r="AG40" s="222">
        <v>12828760.220000001</v>
      </c>
      <c r="AH40" s="222">
        <v>20416665.23</v>
      </c>
      <c r="AI40" s="222">
        <v>24141003.859999999</v>
      </c>
      <c r="AJ40" s="222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7" t="s">
        <v>57</v>
      </c>
      <c r="C42" s="317"/>
      <c r="D42" s="317"/>
      <c r="E42" s="317"/>
      <c r="F42" s="317"/>
      <c r="G42" s="317"/>
      <c r="H42" s="317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80" t="s">
        <v>167</v>
      </c>
      <c r="C43" s="280"/>
      <c r="D43" s="280"/>
      <c r="E43" s="280"/>
      <c r="F43" s="280"/>
      <c r="G43" s="280"/>
      <c r="H43" s="280"/>
      <c r="P43" s="280" t="s">
        <v>168</v>
      </c>
      <c r="Q43" s="280"/>
      <c r="R43" s="280"/>
      <c r="S43" s="280"/>
      <c r="T43" s="280"/>
      <c r="U43" s="280"/>
      <c r="V43" s="280"/>
      <c r="W43" s="280"/>
      <c r="AE43" s="318" t="s">
        <v>169</v>
      </c>
      <c r="AF43" s="318"/>
      <c r="AG43" s="318"/>
      <c r="AH43" s="318"/>
      <c r="AI43" s="318"/>
      <c r="AJ43" s="318"/>
      <c r="AK43" s="318"/>
      <c r="AL43" s="318"/>
      <c r="AM43" s="318"/>
    </row>
    <row r="44" spans="2:39" ht="24" customHeight="1" x14ac:dyDescent="0.25">
      <c r="B44" s="280" t="s">
        <v>170</v>
      </c>
      <c r="C44" s="280"/>
      <c r="D44" s="280"/>
      <c r="E44" s="280"/>
      <c r="F44" s="280"/>
      <c r="G44" s="280"/>
      <c r="H44" s="280"/>
      <c r="P44" s="319" t="s">
        <v>171</v>
      </c>
      <c r="Q44" s="319"/>
      <c r="R44" s="319"/>
      <c r="S44" s="319"/>
      <c r="T44" s="319"/>
      <c r="U44" s="319"/>
      <c r="V44" s="319"/>
      <c r="W44" s="319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3F42-45FF-4F67-AFC9-71223988E625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87.94</v>
      </c>
      <c r="D6" s="227">
        <v>95.05</v>
      </c>
      <c r="E6" s="227">
        <v>99.07</v>
      </c>
      <c r="F6" s="227">
        <v>105.63</v>
      </c>
      <c r="G6" s="227">
        <v>113.88</v>
      </c>
      <c r="H6" s="227">
        <v>125.25</v>
      </c>
      <c r="I6" s="95">
        <f t="shared" ref="I6:I51" si="0">IFERROR(H6/G6-1,"-")</f>
        <v>9.984193888303472E-2</v>
      </c>
      <c r="J6" s="227">
        <f t="shared" ref="J6:J51" si="1">IFERROR(H6-G6,"-")</f>
        <v>11.370000000000005</v>
      </c>
      <c r="K6" s="228">
        <v>92.87</v>
      </c>
      <c r="L6" s="228">
        <v>114.11</v>
      </c>
      <c r="M6" s="228">
        <v>113.04</v>
      </c>
      <c r="N6" s="228">
        <v>117.79</v>
      </c>
      <c r="O6" s="228">
        <v>136.43</v>
      </c>
      <c r="P6" s="95">
        <f t="shared" ref="P6:P51" si="2">IFERROR(O6/N6-1,"-")</f>
        <v>0.15824772900925366</v>
      </c>
      <c r="Q6" s="227">
        <f t="shared" ref="Q6:Q51" si="3">IFERROR(O6-N6,"-")</f>
        <v>18.64</v>
      </c>
    </row>
    <row r="7" spans="2:17" x14ac:dyDescent="0.25">
      <c r="B7" s="96" t="s">
        <v>62</v>
      </c>
      <c r="C7" s="229">
        <v>95.42</v>
      </c>
      <c r="D7" s="229">
        <v>103.69</v>
      </c>
      <c r="E7" s="229">
        <v>107.45</v>
      </c>
      <c r="F7" s="229">
        <v>114.17</v>
      </c>
      <c r="G7" s="229">
        <v>123.5</v>
      </c>
      <c r="H7" s="229">
        <v>135.84</v>
      </c>
      <c r="I7" s="98">
        <f t="shared" si="0"/>
        <v>9.991902834008104E-2</v>
      </c>
      <c r="J7" s="229">
        <f t="shared" si="1"/>
        <v>12.340000000000003</v>
      </c>
      <c r="K7" s="230">
        <v>103.37</v>
      </c>
      <c r="L7" s="230">
        <v>123.98</v>
      </c>
      <c r="M7" s="230">
        <v>123.27</v>
      </c>
      <c r="N7" s="230">
        <v>129.35</v>
      </c>
      <c r="O7" s="230">
        <v>149.05000000000001</v>
      </c>
      <c r="P7" s="98">
        <f t="shared" si="2"/>
        <v>0.15229996134518764</v>
      </c>
      <c r="Q7" s="229">
        <f t="shared" si="3"/>
        <v>19.700000000000017</v>
      </c>
    </row>
    <row r="8" spans="2:17" x14ac:dyDescent="0.25">
      <c r="B8" s="99" t="s">
        <v>63</v>
      </c>
      <c r="C8" s="231">
        <v>104.04</v>
      </c>
      <c r="D8" s="231">
        <v>113.97</v>
      </c>
      <c r="E8" s="231">
        <v>117.1</v>
      </c>
      <c r="F8" s="231">
        <v>123.96</v>
      </c>
      <c r="G8" s="231">
        <v>133.38999999999999</v>
      </c>
      <c r="H8" s="231">
        <v>146.27000000000001</v>
      </c>
      <c r="I8" s="100">
        <f t="shared" si="0"/>
        <v>9.6558962440962848E-2</v>
      </c>
      <c r="J8" s="231">
        <f t="shared" si="1"/>
        <v>12.880000000000024</v>
      </c>
      <c r="K8" s="232">
        <v>114.13</v>
      </c>
      <c r="L8" s="232">
        <v>135.49</v>
      </c>
      <c r="M8" s="232">
        <v>133.59</v>
      </c>
      <c r="N8" s="232">
        <v>140.05000000000001</v>
      </c>
      <c r="O8" s="232">
        <v>161.33000000000001</v>
      </c>
      <c r="P8" s="100">
        <f t="shared" si="2"/>
        <v>0.15194573366654773</v>
      </c>
      <c r="Q8" s="231">
        <f t="shared" si="3"/>
        <v>21.28</v>
      </c>
    </row>
    <row r="9" spans="2:17" x14ac:dyDescent="0.25">
      <c r="B9" s="99" t="s">
        <v>64</v>
      </c>
      <c r="C9" s="231">
        <v>59.74</v>
      </c>
      <c r="D9" s="231">
        <v>59.3</v>
      </c>
      <c r="E9" s="231">
        <v>59.54</v>
      </c>
      <c r="F9" s="231">
        <v>65.25</v>
      </c>
      <c r="G9" s="231">
        <v>72.41</v>
      </c>
      <c r="H9" s="231">
        <v>79.900000000000006</v>
      </c>
      <c r="I9" s="100">
        <f t="shared" si="0"/>
        <v>0.10343875155365301</v>
      </c>
      <c r="J9" s="231">
        <f t="shared" si="1"/>
        <v>7.4900000000000091</v>
      </c>
      <c r="K9" s="232">
        <v>54.82</v>
      </c>
      <c r="L9" s="232">
        <v>64.260000000000005</v>
      </c>
      <c r="M9" s="232">
        <v>70.16</v>
      </c>
      <c r="N9" s="232">
        <v>72.12</v>
      </c>
      <c r="O9" s="232">
        <v>82.92</v>
      </c>
      <c r="P9" s="100">
        <f t="shared" si="2"/>
        <v>0.14975041597337757</v>
      </c>
      <c r="Q9" s="231">
        <f t="shared" si="3"/>
        <v>10.799999999999997</v>
      </c>
    </row>
    <row r="10" spans="2:17" x14ac:dyDescent="0.25">
      <c r="B10" s="96" t="s">
        <v>65</v>
      </c>
      <c r="C10" s="229">
        <v>66.08</v>
      </c>
      <c r="D10" s="229">
        <v>69.31</v>
      </c>
      <c r="E10" s="229">
        <v>67.12</v>
      </c>
      <c r="F10" s="229">
        <v>73.13</v>
      </c>
      <c r="G10" s="229">
        <v>78.930000000000007</v>
      </c>
      <c r="H10" s="229">
        <v>86.89</v>
      </c>
      <c r="I10" s="98">
        <f t="shared" si="0"/>
        <v>0.10084885341441785</v>
      </c>
      <c r="J10" s="229">
        <f t="shared" si="1"/>
        <v>7.9599999999999937</v>
      </c>
      <c r="K10" s="230">
        <v>63.82</v>
      </c>
      <c r="L10" s="230">
        <v>73.58</v>
      </c>
      <c r="M10" s="230">
        <v>74.14</v>
      </c>
      <c r="N10" s="230">
        <v>75.400000000000006</v>
      </c>
      <c r="O10" s="230">
        <v>93.59</v>
      </c>
      <c r="P10" s="98">
        <f t="shared" si="2"/>
        <v>0.24124668435013263</v>
      </c>
      <c r="Q10" s="229">
        <f t="shared" si="3"/>
        <v>18.189999999999998</v>
      </c>
    </row>
    <row r="11" spans="2:17" x14ac:dyDescent="0.25">
      <c r="B11" s="93" t="s">
        <v>46</v>
      </c>
      <c r="C11" s="233">
        <v>107.11</v>
      </c>
      <c r="D11" s="233">
        <v>119.42</v>
      </c>
      <c r="E11" s="233">
        <v>126.49</v>
      </c>
      <c r="F11" s="233">
        <v>131.02000000000001</v>
      </c>
      <c r="G11" s="233">
        <v>139.02000000000001</v>
      </c>
      <c r="H11" s="233">
        <v>151.54</v>
      </c>
      <c r="I11" s="102">
        <f t="shared" si="0"/>
        <v>9.0058984318802882E-2</v>
      </c>
      <c r="J11" s="233">
        <f t="shared" si="1"/>
        <v>12.519999999999982</v>
      </c>
      <c r="K11" s="234">
        <v>124.76</v>
      </c>
      <c r="L11" s="234">
        <v>140.06</v>
      </c>
      <c r="M11" s="234">
        <v>137.96</v>
      </c>
      <c r="N11" s="234">
        <v>145.12</v>
      </c>
      <c r="O11" s="234">
        <v>166.89</v>
      </c>
      <c r="P11" s="102">
        <f t="shared" si="2"/>
        <v>0.15001378169790502</v>
      </c>
      <c r="Q11" s="233">
        <f t="shared" si="3"/>
        <v>21.769999999999982</v>
      </c>
    </row>
    <row r="12" spans="2:17" x14ac:dyDescent="0.25">
      <c r="B12" s="96" t="s">
        <v>62</v>
      </c>
      <c r="C12" s="229">
        <v>115.8</v>
      </c>
      <c r="D12" s="229">
        <v>130.44999999999999</v>
      </c>
      <c r="E12" s="229">
        <v>134.97</v>
      </c>
      <c r="F12" s="229">
        <v>140.36000000000001</v>
      </c>
      <c r="G12" s="229">
        <v>150.84</v>
      </c>
      <c r="H12" s="229">
        <v>166.04</v>
      </c>
      <c r="I12" s="98">
        <f t="shared" si="0"/>
        <v>0.10076902678334654</v>
      </c>
      <c r="J12" s="229">
        <f t="shared" si="1"/>
        <v>15.199999999999989</v>
      </c>
      <c r="K12" s="230">
        <v>137.03</v>
      </c>
      <c r="L12" s="230">
        <v>150.01</v>
      </c>
      <c r="M12" s="230">
        <v>151.30000000000001</v>
      </c>
      <c r="N12" s="230">
        <v>160.65</v>
      </c>
      <c r="O12" s="230">
        <v>184.85</v>
      </c>
      <c r="P12" s="98">
        <f t="shared" si="2"/>
        <v>0.150638032990974</v>
      </c>
      <c r="Q12" s="229">
        <f t="shared" si="3"/>
        <v>24.199999999999989</v>
      </c>
    </row>
    <row r="13" spans="2:17" x14ac:dyDescent="0.25">
      <c r="B13" s="99" t="s">
        <v>63</v>
      </c>
      <c r="C13" s="231">
        <v>125.04</v>
      </c>
      <c r="D13" s="231">
        <v>138.85</v>
      </c>
      <c r="E13" s="231">
        <v>143.38999999999999</v>
      </c>
      <c r="F13" s="231">
        <v>150.34</v>
      </c>
      <c r="G13" s="231">
        <v>161.43</v>
      </c>
      <c r="H13" s="231">
        <v>176.82</v>
      </c>
      <c r="I13" s="100">
        <f t="shared" si="0"/>
        <v>9.5335439509384834E-2</v>
      </c>
      <c r="J13" s="231">
        <f t="shared" si="1"/>
        <v>15.389999999999986</v>
      </c>
      <c r="K13" s="232">
        <v>142.5</v>
      </c>
      <c r="L13" s="232">
        <v>160.4</v>
      </c>
      <c r="M13" s="232">
        <v>161.69999999999999</v>
      </c>
      <c r="N13" s="232">
        <v>171.79</v>
      </c>
      <c r="O13" s="232">
        <v>197.65</v>
      </c>
      <c r="P13" s="100">
        <f t="shared" si="2"/>
        <v>0.15053262704464765</v>
      </c>
      <c r="Q13" s="231">
        <f t="shared" si="3"/>
        <v>25.860000000000014</v>
      </c>
    </row>
    <row r="14" spans="2:17" x14ac:dyDescent="0.25">
      <c r="B14" s="99" t="s">
        <v>64</v>
      </c>
      <c r="C14" s="231">
        <v>63.73</v>
      </c>
      <c r="D14" s="231">
        <v>65.55</v>
      </c>
      <c r="E14" s="231">
        <v>60.97</v>
      </c>
      <c r="F14" s="231">
        <v>62.16</v>
      </c>
      <c r="G14" s="231">
        <v>63.03</v>
      </c>
      <c r="H14" s="231">
        <v>64.42</v>
      </c>
      <c r="I14" s="100">
        <f t="shared" si="0"/>
        <v>2.2052990639378045E-2</v>
      </c>
      <c r="J14" s="231">
        <f t="shared" si="1"/>
        <v>1.3900000000000006</v>
      </c>
      <c r="K14" s="232">
        <v>35.58</v>
      </c>
      <c r="L14" s="232">
        <v>60.7</v>
      </c>
      <c r="M14" s="232">
        <v>59.84</v>
      </c>
      <c r="N14" s="232">
        <v>60.52</v>
      </c>
      <c r="O14" s="232">
        <v>72.55</v>
      </c>
      <c r="P14" s="100">
        <f t="shared" si="2"/>
        <v>0.19877726371447446</v>
      </c>
      <c r="Q14" s="231">
        <f t="shared" si="3"/>
        <v>12.029999999999994</v>
      </c>
    </row>
    <row r="15" spans="2:17" x14ac:dyDescent="0.25">
      <c r="B15" s="96" t="s">
        <v>65</v>
      </c>
      <c r="C15" s="229">
        <v>72.42</v>
      </c>
      <c r="D15" s="229">
        <v>76.66</v>
      </c>
      <c r="E15" s="229">
        <v>74.13</v>
      </c>
      <c r="F15" s="229">
        <v>78.930000000000007</v>
      </c>
      <c r="G15" s="229">
        <v>83.06</v>
      </c>
      <c r="H15" s="229">
        <v>86.47</v>
      </c>
      <c r="I15" s="98">
        <f t="shared" si="0"/>
        <v>4.1054659282446337E-2</v>
      </c>
      <c r="J15" s="229">
        <f t="shared" si="1"/>
        <v>3.4099999999999966</v>
      </c>
      <c r="K15" s="230">
        <v>73.010000000000005</v>
      </c>
      <c r="L15" s="230">
        <v>79.77</v>
      </c>
      <c r="M15" s="230">
        <v>72.72</v>
      </c>
      <c r="N15" s="230">
        <v>72.650000000000006</v>
      </c>
      <c r="O15" s="230">
        <v>91.78</v>
      </c>
      <c r="P15" s="98">
        <f t="shared" si="2"/>
        <v>0.2633172746042669</v>
      </c>
      <c r="Q15" s="229">
        <f t="shared" si="3"/>
        <v>19.129999999999995</v>
      </c>
    </row>
    <row r="16" spans="2:17" x14ac:dyDescent="0.25">
      <c r="B16" s="93" t="s">
        <v>50</v>
      </c>
      <c r="C16" s="233">
        <v>53.05</v>
      </c>
      <c r="D16" s="233">
        <v>53.52</v>
      </c>
      <c r="E16" s="233">
        <v>51.25</v>
      </c>
      <c r="F16" s="233">
        <v>59.12</v>
      </c>
      <c r="G16" s="233">
        <v>65.87</v>
      </c>
      <c r="H16" s="233">
        <v>74.569999999999993</v>
      </c>
      <c r="I16" s="102">
        <f t="shared" si="0"/>
        <v>0.13207833611659314</v>
      </c>
      <c r="J16" s="233">
        <f t="shared" si="1"/>
        <v>8.6999999999999886</v>
      </c>
      <c r="K16" s="234">
        <v>36.06</v>
      </c>
      <c r="L16" s="234">
        <v>59.35</v>
      </c>
      <c r="M16" s="234">
        <v>60.84</v>
      </c>
      <c r="N16" s="234">
        <v>67.150000000000006</v>
      </c>
      <c r="O16" s="234">
        <v>79.09</v>
      </c>
      <c r="P16" s="102">
        <f t="shared" si="2"/>
        <v>0.17781087118391659</v>
      </c>
      <c r="Q16" s="233">
        <f t="shared" si="3"/>
        <v>11.939999999999998</v>
      </c>
    </row>
    <row r="17" spans="2:17" x14ac:dyDescent="0.25">
      <c r="B17" s="96" t="s">
        <v>62</v>
      </c>
      <c r="C17" s="229">
        <v>55.71</v>
      </c>
      <c r="D17" s="229">
        <v>56.97</v>
      </c>
      <c r="E17" s="229">
        <v>54.03</v>
      </c>
      <c r="F17" s="229">
        <v>62.9</v>
      </c>
      <c r="G17" s="229">
        <v>69.91</v>
      </c>
      <c r="H17" s="229">
        <v>78.73</v>
      </c>
      <c r="I17" s="98">
        <f t="shared" si="0"/>
        <v>0.12616220855385496</v>
      </c>
      <c r="J17" s="229">
        <f t="shared" si="1"/>
        <v>8.8200000000000074</v>
      </c>
      <c r="K17" s="230">
        <v>40.69</v>
      </c>
      <c r="L17" s="230">
        <v>63.31</v>
      </c>
      <c r="M17" s="230">
        <v>64.540000000000006</v>
      </c>
      <c r="N17" s="230">
        <v>70.790000000000006</v>
      </c>
      <c r="O17" s="230">
        <v>83.6</v>
      </c>
      <c r="P17" s="98">
        <f t="shared" si="2"/>
        <v>0.18095776239581851</v>
      </c>
      <c r="Q17" s="229">
        <f t="shared" si="3"/>
        <v>12.809999999999988</v>
      </c>
    </row>
    <row r="18" spans="2:17" x14ac:dyDescent="0.25">
      <c r="B18" s="99" t="s">
        <v>63</v>
      </c>
      <c r="C18" s="231">
        <v>59.21</v>
      </c>
      <c r="D18" s="231">
        <v>59.93</v>
      </c>
      <c r="E18" s="231">
        <v>57.07</v>
      </c>
      <c r="F18" s="231">
        <v>65.52</v>
      </c>
      <c r="G18" s="231">
        <v>72.760000000000005</v>
      </c>
      <c r="H18" s="231">
        <v>81.77</v>
      </c>
      <c r="I18" s="100">
        <f t="shared" si="0"/>
        <v>0.1238317757009344</v>
      </c>
      <c r="J18" s="231">
        <f t="shared" si="1"/>
        <v>9.0099999999999909</v>
      </c>
      <c r="K18" s="232">
        <v>42.07</v>
      </c>
      <c r="L18" s="232">
        <v>66.319999999999993</v>
      </c>
      <c r="M18" s="232">
        <v>67.25</v>
      </c>
      <c r="N18" s="232">
        <v>73.510000000000005</v>
      </c>
      <c r="O18" s="232">
        <v>87.4</v>
      </c>
      <c r="P18" s="100">
        <f t="shared" si="2"/>
        <v>0.18895388382532996</v>
      </c>
      <c r="Q18" s="231">
        <f t="shared" si="3"/>
        <v>13.89</v>
      </c>
    </row>
    <row r="19" spans="2:17" x14ac:dyDescent="0.25">
      <c r="B19" s="99" t="s">
        <v>64</v>
      </c>
      <c r="C19" s="231">
        <v>40.03</v>
      </c>
      <c r="D19" s="231">
        <v>42.61</v>
      </c>
      <c r="E19" s="231">
        <v>41.43</v>
      </c>
      <c r="F19" s="231">
        <v>46.25</v>
      </c>
      <c r="G19" s="231">
        <v>50.96</v>
      </c>
      <c r="H19" s="231">
        <v>58.4</v>
      </c>
      <c r="I19" s="100">
        <f t="shared" si="0"/>
        <v>0.14599686028257453</v>
      </c>
      <c r="J19" s="231">
        <f t="shared" si="1"/>
        <v>7.4399999999999977</v>
      </c>
      <c r="K19" s="232">
        <v>35.520000000000003</v>
      </c>
      <c r="L19" s="232">
        <v>47.06</v>
      </c>
      <c r="M19" s="232">
        <v>47.79</v>
      </c>
      <c r="N19" s="232">
        <v>52.47</v>
      </c>
      <c r="O19" s="232">
        <v>59.81</v>
      </c>
      <c r="P19" s="100">
        <f t="shared" si="2"/>
        <v>0.13988946064417762</v>
      </c>
      <c r="Q19" s="231">
        <f t="shared" si="3"/>
        <v>7.3400000000000034</v>
      </c>
    </row>
    <row r="20" spans="2:17" x14ac:dyDescent="0.25">
      <c r="B20" s="96" t="s">
        <v>65</v>
      </c>
      <c r="C20" s="229">
        <v>43</v>
      </c>
      <c r="D20" s="229">
        <v>43.27</v>
      </c>
      <c r="E20" s="229">
        <v>41.41</v>
      </c>
      <c r="F20" s="229">
        <v>43.49</v>
      </c>
      <c r="G20" s="229">
        <v>48.39</v>
      </c>
      <c r="H20" s="229">
        <v>55.8</v>
      </c>
      <c r="I20" s="98">
        <f t="shared" si="0"/>
        <v>0.15313081215127089</v>
      </c>
      <c r="J20" s="229">
        <f t="shared" si="1"/>
        <v>7.4099999999999966</v>
      </c>
      <c r="K20" s="230">
        <v>30.53</v>
      </c>
      <c r="L20" s="230">
        <v>41.35</v>
      </c>
      <c r="M20" s="230">
        <v>44.17</v>
      </c>
      <c r="N20" s="230">
        <v>49.69</v>
      </c>
      <c r="O20" s="230">
        <v>61.61</v>
      </c>
      <c r="P20" s="98">
        <f t="shared" si="2"/>
        <v>0.23988730126786084</v>
      </c>
      <c r="Q20" s="229">
        <f t="shared" si="3"/>
        <v>11.920000000000002</v>
      </c>
    </row>
    <row r="21" spans="2:17" x14ac:dyDescent="0.25">
      <c r="B21" s="93" t="s">
        <v>48</v>
      </c>
      <c r="C21" s="233">
        <v>67.28</v>
      </c>
      <c r="D21" s="233">
        <v>70.819999999999993</v>
      </c>
      <c r="E21" s="233">
        <v>66.41</v>
      </c>
      <c r="F21" s="233">
        <v>77.45</v>
      </c>
      <c r="G21" s="233">
        <v>80.180000000000007</v>
      </c>
      <c r="H21" s="233">
        <v>89.86</v>
      </c>
      <c r="I21" s="102">
        <f t="shared" si="0"/>
        <v>0.12072836118732844</v>
      </c>
      <c r="J21" s="233">
        <f t="shared" si="1"/>
        <v>9.6799999999999926</v>
      </c>
      <c r="K21" s="234">
        <v>55.03</v>
      </c>
      <c r="L21" s="234">
        <v>62.74</v>
      </c>
      <c r="M21" s="234">
        <v>67.989999999999995</v>
      </c>
      <c r="N21" s="234">
        <v>74.209999999999994</v>
      </c>
      <c r="O21" s="234">
        <v>97.62</v>
      </c>
      <c r="P21" s="102">
        <f t="shared" si="2"/>
        <v>0.31545613798679439</v>
      </c>
      <c r="Q21" s="233">
        <f t="shared" si="3"/>
        <v>23.410000000000011</v>
      </c>
    </row>
    <row r="22" spans="2:17" x14ac:dyDescent="0.25">
      <c r="B22" s="96" t="s">
        <v>62</v>
      </c>
      <c r="C22" s="229">
        <v>65.45</v>
      </c>
      <c r="D22" s="229">
        <v>68.510000000000005</v>
      </c>
      <c r="E22" s="229">
        <v>66.41</v>
      </c>
      <c r="F22" s="229">
        <v>77.510000000000005</v>
      </c>
      <c r="G22" s="229">
        <v>80.34</v>
      </c>
      <c r="H22" s="229">
        <v>89.98</v>
      </c>
      <c r="I22" s="98">
        <f t="shared" si="0"/>
        <v>0.11999004232013943</v>
      </c>
      <c r="J22" s="229">
        <f t="shared" si="1"/>
        <v>9.64</v>
      </c>
      <c r="K22" s="230">
        <v>55.03</v>
      </c>
      <c r="L22" s="230">
        <v>62.74</v>
      </c>
      <c r="M22" s="230">
        <v>67.95</v>
      </c>
      <c r="N22" s="230">
        <v>74.12</v>
      </c>
      <c r="O22" s="230">
        <v>97.76</v>
      </c>
      <c r="P22" s="98">
        <f t="shared" si="2"/>
        <v>0.31894225580140301</v>
      </c>
      <c r="Q22" s="229">
        <f t="shared" si="3"/>
        <v>23.64</v>
      </c>
    </row>
    <row r="23" spans="2:17" x14ac:dyDescent="0.25">
      <c r="B23" s="96" t="s">
        <v>65</v>
      </c>
      <c r="C23" s="229">
        <v>81.73</v>
      </c>
      <c r="D23" s="229">
        <v>91.3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145.08000000000001</v>
      </c>
      <c r="D24" s="233">
        <v>135.87</v>
      </c>
      <c r="E24" s="233">
        <v>154.08000000000001</v>
      </c>
      <c r="F24" s="233">
        <v>185.51</v>
      </c>
      <c r="G24" s="233">
        <v>208.16</v>
      </c>
      <c r="H24" s="233">
        <v>202.39</v>
      </c>
      <c r="I24" s="102">
        <f t="shared" si="0"/>
        <v>-2.7719062259800253E-2</v>
      </c>
      <c r="J24" s="233">
        <f t="shared" si="1"/>
        <v>-5.7700000000000102</v>
      </c>
      <c r="K24" s="234">
        <v>141.9</v>
      </c>
      <c r="L24" s="234">
        <v>388.77</v>
      </c>
      <c r="M24" s="234">
        <v>256.33</v>
      </c>
      <c r="N24" s="234">
        <v>174.59</v>
      </c>
      <c r="O24" s="234">
        <v>262.77</v>
      </c>
      <c r="P24" s="102">
        <f t="shared" si="2"/>
        <v>0.50506901884414912</v>
      </c>
      <c r="Q24" s="233">
        <f t="shared" si="3"/>
        <v>88.179999999999978</v>
      </c>
    </row>
    <row r="25" spans="2:17" x14ac:dyDescent="0.25">
      <c r="B25" s="96" t="s">
        <v>62</v>
      </c>
      <c r="C25" s="229">
        <v>146.07</v>
      </c>
      <c r="D25" s="229">
        <v>134.66999999999999</v>
      </c>
      <c r="E25" s="229">
        <v>151.52000000000001</v>
      </c>
      <c r="F25" s="229">
        <v>180.18</v>
      </c>
      <c r="G25" s="229">
        <v>200.83</v>
      </c>
      <c r="H25" s="229">
        <v>207.41</v>
      </c>
      <c r="I25" s="98">
        <f t="shared" si="0"/>
        <v>3.2764029278494089E-2</v>
      </c>
      <c r="J25" s="229">
        <f t="shared" si="1"/>
        <v>6.5799999999999841</v>
      </c>
      <c r="K25" s="230">
        <v>135.5</v>
      </c>
      <c r="L25" s="230">
        <v>393.3</v>
      </c>
      <c r="M25" s="230">
        <v>249.8</v>
      </c>
      <c r="N25" s="230">
        <v>174.59</v>
      </c>
      <c r="O25" s="230">
        <v>282.81</v>
      </c>
      <c r="P25" s="98">
        <f t="shared" si="2"/>
        <v>0.61985222521335692</v>
      </c>
      <c r="Q25" s="229">
        <f t="shared" si="3"/>
        <v>108.22</v>
      </c>
    </row>
    <row r="26" spans="2:17" x14ac:dyDescent="0.25">
      <c r="B26" s="99" t="s">
        <v>63</v>
      </c>
      <c r="C26" s="231">
        <v>159.44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135.5</v>
      </c>
      <c r="L26" s="232">
        <v>0</v>
      </c>
      <c r="M26" s="232">
        <v>0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38.79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53.05</v>
      </c>
      <c r="D28" s="233">
        <v>53.52</v>
      </c>
      <c r="E28" s="233">
        <v>51.25</v>
      </c>
      <c r="F28" s="233">
        <v>59.12</v>
      </c>
      <c r="G28" s="233">
        <v>65.87</v>
      </c>
      <c r="H28" s="233">
        <v>74.569999999999993</v>
      </c>
      <c r="I28" s="102">
        <f t="shared" si="0"/>
        <v>0.13207833611659314</v>
      </c>
      <c r="J28" s="233">
        <f t="shared" si="1"/>
        <v>8.6999999999999886</v>
      </c>
      <c r="K28" s="234">
        <v>36.06</v>
      </c>
      <c r="L28" s="234">
        <v>59.35</v>
      </c>
      <c r="M28" s="234">
        <v>60.84</v>
      </c>
      <c r="N28" s="234">
        <v>67.150000000000006</v>
      </c>
      <c r="O28" s="234">
        <v>79.09</v>
      </c>
      <c r="P28" s="102">
        <f t="shared" si="2"/>
        <v>0.17781087118391659</v>
      </c>
      <c r="Q28" s="233">
        <f t="shared" si="3"/>
        <v>11.939999999999998</v>
      </c>
    </row>
    <row r="29" spans="2:17" x14ac:dyDescent="0.25">
      <c r="B29" s="96" t="s">
        <v>62</v>
      </c>
      <c r="C29" s="229">
        <v>55.71</v>
      </c>
      <c r="D29" s="229">
        <v>56.97</v>
      </c>
      <c r="E29" s="229">
        <v>54.03</v>
      </c>
      <c r="F29" s="229">
        <v>62.9</v>
      </c>
      <c r="G29" s="229">
        <v>69.91</v>
      </c>
      <c r="H29" s="229">
        <v>78.73</v>
      </c>
      <c r="I29" s="98">
        <f t="shared" si="0"/>
        <v>0.12616220855385496</v>
      </c>
      <c r="J29" s="229">
        <f t="shared" si="1"/>
        <v>8.8200000000000074</v>
      </c>
      <c r="K29" s="230">
        <v>40.69</v>
      </c>
      <c r="L29" s="230">
        <v>63.31</v>
      </c>
      <c r="M29" s="230">
        <v>64.540000000000006</v>
      </c>
      <c r="N29" s="230">
        <v>70.790000000000006</v>
      </c>
      <c r="O29" s="230">
        <v>83.6</v>
      </c>
      <c r="P29" s="98">
        <f t="shared" si="2"/>
        <v>0.18095776239581851</v>
      </c>
      <c r="Q29" s="229">
        <f t="shared" si="3"/>
        <v>12.809999999999988</v>
      </c>
    </row>
    <row r="30" spans="2:17" x14ac:dyDescent="0.25">
      <c r="B30" s="99" t="s">
        <v>63</v>
      </c>
      <c r="C30" s="231">
        <v>59.21</v>
      </c>
      <c r="D30" s="231">
        <v>59.93</v>
      </c>
      <c r="E30" s="231">
        <v>57.07</v>
      </c>
      <c r="F30" s="231">
        <v>65.52</v>
      </c>
      <c r="G30" s="231">
        <v>72.760000000000005</v>
      </c>
      <c r="H30" s="231">
        <v>81.77</v>
      </c>
      <c r="I30" s="100">
        <f t="shared" si="0"/>
        <v>0.1238317757009344</v>
      </c>
      <c r="J30" s="231">
        <f t="shared" si="1"/>
        <v>9.0099999999999909</v>
      </c>
      <c r="K30" s="232">
        <v>42.07</v>
      </c>
      <c r="L30" s="232">
        <v>66.319999999999993</v>
      </c>
      <c r="M30" s="232">
        <v>67.25</v>
      </c>
      <c r="N30" s="232">
        <v>73.510000000000005</v>
      </c>
      <c r="O30" s="232">
        <v>87.4</v>
      </c>
      <c r="P30" s="100">
        <f t="shared" si="2"/>
        <v>0.18895388382532996</v>
      </c>
      <c r="Q30" s="231">
        <f t="shared" si="3"/>
        <v>13.89</v>
      </c>
    </row>
    <row r="31" spans="2:17" x14ac:dyDescent="0.25">
      <c r="B31" s="99" t="s">
        <v>64</v>
      </c>
      <c r="C31" s="231">
        <v>40.03</v>
      </c>
      <c r="D31" s="231">
        <v>42.61</v>
      </c>
      <c r="E31" s="231">
        <v>41.43</v>
      </c>
      <c r="F31" s="231">
        <v>46.25</v>
      </c>
      <c r="G31" s="231">
        <v>50.96</v>
      </c>
      <c r="H31" s="231">
        <v>58.4</v>
      </c>
      <c r="I31" s="100">
        <f t="shared" si="0"/>
        <v>0.14599686028257453</v>
      </c>
      <c r="J31" s="231">
        <f t="shared" si="1"/>
        <v>7.4399999999999977</v>
      </c>
      <c r="K31" s="232">
        <v>35.520000000000003</v>
      </c>
      <c r="L31" s="232">
        <v>47.06</v>
      </c>
      <c r="M31" s="232">
        <v>47.79</v>
      </c>
      <c r="N31" s="232">
        <v>52.47</v>
      </c>
      <c r="O31" s="232">
        <v>59.81</v>
      </c>
      <c r="P31" s="100">
        <f t="shared" si="2"/>
        <v>0.13988946064417762</v>
      </c>
      <c r="Q31" s="231">
        <f t="shared" si="3"/>
        <v>7.3400000000000034</v>
      </c>
    </row>
    <row r="32" spans="2:17" x14ac:dyDescent="0.25">
      <c r="B32" s="96" t="s">
        <v>65</v>
      </c>
      <c r="C32" s="229">
        <v>43</v>
      </c>
      <c r="D32" s="229">
        <v>43.27</v>
      </c>
      <c r="E32" s="229">
        <v>41.41</v>
      </c>
      <c r="F32" s="229">
        <v>43.49</v>
      </c>
      <c r="G32" s="229">
        <v>48.39</v>
      </c>
      <c r="H32" s="229">
        <v>55.8</v>
      </c>
      <c r="I32" s="98">
        <f t="shared" si="0"/>
        <v>0.15313081215127089</v>
      </c>
      <c r="J32" s="229">
        <f t="shared" si="1"/>
        <v>7.4099999999999966</v>
      </c>
      <c r="K32" s="230">
        <v>30.53</v>
      </c>
      <c r="L32" s="230">
        <v>41.35</v>
      </c>
      <c r="M32" s="230">
        <v>44.17</v>
      </c>
      <c r="N32" s="230">
        <v>49.69</v>
      </c>
      <c r="O32" s="230">
        <v>61.61</v>
      </c>
      <c r="P32" s="98">
        <f t="shared" si="2"/>
        <v>0.23988730126786084</v>
      </c>
      <c r="Q32" s="229">
        <f t="shared" si="3"/>
        <v>11.920000000000002</v>
      </c>
    </row>
    <row r="33" spans="2:17" x14ac:dyDescent="0.25">
      <c r="B33" s="93" t="s">
        <v>51</v>
      </c>
      <c r="C33" s="233">
        <v>81.38</v>
      </c>
      <c r="D33" s="233">
        <v>86.79</v>
      </c>
      <c r="E33" s="233">
        <v>84.44</v>
      </c>
      <c r="F33" s="233">
        <v>89.45</v>
      </c>
      <c r="G33" s="233">
        <v>98.5</v>
      </c>
      <c r="H33" s="233">
        <v>108.5</v>
      </c>
      <c r="I33" s="102">
        <f t="shared" si="0"/>
        <v>0.10152284263959399</v>
      </c>
      <c r="J33" s="233">
        <f t="shared" si="1"/>
        <v>10</v>
      </c>
      <c r="K33" s="234">
        <v>81.34</v>
      </c>
      <c r="L33" s="234">
        <v>87.8</v>
      </c>
      <c r="M33" s="234">
        <v>96.52</v>
      </c>
      <c r="N33" s="234">
        <v>100.61</v>
      </c>
      <c r="O33" s="234">
        <v>117.69</v>
      </c>
      <c r="P33" s="102">
        <f t="shared" si="2"/>
        <v>0.16976443693469823</v>
      </c>
      <c r="Q33" s="233">
        <f t="shared" si="3"/>
        <v>17.079999999999998</v>
      </c>
    </row>
    <row r="34" spans="2:17" x14ac:dyDescent="0.25">
      <c r="B34" s="96" t="s">
        <v>62</v>
      </c>
      <c r="C34" s="229">
        <v>81.38</v>
      </c>
      <c r="D34" s="229">
        <v>86.79</v>
      </c>
      <c r="E34" s="229">
        <v>84.44</v>
      </c>
      <c r="F34" s="229">
        <v>89.45</v>
      </c>
      <c r="G34" s="229">
        <v>98.5</v>
      </c>
      <c r="H34" s="229">
        <v>108.5</v>
      </c>
      <c r="I34" s="98">
        <f t="shared" si="0"/>
        <v>0.10152284263959399</v>
      </c>
      <c r="J34" s="229">
        <f t="shared" si="1"/>
        <v>10</v>
      </c>
      <c r="K34" s="230">
        <v>81.34</v>
      </c>
      <c r="L34" s="230">
        <v>87.8</v>
      </c>
      <c r="M34" s="230">
        <v>96.52</v>
      </c>
      <c r="N34" s="230">
        <v>100.61</v>
      </c>
      <c r="O34" s="230">
        <v>117.69</v>
      </c>
      <c r="P34" s="98">
        <f t="shared" si="2"/>
        <v>0.16976443693469823</v>
      </c>
      <c r="Q34" s="229">
        <f t="shared" si="3"/>
        <v>17.079999999999998</v>
      </c>
    </row>
    <row r="35" spans="2:17" x14ac:dyDescent="0.25">
      <c r="B35" s="93" t="s">
        <v>52</v>
      </c>
      <c r="C35" s="233">
        <v>85.19</v>
      </c>
      <c r="D35" s="233">
        <v>106.13</v>
      </c>
      <c r="E35" s="233">
        <v>125.31</v>
      </c>
      <c r="F35" s="233">
        <v>128.06</v>
      </c>
      <c r="G35" s="233">
        <v>149.08000000000001</v>
      </c>
      <c r="H35" s="233">
        <v>167.62</v>
      </c>
      <c r="I35" s="102">
        <f t="shared" si="0"/>
        <v>0.12436275825060372</v>
      </c>
      <c r="J35" s="233">
        <f t="shared" si="1"/>
        <v>18.539999999999992</v>
      </c>
      <c r="K35" s="234">
        <v>93.66</v>
      </c>
      <c r="L35" s="234">
        <v>125.05</v>
      </c>
      <c r="M35" s="234">
        <v>149.37</v>
      </c>
      <c r="N35" s="234">
        <v>162.44</v>
      </c>
      <c r="O35" s="234">
        <v>188.6</v>
      </c>
      <c r="P35" s="102">
        <f t="shared" si="2"/>
        <v>0.1610440778133464</v>
      </c>
      <c r="Q35" s="233">
        <f t="shared" si="3"/>
        <v>26.159999999999997</v>
      </c>
    </row>
    <row r="36" spans="2:17" x14ac:dyDescent="0.25">
      <c r="B36" s="96" t="s">
        <v>62</v>
      </c>
      <c r="C36" s="229">
        <v>112.85</v>
      </c>
      <c r="D36" s="229">
        <v>133.72</v>
      </c>
      <c r="E36" s="229">
        <v>131.41999999999999</v>
      </c>
      <c r="F36" s="229">
        <v>137.6</v>
      </c>
      <c r="G36" s="229">
        <v>157.49</v>
      </c>
      <c r="H36" s="229">
        <v>177.79</v>
      </c>
      <c r="I36" s="98">
        <f t="shared" si="0"/>
        <v>0.12889707283002094</v>
      </c>
      <c r="J36" s="229">
        <f t="shared" si="1"/>
        <v>20.299999999999983</v>
      </c>
      <c r="K36" s="230">
        <v>93.72</v>
      </c>
      <c r="L36" s="230">
        <v>137.63</v>
      </c>
      <c r="M36" s="230">
        <v>159.21</v>
      </c>
      <c r="N36" s="230">
        <v>175.63</v>
      </c>
      <c r="O36" s="230">
        <v>207.84</v>
      </c>
      <c r="P36" s="98">
        <f t="shared" si="2"/>
        <v>0.18339691396686231</v>
      </c>
      <c r="Q36" s="229">
        <f t="shared" si="3"/>
        <v>32.210000000000008</v>
      </c>
    </row>
    <row r="37" spans="2:17" x14ac:dyDescent="0.25">
      <c r="B37" s="96" t="s">
        <v>65</v>
      </c>
      <c r="C37" s="229">
        <v>55.99</v>
      </c>
      <c r="D37" s="229">
        <v>41.89</v>
      </c>
      <c r="E37" s="229">
        <v>74.180000000000007</v>
      </c>
      <c r="F37" s="229">
        <v>78.69</v>
      </c>
      <c r="G37" s="229">
        <v>104.15</v>
      </c>
      <c r="H37" s="229">
        <v>109.88</v>
      </c>
      <c r="I37" s="98">
        <f t="shared" si="0"/>
        <v>5.5016802688430122E-2</v>
      </c>
      <c r="J37" s="229">
        <f t="shared" si="1"/>
        <v>5.7299999999999898</v>
      </c>
      <c r="K37" s="230">
        <v>56.78</v>
      </c>
      <c r="L37" s="230">
        <v>59.08</v>
      </c>
      <c r="M37" s="230">
        <v>96.41</v>
      </c>
      <c r="N37" s="230">
        <v>88.48</v>
      </c>
      <c r="O37" s="230">
        <v>85.61</v>
      </c>
      <c r="P37" s="98">
        <f t="shared" si="2"/>
        <v>-3.2436708860759556E-2</v>
      </c>
      <c r="Q37" s="229">
        <f t="shared" si="3"/>
        <v>-2.8700000000000045</v>
      </c>
    </row>
    <row r="38" spans="2:17" x14ac:dyDescent="0.25">
      <c r="B38" s="93" t="s">
        <v>53</v>
      </c>
      <c r="C38" s="233">
        <v>63.43</v>
      </c>
      <c r="D38" s="233">
        <v>64.19</v>
      </c>
      <c r="E38" s="233">
        <v>68.989999999999995</v>
      </c>
      <c r="F38" s="233">
        <v>76.34</v>
      </c>
      <c r="G38" s="233">
        <v>86.65</v>
      </c>
      <c r="H38" s="233">
        <v>96.86</v>
      </c>
      <c r="I38" s="102">
        <f t="shared" si="0"/>
        <v>0.1178303519907673</v>
      </c>
      <c r="J38" s="233">
        <f t="shared" si="1"/>
        <v>10.209999999999994</v>
      </c>
      <c r="K38" s="234">
        <v>63.7</v>
      </c>
      <c r="L38" s="234">
        <v>76.17</v>
      </c>
      <c r="M38" s="234">
        <v>83.36</v>
      </c>
      <c r="N38" s="234">
        <v>92.62</v>
      </c>
      <c r="O38" s="234">
        <v>103.36</v>
      </c>
      <c r="P38" s="102">
        <f t="shared" si="2"/>
        <v>0.11595767652774769</v>
      </c>
      <c r="Q38" s="233">
        <f t="shared" si="3"/>
        <v>10.739999999999995</v>
      </c>
    </row>
    <row r="39" spans="2:17" x14ac:dyDescent="0.25">
      <c r="B39" s="96" t="s">
        <v>62</v>
      </c>
      <c r="C39" s="229">
        <v>63.43</v>
      </c>
      <c r="D39" s="229">
        <v>64.19</v>
      </c>
      <c r="E39" s="229">
        <v>68.989999999999995</v>
      </c>
      <c r="F39" s="229">
        <v>76.34</v>
      </c>
      <c r="G39" s="229">
        <v>86.65</v>
      </c>
      <c r="H39" s="229">
        <v>96.86</v>
      </c>
      <c r="I39" s="98">
        <f t="shared" si="0"/>
        <v>0.1178303519907673</v>
      </c>
      <c r="J39" s="229">
        <f t="shared" si="1"/>
        <v>10.209999999999994</v>
      </c>
      <c r="K39" s="230">
        <v>63.7</v>
      </c>
      <c r="L39" s="230">
        <v>76.17</v>
      </c>
      <c r="M39" s="230">
        <v>83.36</v>
      </c>
      <c r="N39" s="230">
        <v>92.62</v>
      </c>
      <c r="O39" s="230">
        <v>103.36</v>
      </c>
      <c r="P39" s="98">
        <f t="shared" si="2"/>
        <v>0.11595767652774769</v>
      </c>
      <c r="Q39" s="229">
        <f t="shared" si="3"/>
        <v>10.739999999999995</v>
      </c>
    </row>
    <row r="40" spans="2:17" x14ac:dyDescent="0.25">
      <c r="B40" s="99" t="s">
        <v>63</v>
      </c>
      <c r="C40" s="231">
        <v>80.7</v>
      </c>
      <c r="D40" s="231">
        <v>76.319999999999993</v>
      </c>
      <c r="E40" s="231">
        <v>76.47</v>
      </c>
      <c r="F40" s="231">
        <v>90.03</v>
      </c>
      <c r="G40" s="231">
        <v>101.46</v>
      </c>
      <c r="H40" s="231">
        <v>115.08</v>
      </c>
      <c r="I40" s="100">
        <f t="shared" si="0"/>
        <v>0.13424009461856889</v>
      </c>
      <c r="J40" s="231">
        <f t="shared" si="1"/>
        <v>13.620000000000005</v>
      </c>
      <c r="K40" s="232">
        <v>70.209999999999994</v>
      </c>
      <c r="L40" s="232">
        <v>87.94</v>
      </c>
      <c r="M40" s="232">
        <v>96.93</v>
      </c>
      <c r="N40" s="232">
        <v>109.19</v>
      </c>
      <c r="O40" s="232">
        <v>122.86</v>
      </c>
      <c r="P40" s="100">
        <f t="shared" si="2"/>
        <v>0.12519461489147354</v>
      </c>
      <c r="Q40" s="231">
        <f t="shared" si="3"/>
        <v>13.670000000000002</v>
      </c>
    </row>
    <row r="41" spans="2:17" x14ac:dyDescent="0.25">
      <c r="B41" s="99" t="s">
        <v>64</v>
      </c>
      <c r="C41" s="231">
        <v>47.71</v>
      </c>
      <c r="D41" s="231">
        <v>52.19</v>
      </c>
      <c r="E41" s="231">
        <v>57.98</v>
      </c>
      <c r="F41" s="231">
        <v>57.94</v>
      </c>
      <c r="G41" s="231">
        <v>67.42</v>
      </c>
      <c r="H41" s="231">
        <v>70.06</v>
      </c>
      <c r="I41" s="100">
        <f t="shared" si="0"/>
        <v>3.915752002373174E-2</v>
      </c>
      <c r="J41" s="231">
        <f t="shared" si="1"/>
        <v>2.6400000000000006</v>
      </c>
      <c r="K41" s="232">
        <v>53.88</v>
      </c>
      <c r="L41" s="232">
        <v>57.45</v>
      </c>
      <c r="M41" s="232">
        <v>66.069999999999993</v>
      </c>
      <c r="N41" s="232">
        <v>69.36</v>
      </c>
      <c r="O41" s="232">
        <v>68.47</v>
      </c>
      <c r="P41" s="100">
        <f t="shared" si="2"/>
        <v>-1.2831603229527144E-2</v>
      </c>
      <c r="Q41" s="231">
        <f t="shared" si="3"/>
        <v>-0.89000000000000057</v>
      </c>
    </row>
    <row r="42" spans="2:17" x14ac:dyDescent="0.25">
      <c r="B42" s="93" t="s">
        <v>54</v>
      </c>
      <c r="C42" s="233">
        <v>92.8</v>
      </c>
      <c r="D42" s="233">
        <v>102.24</v>
      </c>
      <c r="E42" s="233">
        <v>98.71</v>
      </c>
      <c r="F42" s="233">
        <v>114.5</v>
      </c>
      <c r="G42" s="233">
        <v>129.04</v>
      </c>
      <c r="H42" s="233">
        <v>138.44999999999999</v>
      </c>
      <c r="I42" s="102">
        <f t="shared" si="0"/>
        <v>7.292312461252326E-2</v>
      </c>
      <c r="J42" s="233">
        <f t="shared" si="1"/>
        <v>9.4099999999999966</v>
      </c>
      <c r="K42" s="234">
        <v>79.87</v>
      </c>
      <c r="L42" s="234">
        <v>119.88</v>
      </c>
      <c r="M42" s="234">
        <v>135.06</v>
      </c>
      <c r="N42" s="234">
        <v>134.41999999999999</v>
      </c>
      <c r="O42" s="234">
        <v>120.03</v>
      </c>
      <c r="P42" s="102">
        <f t="shared" si="2"/>
        <v>-0.1070525219461389</v>
      </c>
      <c r="Q42" s="233">
        <f t="shared" si="3"/>
        <v>-14.389999999999986</v>
      </c>
    </row>
    <row r="43" spans="2:17" x14ac:dyDescent="0.25">
      <c r="B43" s="96" t="s">
        <v>62</v>
      </c>
      <c r="C43" s="229">
        <v>97.8</v>
      </c>
      <c r="D43" s="229">
        <v>108.14</v>
      </c>
      <c r="E43" s="229">
        <v>104.52</v>
      </c>
      <c r="F43" s="229">
        <v>121.1</v>
      </c>
      <c r="G43" s="229">
        <v>137.22999999999999</v>
      </c>
      <c r="H43" s="229">
        <v>145.38999999999999</v>
      </c>
      <c r="I43" s="98">
        <f t="shared" si="0"/>
        <v>5.9462216716461347E-2</v>
      </c>
      <c r="J43" s="229">
        <f t="shared" si="1"/>
        <v>8.1599999999999966</v>
      </c>
      <c r="K43" s="230">
        <v>91.94</v>
      </c>
      <c r="L43" s="230">
        <v>126.55</v>
      </c>
      <c r="M43" s="230">
        <v>144.83000000000001</v>
      </c>
      <c r="N43" s="230">
        <v>142.44</v>
      </c>
      <c r="O43" s="230">
        <v>123.71</v>
      </c>
      <c r="P43" s="98">
        <f t="shared" si="2"/>
        <v>-0.13149396237012079</v>
      </c>
      <c r="Q43" s="229">
        <f t="shared" si="3"/>
        <v>-18.730000000000004</v>
      </c>
    </row>
    <row r="44" spans="2:17" x14ac:dyDescent="0.25">
      <c r="B44" s="99" t="s">
        <v>63</v>
      </c>
      <c r="C44" s="231">
        <v>101.92</v>
      </c>
      <c r="D44" s="231">
        <v>0</v>
      </c>
      <c r="E44" s="231">
        <v>111.35</v>
      </c>
      <c r="F44" s="231">
        <v>128.75</v>
      </c>
      <c r="G44" s="231">
        <v>146.41</v>
      </c>
      <c r="H44" s="231">
        <v>153.15</v>
      </c>
      <c r="I44" s="100">
        <f t="shared" si="0"/>
        <v>4.6035106891605837E-2</v>
      </c>
      <c r="J44" s="231">
        <f t="shared" si="1"/>
        <v>6.7400000000000091</v>
      </c>
      <c r="K44" s="232">
        <v>0</v>
      </c>
      <c r="L44" s="232">
        <v>133.66999999999999</v>
      </c>
      <c r="M44" s="232">
        <v>154.77000000000001</v>
      </c>
      <c r="N44" s="232">
        <v>151.1</v>
      </c>
      <c r="O44" s="232">
        <v>128.06</v>
      </c>
      <c r="P44" s="100">
        <f t="shared" si="2"/>
        <v>-0.15248180013236268</v>
      </c>
      <c r="Q44" s="231">
        <f t="shared" si="3"/>
        <v>-23.039999999999992</v>
      </c>
    </row>
    <row r="45" spans="2:17" x14ac:dyDescent="0.25">
      <c r="B45" s="99" t="s">
        <v>64</v>
      </c>
      <c r="C45" s="231">
        <v>81.52</v>
      </c>
      <c r="D45" s="231">
        <v>0</v>
      </c>
      <c r="E45" s="231">
        <v>79.67</v>
      </c>
      <c r="F45" s="231">
        <v>92.67</v>
      </c>
      <c r="G45" s="231">
        <v>100.97</v>
      </c>
      <c r="H45" s="231">
        <v>114.46</v>
      </c>
      <c r="I45" s="100">
        <f t="shared" si="0"/>
        <v>0.13360404080419919</v>
      </c>
      <c r="J45" s="231">
        <f t="shared" si="1"/>
        <v>13.489999999999995</v>
      </c>
      <c r="K45" s="232">
        <v>0</v>
      </c>
      <c r="L45" s="232">
        <v>96.15</v>
      </c>
      <c r="M45" s="232">
        <v>100.87</v>
      </c>
      <c r="N45" s="232">
        <v>100.8</v>
      </c>
      <c r="O45" s="232">
        <v>103.7</v>
      </c>
      <c r="P45" s="100">
        <f t="shared" si="2"/>
        <v>2.876984126984139E-2</v>
      </c>
      <c r="Q45" s="231">
        <f t="shared" si="3"/>
        <v>2.9000000000000057</v>
      </c>
    </row>
    <row r="46" spans="2:17" x14ac:dyDescent="0.25">
      <c r="B46" s="96" t="s">
        <v>65</v>
      </c>
      <c r="C46" s="229">
        <v>74.09</v>
      </c>
      <c r="D46" s="229">
        <v>76.39</v>
      </c>
      <c r="E46" s="229">
        <v>66.930000000000007</v>
      </c>
      <c r="F46" s="229">
        <v>72.900000000000006</v>
      </c>
      <c r="G46" s="229">
        <v>77.459999999999994</v>
      </c>
      <c r="H46" s="229">
        <v>94.86</v>
      </c>
      <c r="I46" s="98">
        <f t="shared" si="0"/>
        <v>0.22463206816421377</v>
      </c>
      <c r="J46" s="229">
        <f t="shared" si="1"/>
        <v>17.400000000000006</v>
      </c>
      <c r="K46" s="230">
        <v>47.58</v>
      </c>
      <c r="L46" s="230">
        <v>76.239999999999995</v>
      </c>
      <c r="M46" s="230">
        <v>73.42</v>
      </c>
      <c r="N46" s="230">
        <v>81.95</v>
      </c>
      <c r="O46" s="230">
        <v>96.72</v>
      </c>
      <c r="P46" s="98">
        <f t="shared" si="2"/>
        <v>0.18023184868822439</v>
      </c>
      <c r="Q46" s="229">
        <f t="shared" si="3"/>
        <v>14.769999999999996</v>
      </c>
    </row>
    <row r="47" spans="2:17" x14ac:dyDescent="0.25">
      <c r="B47" s="93" t="s">
        <v>55</v>
      </c>
      <c r="C47" s="233">
        <v>55.1</v>
      </c>
      <c r="D47" s="233">
        <v>58.1</v>
      </c>
      <c r="E47" s="233">
        <v>74.28</v>
      </c>
      <c r="F47" s="233">
        <v>64.23</v>
      </c>
      <c r="G47" s="233">
        <v>69.86</v>
      </c>
      <c r="H47" s="233">
        <v>72.739999999999995</v>
      </c>
      <c r="I47" s="102">
        <f t="shared" si="0"/>
        <v>4.1225307758373742E-2</v>
      </c>
      <c r="J47" s="233">
        <f t="shared" si="1"/>
        <v>2.8799999999999955</v>
      </c>
      <c r="K47" s="234">
        <v>75.790000000000006</v>
      </c>
      <c r="L47" s="234">
        <v>55.68</v>
      </c>
      <c r="M47" s="234">
        <v>63.88</v>
      </c>
      <c r="N47" s="234">
        <v>65.540000000000006</v>
      </c>
      <c r="O47" s="234">
        <v>66.459999999999994</v>
      </c>
      <c r="P47" s="102">
        <f t="shared" si="2"/>
        <v>1.4037229173023968E-2</v>
      </c>
      <c r="Q47" s="233">
        <f t="shared" si="3"/>
        <v>0.91999999999998749</v>
      </c>
    </row>
    <row r="48" spans="2:17" x14ac:dyDescent="0.25">
      <c r="B48" s="96" t="s">
        <v>62</v>
      </c>
      <c r="C48" s="229">
        <v>55.02</v>
      </c>
      <c r="D48" s="229">
        <v>57.83</v>
      </c>
      <c r="E48" s="229">
        <v>74.63</v>
      </c>
      <c r="F48" s="229">
        <v>64.650000000000006</v>
      </c>
      <c r="G48" s="229">
        <v>69.94</v>
      </c>
      <c r="H48" s="229">
        <v>73.959999999999994</v>
      </c>
      <c r="I48" s="98">
        <f t="shared" si="0"/>
        <v>5.7477838146983151E-2</v>
      </c>
      <c r="J48" s="229">
        <f t="shared" si="1"/>
        <v>4.019999999999996</v>
      </c>
      <c r="K48" s="230">
        <v>76.19</v>
      </c>
      <c r="L48" s="230">
        <v>55.69</v>
      </c>
      <c r="M48" s="230">
        <v>63</v>
      </c>
      <c r="N48" s="230">
        <v>66.59</v>
      </c>
      <c r="O48" s="230">
        <v>66.36</v>
      </c>
      <c r="P48" s="98">
        <f t="shared" si="2"/>
        <v>-3.4539720678781194E-3</v>
      </c>
      <c r="Q48" s="229">
        <f t="shared" si="3"/>
        <v>-0.23000000000000398</v>
      </c>
    </row>
    <row r="49" spans="2:17" x14ac:dyDescent="0.25">
      <c r="B49" s="99" t="s">
        <v>63</v>
      </c>
      <c r="C49" s="231">
        <v>58.12</v>
      </c>
      <c r="D49" s="231">
        <v>59.72</v>
      </c>
      <c r="E49" s="231">
        <v>75.540000000000006</v>
      </c>
      <c r="F49" s="231">
        <v>69.69</v>
      </c>
      <c r="G49" s="231">
        <v>76.47</v>
      </c>
      <c r="H49" s="231">
        <v>79.3</v>
      </c>
      <c r="I49" s="100">
        <f t="shared" si="0"/>
        <v>3.7007976984438251E-2</v>
      </c>
      <c r="J49" s="231">
        <f t="shared" si="1"/>
        <v>2.8299999999999983</v>
      </c>
      <c r="K49" s="232">
        <v>73.59</v>
      </c>
      <c r="L49" s="232">
        <v>59.67</v>
      </c>
      <c r="M49" s="232">
        <v>70.23</v>
      </c>
      <c r="N49" s="232">
        <v>72.739999999999995</v>
      </c>
      <c r="O49" s="232">
        <v>70.34</v>
      </c>
      <c r="P49" s="100">
        <f t="shared" si="2"/>
        <v>-3.2994226010448102E-2</v>
      </c>
      <c r="Q49" s="231">
        <f t="shared" si="3"/>
        <v>-2.3999999999999915</v>
      </c>
    </row>
    <row r="50" spans="2:17" x14ac:dyDescent="0.25">
      <c r="B50" s="99" t="s">
        <v>64</v>
      </c>
      <c r="C50" s="231">
        <v>43.08</v>
      </c>
      <c r="D50" s="231">
        <v>52.07</v>
      </c>
      <c r="E50" s="231">
        <v>70.77</v>
      </c>
      <c r="F50" s="231">
        <v>51.36</v>
      </c>
      <c r="G50" s="231">
        <v>51.21</v>
      </c>
      <c r="H50" s="231">
        <v>60.22</v>
      </c>
      <c r="I50" s="100">
        <f t="shared" si="0"/>
        <v>0.17594219878929884</v>
      </c>
      <c r="J50" s="231">
        <f t="shared" si="1"/>
        <v>9.009999999999998</v>
      </c>
      <c r="K50" s="232">
        <v>86.17</v>
      </c>
      <c r="L50" s="232">
        <v>44.36</v>
      </c>
      <c r="M50" s="232">
        <v>44.69</v>
      </c>
      <c r="N50" s="232">
        <v>51.71</v>
      </c>
      <c r="O50" s="232">
        <v>56.24</v>
      </c>
      <c r="P50" s="100">
        <f t="shared" si="2"/>
        <v>8.7603945078321477E-2</v>
      </c>
      <c r="Q50" s="231">
        <f t="shared" si="3"/>
        <v>4.5300000000000011</v>
      </c>
    </row>
    <row r="51" spans="2:17" x14ac:dyDescent="0.25">
      <c r="B51" s="96" t="s">
        <v>65</v>
      </c>
      <c r="C51" s="229">
        <v>56.8</v>
      </c>
      <c r="D51" s="229">
        <v>83.93</v>
      </c>
      <c r="E51" s="229">
        <v>154.72</v>
      </c>
      <c r="F51" s="229">
        <v>191.76</v>
      </c>
      <c r="G51" s="229">
        <v>163.5</v>
      </c>
      <c r="H51" s="229">
        <v>87.87</v>
      </c>
      <c r="I51" s="98">
        <f t="shared" si="0"/>
        <v>-0.46256880733944949</v>
      </c>
      <c r="J51" s="229">
        <f t="shared" si="1"/>
        <v>-75.63</v>
      </c>
      <c r="K51" s="230">
        <v>273.22000000000003</v>
      </c>
      <c r="L51" s="230">
        <v>245.74</v>
      </c>
      <c r="M51" s="230">
        <v>190.52</v>
      </c>
      <c r="N51" s="230">
        <v>54.31</v>
      </c>
      <c r="O51" s="230">
        <v>79.680000000000007</v>
      </c>
      <c r="P51" s="98">
        <f t="shared" si="2"/>
        <v>0.46713312465475987</v>
      </c>
      <c r="Q51" s="229">
        <f t="shared" si="3"/>
        <v>25.370000000000005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2CE7-B234-423D-B581-95EAB41C8E59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70.459999999999994</v>
      </c>
      <c r="D6" s="227">
        <v>47.83</v>
      </c>
      <c r="E6" s="227">
        <v>53</v>
      </c>
      <c r="F6" s="227">
        <v>80.58</v>
      </c>
      <c r="G6" s="227">
        <v>93.24</v>
      </c>
      <c r="H6" s="227">
        <v>104.71</v>
      </c>
      <c r="I6" s="95">
        <f t="shared" ref="I6:I51" si="0">IFERROR(H6/G6-1,"-")</f>
        <v>0.12301587301587302</v>
      </c>
      <c r="J6" s="227">
        <f t="shared" ref="J6:J51" si="1">IFERROR(H6-G6,"-")</f>
        <v>11.469999999999999</v>
      </c>
      <c r="K6" s="228">
        <v>29.18</v>
      </c>
      <c r="L6" s="228">
        <v>84.83</v>
      </c>
      <c r="M6" s="228">
        <v>86.09</v>
      </c>
      <c r="N6" s="228">
        <v>93.88</v>
      </c>
      <c r="O6" s="228">
        <v>104.41</v>
      </c>
      <c r="P6" s="95">
        <f t="shared" ref="P6:P51" si="2">IFERROR(O6/N6-1,"-")</f>
        <v>0.11216446527481883</v>
      </c>
      <c r="Q6" s="227">
        <f t="shared" ref="Q6:Q51" si="3">IFERROR(O6-N6,"-")</f>
        <v>10.530000000000001</v>
      </c>
    </row>
    <row r="7" spans="2:17" x14ac:dyDescent="0.25">
      <c r="B7" s="96" t="s">
        <v>62</v>
      </c>
      <c r="C7" s="229">
        <v>77.33</v>
      </c>
      <c r="D7" s="229">
        <v>53.19</v>
      </c>
      <c r="E7" s="229">
        <v>60.01</v>
      </c>
      <c r="F7" s="229">
        <v>88.2</v>
      </c>
      <c r="G7" s="229">
        <v>102.89</v>
      </c>
      <c r="H7" s="229">
        <v>114.62</v>
      </c>
      <c r="I7" s="98">
        <f t="shared" si="0"/>
        <v>0.11400524832345238</v>
      </c>
      <c r="J7" s="229">
        <f t="shared" si="1"/>
        <v>11.730000000000004</v>
      </c>
      <c r="K7" s="230">
        <v>36.119999999999997</v>
      </c>
      <c r="L7" s="230">
        <v>94.43</v>
      </c>
      <c r="M7" s="230">
        <v>96.67</v>
      </c>
      <c r="N7" s="230">
        <v>104.71</v>
      </c>
      <c r="O7" s="230">
        <v>114.64</v>
      </c>
      <c r="P7" s="98">
        <f t="shared" si="2"/>
        <v>9.4833349250310395E-2</v>
      </c>
      <c r="Q7" s="229">
        <f t="shared" si="3"/>
        <v>9.9300000000000068</v>
      </c>
    </row>
    <row r="8" spans="2:17" x14ac:dyDescent="0.25">
      <c r="B8" s="99" t="s">
        <v>63</v>
      </c>
      <c r="C8" s="231">
        <v>85.32</v>
      </c>
      <c r="D8" s="231">
        <v>58.8</v>
      </c>
      <c r="E8" s="231">
        <v>66.349999999999994</v>
      </c>
      <c r="F8" s="231">
        <v>96.91</v>
      </c>
      <c r="G8" s="231">
        <v>111.61</v>
      </c>
      <c r="H8" s="231">
        <v>124.26</v>
      </c>
      <c r="I8" s="100">
        <f t="shared" si="0"/>
        <v>0.11334109846787932</v>
      </c>
      <c r="J8" s="231">
        <f t="shared" si="1"/>
        <v>12.650000000000006</v>
      </c>
      <c r="K8" s="232">
        <v>41.34</v>
      </c>
      <c r="L8" s="232">
        <v>105.4</v>
      </c>
      <c r="M8" s="232">
        <v>105.84</v>
      </c>
      <c r="N8" s="232">
        <v>114.61</v>
      </c>
      <c r="O8" s="232">
        <v>124.35</v>
      </c>
      <c r="P8" s="100">
        <f t="shared" si="2"/>
        <v>8.4983858302067894E-2</v>
      </c>
      <c r="Q8" s="231">
        <f t="shared" si="3"/>
        <v>9.7399999999999949</v>
      </c>
    </row>
    <row r="9" spans="2:17" x14ac:dyDescent="0.25">
      <c r="B9" s="99" t="s">
        <v>64</v>
      </c>
      <c r="C9" s="231">
        <v>46.17</v>
      </c>
      <c r="D9" s="231">
        <v>29.69</v>
      </c>
      <c r="E9" s="231">
        <v>31.06</v>
      </c>
      <c r="F9" s="231">
        <v>47.58</v>
      </c>
      <c r="G9" s="231">
        <v>59.03</v>
      </c>
      <c r="H9" s="231">
        <v>65.099999999999994</v>
      </c>
      <c r="I9" s="100">
        <f t="shared" si="0"/>
        <v>0.10282906996442476</v>
      </c>
      <c r="J9" s="231">
        <f t="shared" si="1"/>
        <v>6.0699999999999932</v>
      </c>
      <c r="K9" s="232">
        <v>16.52</v>
      </c>
      <c r="L9" s="232">
        <v>44.14</v>
      </c>
      <c r="M9" s="232">
        <v>52.28</v>
      </c>
      <c r="N9" s="232">
        <v>55.23</v>
      </c>
      <c r="O9" s="232">
        <v>63.03</v>
      </c>
      <c r="P9" s="100">
        <f t="shared" si="2"/>
        <v>0.14122759369907678</v>
      </c>
      <c r="Q9" s="231">
        <f t="shared" si="3"/>
        <v>7.8000000000000043</v>
      </c>
    </row>
    <row r="10" spans="2:17" x14ac:dyDescent="0.25">
      <c r="B10" s="96" t="s">
        <v>65</v>
      </c>
      <c r="C10" s="229">
        <v>51.25</v>
      </c>
      <c r="D10" s="229">
        <v>33.86</v>
      </c>
      <c r="E10" s="229">
        <v>30.93</v>
      </c>
      <c r="F10" s="229">
        <v>53.23</v>
      </c>
      <c r="G10" s="229">
        <v>60.79</v>
      </c>
      <c r="H10" s="229">
        <v>70.290000000000006</v>
      </c>
      <c r="I10" s="98">
        <f t="shared" si="0"/>
        <v>0.15627570324066475</v>
      </c>
      <c r="J10" s="229">
        <f t="shared" si="1"/>
        <v>9.5000000000000071</v>
      </c>
      <c r="K10" s="230">
        <v>15.67</v>
      </c>
      <c r="L10" s="230">
        <v>49.81</v>
      </c>
      <c r="M10" s="230">
        <v>50.88</v>
      </c>
      <c r="N10" s="230">
        <v>56.87</v>
      </c>
      <c r="O10" s="230">
        <v>70.45</v>
      </c>
      <c r="P10" s="98">
        <f t="shared" si="2"/>
        <v>0.2387902233163357</v>
      </c>
      <c r="Q10" s="229">
        <f t="shared" si="3"/>
        <v>13.580000000000005</v>
      </c>
    </row>
    <row r="11" spans="2:17" x14ac:dyDescent="0.25">
      <c r="B11" s="93" t="s">
        <v>46</v>
      </c>
      <c r="C11" s="233">
        <v>89.94</v>
      </c>
      <c r="D11" s="233">
        <v>61.17</v>
      </c>
      <c r="E11" s="233">
        <v>72.88</v>
      </c>
      <c r="F11" s="233">
        <v>107.72</v>
      </c>
      <c r="G11" s="233">
        <v>119.35</v>
      </c>
      <c r="H11" s="233">
        <v>131.18</v>
      </c>
      <c r="I11" s="102">
        <f t="shared" si="0"/>
        <v>9.9120234604105573E-2</v>
      </c>
      <c r="J11" s="233">
        <f t="shared" si="1"/>
        <v>11.830000000000013</v>
      </c>
      <c r="K11" s="234">
        <v>43.61</v>
      </c>
      <c r="L11" s="234">
        <v>114.11</v>
      </c>
      <c r="M11" s="234">
        <v>113.69</v>
      </c>
      <c r="N11" s="234">
        <v>122.55</v>
      </c>
      <c r="O11" s="234">
        <v>137.08000000000001</v>
      </c>
      <c r="P11" s="102">
        <f t="shared" si="2"/>
        <v>0.11856385148918824</v>
      </c>
      <c r="Q11" s="233">
        <f t="shared" si="3"/>
        <v>14.530000000000015</v>
      </c>
    </row>
    <row r="12" spans="2:17" x14ac:dyDescent="0.25">
      <c r="B12" s="96" t="s">
        <v>62</v>
      </c>
      <c r="C12" s="229">
        <v>98.21</v>
      </c>
      <c r="D12" s="229">
        <v>66.36</v>
      </c>
      <c r="E12" s="229">
        <v>79.650000000000006</v>
      </c>
      <c r="F12" s="229">
        <v>116.54</v>
      </c>
      <c r="G12" s="229">
        <v>130.88999999999999</v>
      </c>
      <c r="H12" s="229">
        <v>144.94</v>
      </c>
      <c r="I12" s="98">
        <f t="shared" si="0"/>
        <v>0.10734204293681726</v>
      </c>
      <c r="J12" s="229">
        <f t="shared" si="1"/>
        <v>14.050000000000011</v>
      </c>
      <c r="K12" s="230">
        <v>50.28</v>
      </c>
      <c r="L12" s="230">
        <v>125.52</v>
      </c>
      <c r="M12" s="230">
        <v>127.09</v>
      </c>
      <c r="N12" s="230">
        <v>137.19999999999999</v>
      </c>
      <c r="O12" s="230">
        <v>154.09</v>
      </c>
      <c r="P12" s="98">
        <f t="shared" si="2"/>
        <v>0.1231049562682216</v>
      </c>
      <c r="Q12" s="229">
        <f t="shared" si="3"/>
        <v>16.890000000000015</v>
      </c>
    </row>
    <row r="13" spans="2:17" x14ac:dyDescent="0.25">
      <c r="B13" s="99" t="s">
        <v>63</v>
      </c>
      <c r="C13" s="231">
        <v>106.38</v>
      </c>
      <c r="D13" s="231">
        <v>71.150000000000006</v>
      </c>
      <c r="E13" s="231">
        <v>85.14</v>
      </c>
      <c r="F13" s="231">
        <v>125.38</v>
      </c>
      <c r="G13" s="231">
        <v>140.15</v>
      </c>
      <c r="H13" s="231">
        <v>154.63999999999999</v>
      </c>
      <c r="I13" s="100">
        <f t="shared" si="0"/>
        <v>0.10338922582946819</v>
      </c>
      <c r="J13" s="231">
        <f t="shared" si="1"/>
        <v>14.489999999999981</v>
      </c>
      <c r="K13" s="232">
        <v>55.65</v>
      </c>
      <c r="L13" s="232">
        <v>135.91</v>
      </c>
      <c r="M13" s="232">
        <v>136.47</v>
      </c>
      <c r="N13" s="232">
        <v>146.84</v>
      </c>
      <c r="O13" s="232">
        <v>164.92</v>
      </c>
      <c r="P13" s="100">
        <f t="shared" si="2"/>
        <v>0.1231272132933805</v>
      </c>
      <c r="Q13" s="231">
        <f t="shared" si="3"/>
        <v>18.079999999999984</v>
      </c>
    </row>
    <row r="14" spans="2:17" x14ac:dyDescent="0.25">
      <c r="B14" s="99" t="s">
        <v>64</v>
      </c>
      <c r="C14" s="231">
        <v>53.15</v>
      </c>
      <c r="D14" s="231">
        <v>31.55</v>
      </c>
      <c r="E14" s="231">
        <v>34.18</v>
      </c>
      <c r="F14" s="231">
        <v>49.88</v>
      </c>
      <c r="G14" s="231">
        <v>54.45</v>
      </c>
      <c r="H14" s="231">
        <v>55.23</v>
      </c>
      <c r="I14" s="100">
        <f t="shared" si="0"/>
        <v>1.4325068870523205E-2</v>
      </c>
      <c r="J14" s="231">
        <f t="shared" si="1"/>
        <v>0.77999999999999403</v>
      </c>
      <c r="K14" s="232">
        <v>6.16</v>
      </c>
      <c r="L14" s="232">
        <v>45.83</v>
      </c>
      <c r="M14" s="232">
        <v>48.24</v>
      </c>
      <c r="N14" s="232">
        <v>51.31</v>
      </c>
      <c r="O14" s="232">
        <v>59.97</v>
      </c>
      <c r="P14" s="100">
        <f t="shared" si="2"/>
        <v>0.16877801598129016</v>
      </c>
      <c r="Q14" s="231">
        <f t="shared" si="3"/>
        <v>8.6599999999999966</v>
      </c>
    </row>
    <row r="15" spans="2:17" x14ac:dyDescent="0.25">
      <c r="B15" s="96" t="s">
        <v>65</v>
      </c>
      <c r="C15" s="229">
        <v>58.49</v>
      </c>
      <c r="D15" s="229">
        <v>40.36</v>
      </c>
      <c r="E15" s="229">
        <v>37.26</v>
      </c>
      <c r="F15" s="229">
        <v>61.52</v>
      </c>
      <c r="G15" s="229">
        <v>67.89</v>
      </c>
      <c r="H15" s="229">
        <v>72.16</v>
      </c>
      <c r="I15" s="98">
        <f t="shared" si="0"/>
        <v>6.2895860951539095E-2</v>
      </c>
      <c r="J15" s="229">
        <f t="shared" si="1"/>
        <v>4.269999999999996</v>
      </c>
      <c r="K15" s="230">
        <v>21.27</v>
      </c>
      <c r="L15" s="230">
        <v>56.05</v>
      </c>
      <c r="M15" s="230">
        <v>54.83</v>
      </c>
      <c r="N15" s="230">
        <v>58.3</v>
      </c>
      <c r="O15" s="230">
        <v>71.010000000000005</v>
      </c>
      <c r="P15" s="98">
        <f t="shared" si="2"/>
        <v>0.21801029159519736</v>
      </c>
      <c r="Q15" s="229">
        <f t="shared" si="3"/>
        <v>12.710000000000008</v>
      </c>
    </row>
    <row r="16" spans="2:17" x14ac:dyDescent="0.25">
      <c r="B16" s="93" t="s">
        <v>50</v>
      </c>
      <c r="C16" s="233">
        <v>41.28</v>
      </c>
      <c r="D16" s="233">
        <v>28.76</v>
      </c>
      <c r="E16" s="233">
        <v>28.24</v>
      </c>
      <c r="F16" s="233">
        <v>42.01</v>
      </c>
      <c r="G16" s="233">
        <v>51.99</v>
      </c>
      <c r="H16" s="233">
        <v>61.31</v>
      </c>
      <c r="I16" s="102">
        <f t="shared" si="0"/>
        <v>0.17926524331602223</v>
      </c>
      <c r="J16" s="233">
        <f t="shared" si="1"/>
        <v>9.32</v>
      </c>
      <c r="K16" s="234">
        <v>10.45</v>
      </c>
      <c r="L16" s="234">
        <v>40.24</v>
      </c>
      <c r="M16" s="234">
        <v>43.3</v>
      </c>
      <c r="N16" s="234">
        <v>50.47</v>
      </c>
      <c r="O16" s="234">
        <v>56.62</v>
      </c>
      <c r="P16" s="102">
        <f t="shared" si="2"/>
        <v>0.12185456706954634</v>
      </c>
      <c r="Q16" s="233">
        <f t="shared" si="3"/>
        <v>6.1499999999999986</v>
      </c>
    </row>
    <row r="17" spans="2:17" x14ac:dyDescent="0.25">
      <c r="B17" s="96" t="s">
        <v>62</v>
      </c>
      <c r="C17" s="229">
        <v>43.36</v>
      </c>
      <c r="D17" s="229">
        <v>30.7</v>
      </c>
      <c r="E17" s="229">
        <v>30.01</v>
      </c>
      <c r="F17" s="229">
        <v>44.97</v>
      </c>
      <c r="G17" s="229">
        <v>55.89</v>
      </c>
      <c r="H17" s="229">
        <v>65.510000000000005</v>
      </c>
      <c r="I17" s="98">
        <f t="shared" si="0"/>
        <v>0.1721238146358921</v>
      </c>
      <c r="J17" s="229">
        <f t="shared" si="1"/>
        <v>9.6200000000000045</v>
      </c>
      <c r="K17" s="230">
        <v>9.5500000000000007</v>
      </c>
      <c r="L17" s="230">
        <v>43.29</v>
      </c>
      <c r="M17" s="230">
        <v>46.82</v>
      </c>
      <c r="N17" s="230">
        <v>54.33</v>
      </c>
      <c r="O17" s="230">
        <v>59.29</v>
      </c>
      <c r="P17" s="98">
        <f t="shared" si="2"/>
        <v>9.1293944413767703E-2</v>
      </c>
      <c r="Q17" s="229">
        <f t="shared" si="3"/>
        <v>4.9600000000000009</v>
      </c>
    </row>
    <row r="18" spans="2:17" x14ac:dyDescent="0.25">
      <c r="B18" s="99" t="s">
        <v>63</v>
      </c>
      <c r="C18" s="231">
        <v>46.92</v>
      </c>
      <c r="D18" s="231">
        <v>32.35</v>
      </c>
      <c r="E18" s="231">
        <v>31.51</v>
      </c>
      <c r="F18" s="231">
        <v>47.15</v>
      </c>
      <c r="G18" s="231">
        <v>58.46</v>
      </c>
      <c r="H18" s="231">
        <v>68.099999999999994</v>
      </c>
      <c r="I18" s="100">
        <f t="shared" si="0"/>
        <v>0.16489907629148126</v>
      </c>
      <c r="J18" s="231">
        <f t="shared" si="1"/>
        <v>9.6399999999999935</v>
      </c>
      <c r="K18" s="232">
        <v>11.01</v>
      </c>
      <c r="L18" s="232">
        <v>45.63</v>
      </c>
      <c r="M18" s="232">
        <v>48.61</v>
      </c>
      <c r="N18" s="232">
        <v>56.42</v>
      </c>
      <c r="O18" s="232">
        <v>61.89</v>
      </c>
      <c r="P18" s="100">
        <f t="shared" si="2"/>
        <v>9.6951435661112972E-2</v>
      </c>
      <c r="Q18" s="231">
        <f t="shared" si="3"/>
        <v>5.4699999999999989</v>
      </c>
    </row>
    <row r="19" spans="2:17" x14ac:dyDescent="0.25">
      <c r="B19" s="99" t="s">
        <v>64</v>
      </c>
      <c r="C19" s="231">
        <v>28.87</v>
      </c>
      <c r="D19" s="231">
        <v>22.76</v>
      </c>
      <c r="E19" s="231">
        <v>23.58</v>
      </c>
      <c r="F19" s="231">
        <v>31.76</v>
      </c>
      <c r="G19" s="231">
        <v>39.42</v>
      </c>
      <c r="H19" s="231">
        <v>48.3</v>
      </c>
      <c r="I19" s="100">
        <f t="shared" si="0"/>
        <v>0.22526636225266339</v>
      </c>
      <c r="J19" s="231">
        <f t="shared" si="1"/>
        <v>8.8799999999999955</v>
      </c>
      <c r="K19" s="232">
        <v>5.99</v>
      </c>
      <c r="L19" s="232">
        <v>31.12</v>
      </c>
      <c r="M19" s="232">
        <v>35.479999999999997</v>
      </c>
      <c r="N19" s="232">
        <v>40.24</v>
      </c>
      <c r="O19" s="232">
        <v>42.77</v>
      </c>
      <c r="P19" s="100">
        <f t="shared" si="2"/>
        <v>6.2872763419483224E-2</v>
      </c>
      <c r="Q19" s="231">
        <f t="shared" si="3"/>
        <v>2.5300000000000011</v>
      </c>
    </row>
    <row r="20" spans="2:17" x14ac:dyDescent="0.25">
      <c r="B20" s="96" t="s">
        <v>65</v>
      </c>
      <c r="C20" s="229">
        <v>33.409999999999997</v>
      </c>
      <c r="D20" s="229">
        <v>23.06</v>
      </c>
      <c r="E20" s="229">
        <v>22.18</v>
      </c>
      <c r="F20" s="229">
        <v>30.16</v>
      </c>
      <c r="G20" s="229">
        <v>36.21</v>
      </c>
      <c r="H20" s="229">
        <v>43.56</v>
      </c>
      <c r="I20" s="98">
        <f t="shared" si="0"/>
        <v>0.20298260149130076</v>
      </c>
      <c r="J20" s="229">
        <f t="shared" si="1"/>
        <v>7.3500000000000014</v>
      </c>
      <c r="K20" s="230">
        <v>12.32</v>
      </c>
      <c r="L20" s="230">
        <v>26.99</v>
      </c>
      <c r="M20" s="230">
        <v>28.97</v>
      </c>
      <c r="N20" s="230">
        <v>33.950000000000003</v>
      </c>
      <c r="O20" s="230">
        <v>45.79</v>
      </c>
      <c r="P20" s="98">
        <f t="shared" si="2"/>
        <v>0.34874815905743728</v>
      </c>
      <c r="Q20" s="229">
        <f t="shared" si="3"/>
        <v>11.839999999999996</v>
      </c>
    </row>
    <row r="21" spans="2:17" x14ac:dyDescent="0.25">
      <c r="B21" s="93" t="s">
        <v>48</v>
      </c>
      <c r="C21" s="233">
        <v>47.78</v>
      </c>
      <c r="D21" s="233">
        <v>38.090000000000003</v>
      </c>
      <c r="E21" s="233">
        <v>36.92</v>
      </c>
      <c r="F21" s="233">
        <v>53.92</v>
      </c>
      <c r="G21" s="233">
        <v>54.7</v>
      </c>
      <c r="H21" s="233">
        <v>64.64</v>
      </c>
      <c r="I21" s="102">
        <f t="shared" si="0"/>
        <v>0.18171846435100547</v>
      </c>
      <c r="J21" s="233">
        <f t="shared" si="1"/>
        <v>9.9399999999999977</v>
      </c>
      <c r="K21" s="234">
        <v>23.7</v>
      </c>
      <c r="L21" s="234">
        <v>40.520000000000003</v>
      </c>
      <c r="M21" s="234">
        <v>40.85</v>
      </c>
      <c r="N21" s="234">
        <v>47.78</v>
      </c>
      <c r="O21" s="234">
        <v>56.78</v>
      </c>
      <c r="P21" s="102">
        <f t="shared" si="2"/>
        <v>0.18836333193804933</v>
      </c>
      <c r="Q21" s="233">
        <f t="shared" si="3"/>
        <v>9</v>
      </c>
    </row>
    <row r="22" spans="2:17" x14ac:dyDescent="0.25">
      <c r="B22" s="96" t="s">
        <v>62</v>
      </c>
      <c r="C22" s="229">
        <v>47.3</v>
      </c>
      <c r="D22" s="229">
        <v>35.92</v>
      </c>
      <c r="E22" s="229">
        <v>36.92</v>
      </c>
      <c r="F22" s="229">
        <v>53.99</v>
      </c>
      <c r="G22" s="229">
        <v>54.87</v>
      </c>
      <c r="H22" s="229">
        <v>64.8</v>
      </c>
      <c r="I22" s="98">
        <f t="shared" si="0"/>
        <v>0.18097320940404593</v>
      </c>
      <c r="J22" s="229">
        <f t="shared" si="1"/>
        <v>9.93</v>
      </c>
      <c r="K22" s="230">
        <v>23.7</v>
      </c>
      <c r="L22" s="230">
        <v>40.520000000000003</v>
      </c>
      <c r="M22" s="230">
        <v>40.67</v>
      </c>
      <c r="N22" s="230">
        <v>47.71</v>
      </c>
      <c r="O22" s="230">
        <v>56.98</v>
      </c>
      <c r="P22" s="98">
        <f t="shared" si="2"/>
        <v>0.1942988891217774</v>
      </c>
      <c r="Q22" s="229">
        <f t="shared" si="3"/>
        <v>9.269999999999996</v>
      </c>
    </row>
    <row r="23" spans="2:17" x14ac:dyDescent="0.25">
      <c r="B23" s="96" t="s">
        <v>65</v>
      </c>
      <c r="C23" s="229">
        <v>51.12</v>
      </c>
      <c r="D23" s="229">
        <v>63.88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107</v>
      </c>
      <c r="D24" s="233">
        <v>44.86</v>
      </c>
      <c r="E24" s="233">
        <v>46.13</v>
      </c>
      <c r="F24" s="233">
        <v>94.79</v>
      </c>
      <c r="G24" s="233">
        <v>114.31</v>
      </c>
      <c r="H24" s="233">
        <v>127.83</v>
      </c>
      <c r="I24" s="102">
        <f t="shared" si="0"/>
        <v>0.11827486659084951</v>
      </c>
      <c r="J24" s="233">
        <f t="shared" si="1"/>
        <v>13.519999999999996</v>
      </c>
      <c r="K24" s="234">
        <v>47.42</v>
      </c>
      <c r="L24" s="234">
        <v>223.57</v>
      </c>
      <c r="M24" s="234">
        <v>129.36000000000001</v>
      </c>
      <c r="N24" s="234">
        <v>107.03</v>
      </c>
      <c r="O24" s="234">
        <v>168.05</v>
      </c>
      <c r="P24" s="102">
        <f t="shared" si="2"/>
        <v>0.57012052695505933</v>
      </c>
      <c r="Q24" s="233">
        <f t="shared" si="3"/>
        <v>61.02000000000001</v>
      </c>
    </row>
    <row r="25" spans="2:17" x14ac:dyDescent="0.25">
      <c r="B25" s="96" t="s">
        <v>62</v>
      </c>
      <c r="C25" s="229">
        <v>107.84</v>
      </c>
      <c r="D25" s="229">
        <v>55.84</v>
      </c>
      <c r="E25" s="229">
        <v>48.11</v>
      </c>
      <c r="F25" s="229">
        <v>95.49</v>
      </c>
      <c r="G25" s="229">
        <v>114.77</v>
      </c>
      <c r="H25" s="229">
        <v>128.08000000000001</v>
      </c>
      <c r="I25" s="98">
        <f t="shared" si="0"/>
        <v>0.11597107257994255</v>
      </c>
      <c r="J25" s="229">
        <f t="shared" si="1"/>
        <v>13.310000000000016</v>
      </c>
      <c r="K25" s="230">
        <v>49.81</v>
      </c>
      <c r="L25" s="230">
        <v>233.88</v>
      </c>
      <c r="M25" s="230">
        <v>128.35</v>
      </c>
      <c r="N25" s="230">
        <v>107.03</v>
      </c>
      <c r="O25" s="230">
        <v>178.06</v>
      </c>
      <c r="P25" s="98">
        <f t="shared" si="2"/>
        <v>0.66364570681117452</v>
      </c>
      <c r="Q25" s="229">
        <f t="shared" si="3"/>
        <v>71.03</v>
      </c>
    </row>
    <row r="26" spans="2:17" x14ac:dyDescent="0.25">
      <c r="B26" s="99" t="s">
        <v>63</v>
      </c>
      <c r="C26" s="231">
        <v>117.01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49.81</v>
      </c>
      <c r="L26" s="232">
        <v>0</v>
      </c>
      <c r="M26" s="232">
        <v>0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30.06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41.28</v>
      </c>
      <c r="D28" s="233">
        <v>28.76</v>
      </c>
      <c r="E28" s="233">
        <v>28.24</v>
      </c>
      <c r="F28" s="233">
        <v>42.01</v>
      </c>
      <c r="G28" s="233">
        <v>51.99</v>
      </c>
      <c r="H28" s="233">
        <v>61.31</v>
      </c>
      <c r="I28" s="102">
        <f t="shared" si="0"/>
        <v>0.17926524331602223</v>
      </c>
      <c r="J28" s="233">
        <f t="shared" si="1"/>
        <v>9.32</v>
      </c>
      <c r="K28" s="234">
        <v>10.45</v>
      </c>
      <c r="L28" s="234">
        <v>40.24</v>
      </c>
      <c r="M28" s="234">
        <v>43.3</v>
      </c>
      <c r="N28" s="234">
        <v>50.47</v>
      </c>
      <c r="O28" s="234">
        <v>56.62</v>
      </c>
      <c r="P28" s="102">
        <f t="shared" si="2"/>
        <v>0.12185456706954634</v>
      </c>
      <c r="Q28" s="233">
        <f t="shared" si="3"/>
        <v>6.1499999999999986</v>
      </c>
    </row>
    <row r="29" spans="2:17" x14ac:dyDescent="0.25">
      <c r="B29" s="96" t="s">
        <v>62</v>
      </c>
      <c r="C29" s="229">
        <v>43.36</v>
      </c>
      <c r="D29" s="229">
        <v>30.7</v>
      </c>
      <c r="E29" s="229">
        <v>30.01</v>
      </c>
      <c r="F29" s="229">
        <v>44.97</v>
      </c>
      <c r="G29" s="229">
        <v>55.89</v>
      </c>
      <c r="H29" s="229">
        <v>65.510000000000005</v>
      </c>
      <c r="I29" s="98">
        <f t="shared" si="0"/>
        <v>0.1721238146358921</v>
      </c>
      <c r="J29" s="229">
        <f t="shared" si="1"/>
        <v>9.6200000000000045</v>
      </c>
      <c r="K29" s="230">
        <v>9.5500000000000007</v>
      </c>
      <c r="L29" s="230">
        <v>43.29</v>
      </c>
      <c r="M29" s="230">
        <v>46.82</v>
      </c>
      <c r="N29" s="230">
        <v>54.33</v>
      </c>
      <c r="O29" s="230">
        <v>59.29</v>
      </c>
      <c r="P29" s="98">
        <f t="shared" si="2"/>
        <v>9.1293944413767703E-2</v>
      </c>
      <c r="Q29" s="229">
        <f t="shared" si="3"/>
        <v>4.9600000000000009</v>
      </c>
    </row>
    <row r="30" spans="2:17" x14ac:dyDescent="0.25">
      <c r="B30" s="99" t="s">
        <v>63</v>
      </c>
      <c r="C30" s="231">
        <v>46.92</v>
      </c>
      <c r="D30" s="231">
        <v>32.35</v>
      </c>
      <c r="E30" s="231">
        <v>31.51</v>
      </c>
      <c r="F30" s="231">
        <v>47.15</v>
      </c>
      <c r="G30" s="231">
        <v>58.46</v>
      </c>
      <c r="H30" s="231">
        <v>68.099999999999994</v>
      </c>
      <c r="I30" s="100">
        <f t="shared" si="0"/>
        <v>0.16489907629148126</v>
      </c>
      <c r="J30" s="231">
        <f t="shared" si="1"/>
        <v>9.6399999999999935</v>
      </c>
      <c r="K30" s="232">
        <v>11.01</v>
      </c>
      <c r="L30" s="232">
        <v>45.63</v>
      </c>
      <c r="M30" s="232">
        <v>48.61</v>
      </c>
      <c r="N30" s="232">
        <v>56.42</v>
      </c>
      <c r="O30" s="232">
        <v>61.89</v>
      </c>
      <c r="P30" s="100">
        <f t="shared" si="2"/>
        <v>9.6951435661112972E-2</v>
      </c>
      <c r="Q30" s="231">
        <f t="shared" si="3"/>
        <v>5.4699999999999989</v>
      </c>
    </row>
    <row r="31" spans="2:17" x14ac:dyDescent="0.25">
      <c r="B31" s="99" t="s">
        <v>64</v>
      </c>
      <c r="C31" s="231">
        <v>28.87</v>
      </c>
      <c r="D31" s="231">
        <v>22.76</v>
      </c>
      <c r="E31" s="231">
        <v>23.58</v>
      </c>
      <c r="F31" s="231">
        <v>31.76</v>
      </c>
      <c r="G31" s="231">
        <v>39.42</v>
      </c>
      <c r="H31" s="231">
        <v>48.3</v>
      </c>
      <c r="I31" s="100">
        <f t="shared" si="0"/>
        <v>0.22526636225266339</v>
      </c>
      <c r="J31" s="231">
        <f t="shared" si="1"/>
        <v>8.8799999999999955</v>
      </c>
      <c r="K31" s="232">
        <v>5.99</v>
      </c>
      <c r="L31" s="232">
        <v>31.12</v>
      </c>
      <c r="M31" s="232">
        <v>35.479999999999997</v>
      </c>
      <c r="N31" s="232">
        <v>40.24</v>
      </c>
      <c r="O31" s="232">
        <v>42.77</v>
      </c>
      <c r="P31" s="100">
        <f t="shared" si="2"/>
        <v>6.2872763419483224E-2</v>
      </c>
      <c r="Q31" s="231">
        <f t="shared" si="3"/>
        <v>2.5300000000000011</v>
      </c>
    </row>
    <row r="32" spans="2:17" x14ac:dyDescent="0.25">
      <c r="B32" s="96" t="s">
        <v>65</v>
      </c>
      <c r="C32" s="229">
        <v>33.409999999999997</v>
      </c>
      <c r="D32" s="229">
        <v>23.06</v>
      </c>
      <c r="E32" s="229">
        <v>22.18</v>
      </c>
      <c r="F32" s="229">
        <v>30.16</v>
      </c>
      <c r="G32" s="229">
        <v>36.21</v>
      </c>
      <c r="H32" s="229">
        <v>43.56</v>
      </c>
      <c r="I32" s="98">
        <f t="shared" si="0"/>
        <v>0.20298260149130076</v>
      </c>
      <c r="J32" s="229">
        <f t="shared" si="1"/>
        <v>7.3500000000000014</v>
      </c>
      <c r="K32" s="230">
        <v>12.32</v>
      </c>
      <c r="L32" s="230">
        <v>26.99</v>
      </c>
      <c r="M32" s="230">
        <v>28.97</v>
      </c>
      <c r="N32" s="230">
        <v>33.950000000000003</v>
      </c>
      <c r="O32" s="230">
        <v>45.79</v>
      </c>
      <c r="P32" s="98">
        <f t="shared" si="2"/>
        <v>0.34874815905743728</v>
      </c>
      <c r="Q32" s="229">
        <f t="shared" si="3"/>
        <v>11.839999999999996</v>
      </c>
    </row>
    <row r="33" spans="2:17" x14ac:dyDescent="0.25">
      <c r="B33" s="93" t="s">
        <v>51</v>
      </c>
      <c r="C33" s="233">
        <v>51.62</v>
      </c>
      <c r="D33" s="233">
        <v>49.1</v>
      </c>
      <c r="E33" s="233">
        <v>45.63</v>
      </c>
      <c r="F33" s="233">
        <v>64.64</v>
      </c>
      <c r="G33" s="233">
        <v>73.62</v>
      </c>
      <c r="H33" s="233">
        <v>81.849999999999994</v>
      </c>
      <c r="I33" s="102">
        <f t="shared" si="0"/>
        <v>0.11179027438196121</v>
      </c>
      <c r="J33" s="233">
        <f t="shared" si="1"/>
        <v>8.2299999999999898</v>
      </c>
      <c r="K33" s="234">
        <v>32.31</v>
      </c>
      <c r="L33" s="234">
        <v>69.349999999999994</v>
      </c>
      <c r="M33" s="234">
        <v>75.05</v>
      </c>
      <c r="N33" s="234">
        <v>82.2</v>
      </c>
      <c r="O33" s="234">
        <v>90.08</v>
      </c>
      <c r="P33" s="102">
        <f t="shared" si="2"/>
        <v>9.5863746958637419E-2</v>
      </c>
      <c r="Q33" s="233">
        <f t="shared" si="3"/>
        <v>7.8799999999999955</v>
      </c>
    </row>
    <row r="34" spans="2:17" x14ac:dyDescent="0.25">
      <c r="B34" s="96" t="s">
        <v>62</v>
      </c>
      <c r="C34" s="229">
        <v>51.62</v>
      </c>
      <c r="D34" s="229">
        <v>49.1</v>
      </c>
      <c r="E34" s="229">
        <v>45.63</v>
      </c>
      <c r="F34" s="229">
        <v>64.64</v>
      </c>
      <c r="G34" s="229">
        <v>73.62</v>
      </c>
      <c r="H34" s="229">
        <v>81.849999999999994</v>
      </c>
      <c r="I34" s="98">
        <f t="shared" si="0"/>
        <v>0.11179027438196121</v>
      </c>
      <c r="J34" s="229">
        <f t="shared" si="1"/>
        <v>8.2299999999999898</v>
      </c>
      <c r="K34" s="230">
        <v>32.31</v>
      </c>
      <c r="L34" s="230">
        <v>69.349999999999994</v>
      </c>
      <c r="M34" s="230">
        <v>75.05</v>
      </c>
      <c r="N34" s="230">
        <v>82.2</v>
      </c>
      <c r="O34" s="230">
        <v>90.08</v>
      </c>
      <c r="P34" s="98">
        <f t="shared" si="2"/>
        <v>9.5863746958637419E-2</v>
      </c>
      <c r="Q34" s="229">
        <f t="shared" si="3"/>
        <v>7.8799999999999955</v>
      </c>
    </row>
    <row r="35" spans="2:17" x14ac:dyDescent="0.25">
      <c r="B35" s="93" t="s">
        <v>52</v>
      </c>
      <c r="C35" s="233">
        <v>67.78</v>
      </c>
      <c r="D35" s="233">
        <v>64.31</v>
      </c>
      <c r="E35" s="233">
        <v>82.55</v>
      </c>
      <c r="F35" s="233">
        <v>96.71</v>
      </c>
      <c r="G35" s="233">
        <v>122.12</v>
      </c>
      <c r="H35" s="233">
        <v>143.97</v>
      </c>
      <c r="I35" s="102">
        <f t="shared" si="0"/>
        <v>0.17892237143792977</v>
      </c>
      <c r="J35" s="233">
        <f t="shared" si="1"/>
        <v>21.849999999999994</v>
      </c>
      <c r="K35" s="234">
        <v>43.4</v>
      </c>
      <c r="L35" s="234">
        <v>86.79</v>
      </c>
      <c r="M35" s="234">
        <v>115.01</v>
      </c>
      <c r="N35" s="234">
        <v>132.63</v>
      </c>
      <c r="O35" s="234">
        <v>149.19999999999999</v>
      </c>
      <c r="P35" s="102">
        <f t="shared" si="2"/>
        <v>0.12493402699238487</v>
      </c>
      <c r="Q35" s="233">
        <f t="shared" si="3"/>
        <v>16.569999999999993</v>
      </c>
    </row>
    <row r="36" spans="2:17" x14ac:dyDescent="0.25">
      <c r="B36" s="96" t="s">
        <v>62</v>
      </c>
      <c r="C36" s="229">
        <v>88.08</v>
      </c>
      <c r="D36" s="229">
        <v>75.77</v>
      </c>
      <c r="E36" s="229">
        <v>86.58</v>
      </c>
      <c r="F36" s="229">
        <v>103.27</v>
      </c>
      <c r="G36" s="229">
        <v>127.65</v>
      </c>
      <c r="H36" s="229">
        <v>152.83000000000001</v>
      </c>
      <c r="I36" s="98">
        <f t="shared" si="0"/>
        <v>0.1972581276929104</v>
      </c>
      <c r="J36" s="229">
        <f t="shared" si="1"/>
        <v>25.180000000000007</v>
      </c>
      <c r="K36" s="230">
        <v>44.76</v>
      </c>
      <c r="L36" s="230">
        <v>94.18</v>
      </c>
      <c r="M36" s="230">
        <v>121.48</v>
      </c>
      <c r="N36" s="230">
        <v>143.25</v>
      </c>
      <c r="O36" s="230">
        <v>162.71</v>
      </c>
      <c r="P36" s="98">
        <f t="shared" si="2"/>
        <v>0.13584642233856892</v>
      </c>
      <c r="Q36" s="229">
        <f t="shared" si="3"/>
        <v>19.460000000000008</v>
      </c>
    </row>
    <row r="37" spans="2:17" x14ac:dyDescent="0.25">
      <c r="B37" s="96" t="s">
        <v>65</v>
      </c>
      <c r="C37" s="229">
        <v>45.47</v>
      </c>
      <c r="D37" s="229">
        <v>30.29</v>
      </c>
      <c r="E37" s="229">
        <v>48.86</v>
      </c>
      <c r="F37" s="229">
        <v>61.39</v>
      </c>
      <c r="G37" s="229">
        <v>90.45</v>
      </c>
      <c r="H37" s="229">
        <v>93.94</v>
      </c>
      <c r="I37" s="98">
        <f t="shared" si="0"/>
        <v>3.8584853510226669E-2</v>
      </c>
      <c r="J37" s="229">
        <f t="shared" si="1"/>
        <v>3.4899999999999949</v>
      </c>
      <c r="K37" s="230">
        <v>1.49</v>
      </c>
      <c r="L37" s="230">
        <v>44.32</v>
      </c>
      <c r="M37" s="230">
        <v>78.12</v>
      </c>
      <c r="N37" s="230">
        <v>72.67</v>
      </c>
      <c r="O37" s="230">
        <v>71.77</v>
      </c>
      <c r="P37" s="98">
        <f t="shared" si="2"/>
        <v>-1.2384752992982029E-2</v>
      </c>
      <c r="Q37" s="229">
        <f t="shared" si="3"/>
        <v>-0.90000000000000568</v>
      </c>
    </row>
    <row r="38" spans="2:17" x14ac:dyDescent="0.25">
      <c r="B38" s="93" t="s">
        <v>53</v>
      </c>
      <c r="C38" s="233">
        <v>43.26</v>
      </c>
      <c r="D38" s="233">
        <v>33.54</v>
      </c>
      <c r="E38" s="233">
        <v>37.840000000000003</v>
      </c>
      <c r="F38" s="233">
        <v>53.16</v>
      </c>
      <c r="G38" s="233">
        <v>62.05</v>
      </c>
      <c r="H38" s="233">
        <v>69.75</v>
      </c>
      <c r="I38" s="102">
        <f t="shared" si="0"/>
        <v>0.12409347300564066</v>
      </c>
      <c r="J38" s="233">
        <f t="shared" si="1"/>
        <v>7.7000000000000028</v>
      </c>
      <c r="K38" s="234">
        <v>24.79</v>
      </c>
      <c r="L38" s="234">
        <v>53.48</v>
      </c>
      <c r="M38" s="234">
        <v>53.65</v>
      </c>
      <c r="N38" s="234">
        <v>67.52</v>
      </c>
      <c r="O38" s="234">
        <v>73.47</v>
      </c>
      <c r="P38" s="102">
        <f t="shared" si="2"/>
        <v>8.8122037914692086E-2</v>
      </c>
      <c r="Q38" s="233">
        <f t="shared" si="3"/>
        <v>5.9500000000000028</v>
      </c>
    </row>
    <row r="39" spans="2:17" x14ac:dyDescent="0.25">
      <c r="B39" s="96" t="s">
        <v>62</v>
      </c>
      <c r="C39" s="229">
        <v>43.26</v>
      </c>
      <c r="D39" s="229">
        <v>33.54</v>
      </c>
      <c r="E39" s="229">
        <v>37.840000000000003</v>
      </c>
      <c r="F39" s="229">
        <v>53.16</v>
      </c>
      <c r="G39" s="229">
        <v>62.05</v>
      </c>
      <c r="H39" s="229">
        <v>69.75</v>
      </c>
      <c r="I39" s="98">
        <f t="shared" si="0"/>
        <v>0.12409347300564066</v>
      </c>
      <c r="J39" s="229">
        <f t="shared" si="1"/>
        <v>7.7000000000000028</v>
      </c>
      <c r="K39" s="230">
        <v>24.79</v>
      </c>
      <c r="L39" s="230">
        <v>53.48</v>
      </c>
      <c r="M39" s="230">
        <v>53.65</v>
      </c>
      <c r="N39" s="230">
        <v>67.52</v>
      </c>
      <c r="O39" s="230">
        <v>73.47</v>
      </c>
      <c r="P39" s="98">
        <f t="shared" si="2"/>
        <v>8.8122037914692086E-2</v>
      </c>
      <c r="Q39" s="229">
        <f t="shared" si="3"/>
        <v>5.9500000000000028</v>
      </c>
    </row>
    <row r="40" spans="2:17" x14ac:dyDescent="0.25">
      <c r="B40" s="99" t="s">
        <v>63</v>
      </c>
      <c r="C40" s="231">
        <v>56.68</v>
      </c>
      <c r="D40" s="231">
        <v>39.090000000000003</v>
      </c>
      <c r="E40" s="231">
        <v>40.1</v>
      </c>
      <c r="F40" s="231">
        <v>62.85</v>
      </c>
      <c r="G40" s="231">
        <v>73.61</v>
      </c>
      <c r="H40" s="231">
        <v>84.16</v>
      </c>
      <c r="I40" s="100">
        <f t="shared" si="0"/>
        <v>0.14332291808178232</v>
      </c>
      <c r="J40" s="231">
        <f t="shared" si="1"/>
        <v>10.549999999999997</v>
      </c>
      <c r="K40" s="232">
        <v>25.16</v>
      </c>
      <c r="L40" s="232">
        <v>64.73</v>
      </c>
      <c r="M40" s="232">
        <v>64.58</v>
      </c>
      <c r="N40" s="232">
        <v>82.73</v>
      </c>
      <c r="O40" s="232">
        <v>86.77</v>
      </c>
      <c r="P40" s="100">
        <f t="shared" si="2"/>
        <v>4.8833554937749213E-2</v>
      </c>
      <c r="Q40" s="231">
        <f t="shared" si="3"/>
        <v>4.039999999999992</v>
      </c>
    </row>
    <row r="41" spans="2:17" x14ac:dyDescent="0.25">
      <c r="B41" s="99" t="s">
        <v>64</v>
      </c>
      <c r="C41" s="231">
        <v>31.7</v>
      </c>
      <c r="D41" s="231">
        <v>27.82</v>
      </c>
      <c r="E41" s="231">
        <v>34.1</v>
      </c>
      <c r="F41" s="231">
        <v>40.229999999999997</v>
      </c>
      <c r="G41" s="231">
        <v>47.48</v>
      </c>
      <c r="H41" s="231">
        <v>49.35</v>
      </c>
      <c r="I41" s="100">
        <f t="shared" si="0"/>
        <v>3.9385004212300068E-2</v>
      </c>
      <c r="J41" s="231">
        <f t="shared" si="1"/>
        <v>1.8700000000000045</v>
      </c>
      <c r="K41" s="232">
        <v>24.09</v>
      </c>
      <c r="L41" s="232">
        <v>37.58</v>
      </c>
      <c r="M41" s="232">
        <v>40.75</v>
      </c>
      <c r="N41" s="232">
        <v>48.02</v>
      </c>
      <c r="O41" s="232">
        <v>49.23</v>
      </c>
      <c r="P41" s="100">
        <f t="shared" si="2"/>
        <v>2.5197834235735073E-2</v>
      </c>
      <c r="Q41" s="231">
        <f t="shared" si="3"/>
        <v>1.2099999999999937</v>
      </c>
    </row>
    <row r="42" spans="2:17" x14ac:dyDescent="0.25">
      <c r="B42" s="93" t="s">
        <v>54</v>
      </c>
      <c r="C42" s="233">
        <v>71.48</v>
      </c>
      <c r="D42" s="233">
        <v>50.94</v>
      </c>
      <c r="E42" s="233">
        <v>53.72</v>
      </c>
      <c r="F42" s="233">
        <v>88.72</v>
      </c>
      <c r="G42" s="233">
        <v>108.87</v>
      </c>
      <c r="H42" s="233">
        <v>119.53</v>
      </c>
      <c r="I42" s="102">
        <f t="shared" si="0"/>
        <v>9.791494442913562E-2</v>
      </c>
      <c r="J42" s="233">
        <f t="shared" si="1"/>
        <v>10.659999999999997</v>
      </c>
      <c r="K42" s="234">
        <v>24.62</v>
      </c>
      <c r="L42" s="234">
        <v>88.41</v>
      </c>
      <c r="M42" s="234">
        <v>102.34</v>
      </c>
      <c r="N42" s="234">
        <v>104.71</v>
      </c>
      <c r="O42" s="234">
        <v>95.11</v>
      </c>
      <c r="P42" s="102">
        <f t="shared" si="2"/>
        <v>-9.1681787794861913E-2</v>
      </c>
      <c r="Q42" s="233">
        <f t="shared" si="3"/>
        <v>-9.5999999999999943</v>
      </c>
    </row>
    <row r="43" spans="2:17" x14ac:dyDescent="0.25">
      <c r="B43" s="96" t="s">
        <v>62</v>
      </c>
      <c r="C43" s="229">
        <v>77.83</v>
      </c>
      <c r="D43" s="229">
        <v>56.41</v>
      </c>
      <c r="E43" s="229">
        <v>62.75</v>
      </c>
      <c r="F43" s="229">
        <v>96.52</v>
      </c>
      <c r="G43" s="229">
        <v>119.31</v>
      </c>
      <c r="H43" s="229">
        <v>129.19999999999999</v>
      </c>
      <c r="I43" s="98">
        <f t="shared" si="0"/>
        <v>8.2893303159835563E-2</v>
      </c>
      <c r="J43" s="229">
        <f t="shared" si="1"/>
        <v>9.8899999999999864</v>
      </c>
      <c r="K43" s="230">
        <v>33.4</v>
      </c>
      <c r="L43" s="230">
        <v>96.48</v>
      </c>
      <c r="M43" s="230">
        <v>113.86</v>
      </c>
      <c r="N43" s="230">
        <v>114.71</v>
      </c>
      <c r="O43" s="230">
        <v>101.6</v>
      </c>
      <c r="P43" s="98">
        <f t="shared" si="2"/>
        <v>-0.11428820503879344</v>
      </c>
      <c r="Q43" s="229">
        <f t="shared" si="3"/>
        <v>-13.11</v>
      </c>
    </row>
    <row r="44" spans="2:17" x14ac:dyDescent="0.25">
      <c r="B44" s="99" t="s">
        <v>63</v>
      </c>
      <c r="C44" s="231">
        <v>81.78</v>
      </c>
      <c r="D44" s="231">
        <v>0</v>
      </c>
      <c r="E44" s="231">
        <v>65.540000000000006</v>
      </c>
      <c r="F44" s="231">
        <v>100.75</v>
      </c>
      <c r="G44" s="231">
        <v>126.98</v>
      </c>
      <c r="H44" s="231">
        <v>135.56</v>
      </c>
      <c r="I44" s="100">
        <f t="shared" si="0"/>
        <v>6.7569696015120417E-2</v>
      </c>
      <c r="J44" s="231">
        <f t="shared" si="1"/>
        <v>8.5799999999999983</v>
      </c>
      <c r="K44" s="232">
        <v>0</v>
      </c>
      <c r="L44" s="232">
        <v>102.9</v>
      </c>
      <c r="M44" s="232">
        <v>125.3</v>
      </c>
      <c r="N44" s="232">
        <v>125.52</v>
      </c>
      <c r="O44" s="232">
        <v>107.65</v>
      </c>
      <c r="P44" s="100">
        <f t="shared" si="2"/>
        <v>-0.14236775015933711</v>
      </c>
      <c r="Q44" s="231">
        <f t="shared" si="3"/>
        <v>-17.86999999999999</v>
      </c>
    </row>
    <row r="45" spans="2:17" x14ac:dyDescent="0.25">
      <c r="B45" s="99" t="s">
        <v>64</v>
      </c>
      <c r="C45" s="231">
        <v>62.86</v>
      </c>
      <c r="D45" s="231">
        <v>0</v>
      </c>
      <c r="E45" s="231">
        <v>51.57</v>
      </c>
      <c r="F45" s="231">
        <v>79.3</v>
      </c>
      <c r="G45" s="231">
        <v>88.65</v>
      </c>
      <c r="H45" s="231">
        <v>103.35</v>
      </c>
      <c r="I45" s="100">
        <f t="shared" si="0"/>
        <v>0.16582064297800314</v>
      </c>
      <c r="J45" s="231">
        <f t="shared" si="1"/>
        <v>14.699999999999989</v>
      </c>
      <c r="K45" s="232">
        <v>0</v>
      </c>
      <c r="L45" s="232">
        <v>70.400000000000006</v>
      </c>
      <c r="M45" s="232">
        <v>70.31</v>
      </c>
      <c r="N45" s="232">
        <v>70.760000000000005</v>
      </c>
      <c r="O45" s="232">
        <v>77.010000000000005</v>
      </c>
      <c r="P45" s="100">
        <f t="shared" si="2"/>
        <v>8.8326738270209093E-2</v>
      </c>
      <c r="Q45" s="231">
        <f t="shared" si="3"/>
        <v>6.25</v>
      </c>
    </row>
    <row r="46" spans="2:17" x14ac:dyDescent="0.25">
      <c r="B46" s="96" t="s">
        <v>65</v>
      </c>
      <c r="C46" s="229">
        <v>50.93</v>
      </c>
      <c r="D46" s="229">
        <v>31.82</v>
      </c>
      <c r="E46" s="229">
        <v>24.11</v>
      </c>
      <c r="F46" s="229">
        <v>48.07</v>
      </c>
      <c r="G46" s="229">
        <v>55.12</v>
      </c>
      <c r="H46" s="229">
        <v>69.489999999999995</v>
      </c>
      <c r="I46" s="98">
        <f t="shared" si="0"/>
        <v>0.26070391872278664</v>
      </c>
      <c r="J46" s="229">
        <f t="shared" si="1"/>
        <v>14.369999999999997</v>
      </c>
      <c r="K46" s="230">
        <v>10.43</v>
      </c>
      <c r="L46" s="230">
        <v>46.34</v>
      </c>
      <c r="M46" s="230">
        <v>45.29</v>
      </c>
      <c r="N46" s="230">
        <v>52.56</v>
      </c>
      <c r="O46" s="230">
        <v>62.67</v>
      </c>
      <c r="P46" s="98">
        <f t="shared" si="2"/>
        <v>0.19235159817351599</v>
      </c>
      <c r="Q46" s="229">
        <f t="shared" si="3"/>
        <v>10.11</v>
      </c>
    </row>
    <row r="47" spans="2:17" x14ac:dyDescent="0.25">
      <c r="B47" s="93" t="s">
        <v>55</v>
      </c>
      <c r="C47" s="233">
        <v>39.85</v>
      </c>
      <c r="D47" s="233">
        <v>22.7</v>
      </c>
      <c r="E47" s="233">
        <v>29.35</v>
      </c>
      <c r="F47" s="233">
        <v>43.18</v>
      </c>
      <c r="G47" s="233">
        <v>54</v>
      </c>
      <c r="H47" s="233">
        <v>56.57</v>
      </c>
      <c r="I47" s="102">
        <f t="shared" si="0"/>
        <v>4.7592592592592631E-2</v>
      </c>
      <c r="J47" s="233">
        <f t="shared" si="1"/>
        <v>2.5700000000000003</v>
      </c>
      <c r="K47" s="234">
        <v>16.86</v>
      </c>
      <c r="L47" s="234">
        <v>40.869999999999997</v>
      </c>
      <c r="M47" s="234">
        <v>48.01</v>
      </c>
      <c r="N47" s="234">
        <v>50.45</v>
      </c>
      <c r="O47" s="234">
        <v>47.62</v>
      </c>
      <c r="P47" s="102">
        <f t="shared" si="2"/>
        <v>-5.6095143706640371E-2</v>
      </c>
      <c r="Q47" s="233">
        <f t="shared" si="3"/>
        <v>-2.8300000000000054</v>
      </c>
    </row>
    <row r="48" spans="2:17" x14ac:dyDescent="0.25">
      <c r="B48" s="96" t="s">
        <v>62</v>
      </c>
      <c r="C48" s="229">
        <v>40.090000000000003</v>
      </c>
      <c r="D48" s="229">
        <v>22.26</v>
      </c>
      <c r="E48" s="229">
        <v>29.29</v>
      </c>
      <c r="F48" s="229">
        <v>43.74</v>
      </c>
      <c r="G48" s="229">
        <v>54.6</v>
      </c>
      <c r="H48" s="229">
        <v>58.13</v>
      </c>
      <c r="I48" s="98">
        <f t="shared" si="0"/>
        <v>6.4652014652014644E-2</v>
      </c>
      <c r="J48" s="229">
        <f t="shared" si="1"/>
        <v>3.5300000000000011</v>
      </c>
      <c r="K48" s="230">
        <v>16.899999999999999</v>
      </c>
      <c r="L48" s="230">
        <v>41.46</v>
      </c>
      <c r="M48" s="230">
        <v>48.04</v>
      </c>
      <c r="N48" s="230">
        <v>52.71</v>
      </c>
      <c r="O48" s="230">
        <v>48.46</v>
      </c>
      <c r="P48" s="98">
        <f t="shared" si="2"/>
        <v>-8.0629861506355538E-2</v>
      </c>
      <c r="Q48" s="229">
        <f t="shared" si="3"/>
        <v>-4.25</v>
      </c>
    </row>
    <row r="49" spans="2:17" x14ac:dyDescent="0.25">
      <c r="B49" s="99" t="s">
        <v>63</v>
      </c>
      <c r="C49" s="231">
        <v>43.4</v>
      </c>
      <c r="D49" s="231">
        <v>22.57</v>
      </c>
      <c r="E49" s="231">
        <v>31.13</v>
      </c>
      <c r="F49" s="231">
        <v>47.77</v>
      </c>
      <c r="G49" s="231">
        <v>59.8</v>
      </c>
      <c r="H49" s="231">
        <v>61.8</v>
      </c>
      <c r="I49" s="100">
        <f t="shared" si="0"/>
        <v>3.3444816053511683E-2</v>
      </c>
      <c r="J49" s="231">
        <f t="shared" si="1"/>
        <v>2</v>
      </c>
      <c r="K49" s="232">
        <v>17.149999999999999</v>
      </c>
      <c r="L49" s="232">
        <v>44.15</v>
      </c>
      <c r="M49" s="232">
        <v>51.85</v>
      </c>
      <c r="N49" s="232">
        <v>56.42</v>
      </c>
      <c r="O49" s="232">
        <v>50.48</v>
      </c>
      <c r="P49" s="100">
        <f t="shared" si="2"/>
        <v>-0.10528181495923439</v>
      </c>
      <c r="Q49" s="231">
        <f t="shared" si="3"/>
        <v>-5.9400000000000048</v>
      </c>
    </row>
    <row r="50" spans="2:17" x14ac:dyDescent="0.25">
      <c r="B50" s="99" t="s">
        <v>64</v>
      </c>
      <c r="C50" s="231">
        <v>28.7</v>
      </c>
      <c r="D50" s="231">
        <v>21.23</v>
      </c>
      <c r="E50" s="231">
        <v>23.12</v>
      </c>
      <c r="F50" s="231">
        <v>33.61</v>
      </c>
      <c r="G50" s="231">
        <v>39.770000000000003</v>
      </c>
      <c r="H50" s="231">
        <v>48.41</v>
      </c>
      <c r="I50" s="100">
        <f t="shared" si="0"/>
        <v>0.21724918280110628</v>
      </c>
      <c r="J50" s="231">
        <f t="shared" si="1"/>
        <v>8.6399999999999935</v>
      </c>
      <c r="K50" s="232">
        <v>16.12</v>
      </c>
      <c r="L50" s="232">
        <v>33.630000000000003</v>
      </c>
      <c r="M50" s="232">
        <v>37.17</v>
      </c>
      <c r="N50" s="232">
        <v>43.07</v>
      </c>
      <c r="O50" s="232">
        <v>43</v>
      </c>
      <c r="P50" s="100">
        <f t="shared" si="2"/>
        <v>-1.6252612026933511E-3</v>
      </c>
      <c r="Q50" s="231">
        <f t="shared" si="3"/>
        <v>-7.0000000000000284E-2</v>
      </c>
    </row>
    <row r="51" spans="2:17" x14ac:dyDescent="0.25">
      <c r="B51" s="96" t="s">
        <v>65</v>
      </c>
      <c r="C51" s="229">
        <v>35.76</v>
      </c>
      <c r="D51" s="229">
        <v>16.5</v>
      </c>
      <c r="E51" s="229">
        <v>23.32</v>
      </c>
      <c r="F51" s="229">
        <v>71.760000000000005</v>
      </c>
      <c r="G51" s="229">
        <v>82.76</v>
      </c>
      <c r="H51" s="229">
        <v>68.41</v>
      </c>
      <c r="I51" s="98">
        <f t="shared" si="0"/>
        <v>-0.17339294345094258</v>
      </c>
      <c r="J51" s="229">
        <f t="shared" si="1"/>
        <v>-14.350000000000009</v>
      </c>
      <c r="K51" s="230">
        <v>29.5</v>
      </c>
      <c r="L51" s="230">
        <v>97.11</v>
      </c>
      <c r="M51" s="230">
        <v>98.78</v>
      </c>
      <c r="N51" s="230">
        <v>32.36</v>
      </c>
      <c r="O51" s="230">
        <v>53.88</v>
      </c>
      <c r="P51" s="98">
        <f t="shared" si="2"/>
        <v>0.66501854140914718</v>
      </c>
      <c r="Q51" s="229">
        <f t="shared" si="3"/>
        <v>21.520000000000003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70AA-9D9B-49DD-8401-3EF034B7EB8B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5498-31CA-402F-9E05-57BC2E91EBC2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35"/>
      <c r="G1" s="235"/>
      <c r="H1" s="235"/>
      <c r="J1" s="235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263</v>
      </c>
      <c r="D5" s="173" t="s">
        <v>264</v>
      </c>
      <c r="E5" s="173" t="s">
        <v>265</v>
      </c>
      <c r="F5" s="173" t="s">
        <v>266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267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268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6" t="s">
        <v>175</v>
      </c>
      <c r="C6" s="237">
        <v>142242</v>
      </c>
      <c r="D6" s="237">
        <v>27049</v>
      </c>
      <c r="E6" s="237">
        <v>204530</v>
      </c>
      <c r="F6" s="237">
        <v>249495</v>
      </c>
      <c r="G6" s="238">
        <f t="shared" ref="G6:G11" si="0">F6/E6-1</f>
        <v>0.21984549943773524</v>
      </c>
      <c r="H6" s="237">
        <f t="shared" ref="H6:H11" si="1">F6-E6</f>
        <v>44965</v>
      </c>
      <c r="I6" s="238"/>
      <c r="J6" s="237">
        <v>274173</v>
      </c>
      <c r="K6" s="238">
        <f t="shared" ref="K6:K11" si="2">J6/F6-1</f>
        <v>9.8911801839716151E-2</v>
      </c>
      <c r="L6" s="237">
        <f t="shared" ref="L6:L11" si="3">J6-F6</f>
        <v>24678</v>
      </c>
      <c r="M6" s="238"/>
      <c r="N6" s="237">
        <v>289656</v>
      </c>
      <c r="O6" s="238">
        <f t="shared" ref="O6:O11" si="4">N6/J6-1</f>
        <v>5.647164381613079E-2</v>
      </c>
      <c r="P6" s="237">
        <f t="shared" ref="P6:P11" si="5">N6-J6</f>
        <v>15483</v>
      </c>
      <c r="Q6" s="238">
        <f>N6/C6-1</f>
        <v>1.0363605686084281</v>
      </c>
      <c r="R6" s="237">
        <f>N6-C6</f>
        <v>147414</v>
      </c>
      <c r="S6" s="238"/>
      <c r="T6" s="238"/>
      <c r="V6" s="29"/>
      <c r="AE6" s="1"/>
    </row>
    <row r="7" spans="1:31" ht="18.75" x14ac:dyDescent="0.3">
      <c r="A7" s="4"/>
      <c r="B7" s="236" t="s">
        <v>176</v>
      </c>
      <c r="C7" s="237">
        <v>47060</v>
      </c>
      <c r="D7" s="237">
        <v>12719</v>
      </c>
      <c r="E7" s="237">
        <v>83962</v>
      </c>
      <c r="F7" s="237">
        <v>92403</v>
      </c>
      <c r="G7" s="238">
        <f t="shared" si="0"/>
        <v>0.1005335747123699</v>
      </c>
      <c r="H7" s="237">
        <f t="shared" si="1"/>
        <v>8441</v>
      </c>
      <c r="I7" s="238">
        <f>F7/$F$7</f>
        <v>1</v>
      </c>
      <c r="J7" s="237">
        <v>90657</v>
      </c>
      <c r="K7" s="238">
        <f t="shared" si="2"/>
        <v>-1.8895490406155679E-2</v>
      </c>
      <c r="L7" s="237">
        <f t="shared" si="3"/>
        <v>-1746</v>
      </c>
      <c r="M7" s="238">
        <f>J7/$J$7</f>
        <v>1</v>
      </c>
      <c r="N7" s="237">
        <v>98066</v>
      </c>
      <c r="O7" s="238">
        <f t="shared" si="4"/>
        <v>8.1725625158564741E-2</v>
      </c>
      <c r="P7" s="237">
        <f t="shared" si="5"/>
        <v>7409</v>
      </c>
      <c r="Q7" s="238">
        <f t="shared" ref="Q7:Q11" si="6">N7/C7-1</f>
        <v>1.0838504037399064</v>
      </c>
      <c r="R7" s="237">
        <f t="shared" ref="R7:R11" si="7">N7-C7</f>
        <v>51006</v>
      </c>
      <c r="S7" s="238">
        <f>N7/$N$7</f>
        <v>1</v>
      </c>
      <c r="T7" s="238">
        <f>N7/$N$6</f>
        <v>0.33856022316126716</v>
      </c>
      <c r="V7" s="29"/>
      <c r="W7" s="81"/>
      <c r="AE7" s="1" t="s">
        <v>177</v>
      </c>
    </row>
    <row r="8" spans="1:31" ht="15.75" x14ac:dyDescent="0.25">
      <c r="A8" s="4"/>
      <c r="B8" s="239" t="s">
        <v>102</v>
      </c>
      <c r="C8" s="240">
        <v>38308</v>
      </c>
      <c r="D8" s="240">
        <v>6431</v>
      </c>
      <c r="E8" s="240">
        <v>59577</v>
      </c>
      <c r="F8" s="240">
        <v>71525</v>
      </c>
      <c r="G8" s="241">
        <f t="shared" si="0"/>
        <v>0.20054719103009555</v>
      </c>
      <c r="H8" s="240">
        <f t="shared" si="1"/>
        <v>11948</v>
      </c>
      <c r="I8" s="241">
        <f>F8/$F$7</f>
        <v>0.77405495492570586</v>
      </c>
      <c r="J8" s="240">
        <v>69868</v>
      </c>
      <c r="K8" s="241">
        <f t="shared" si="2"/>
        <v>-2.3166724921356185E-2</v>
      </c>
      <c r="L8" s="240">
        <f t="shared" si="3"/>
        <v>-1657</v>
      </c>
      <c r="M8" s="241">
        <f>J8/$J$7</f>
        <v>0.77068510980950178</v>
      </c>
      <c r="N8" s="240">
        <v>77800</v>
      </c>
      <c r="O8" s="241">
        <f t="shared" si="4"/>
        <v>0.11352836777924091</v>
      </c>
      <c r="P8" s="240">
        <f t="shared" si="5"/>
        <v>7932</v>
      </c>
      <c r="Q8" s="241">
        <f t="shared" si="6"/>
        <v>1.0309073822700219</v>
      </c>
      <c r="R8" s="240">
        <f t="shared" si="7"/>
        <v>39492</v>
      </c>
      <c r="S8" s="241">
        <f>N8/$N$7</f>
        <v>0.79334325862174448</v>
      </c>
      <c r="T8" s="241">
        <f>N8/$N$6</f>
        <v>0.26859447068246473</v>
      </c>
      <c r="V8" s="29"/>
      <c r="W8" s="81"/>
      <c r="AE8" s="1" t="s">
        <v>178</v>
      </c>
    </row>
    <row r="9" spans="1:31" s="4" customFormat="1" x14ac:dyDescent="0.25">
      <c r="B9" s="242" t="s">
        <v>105</v>
      </c>
      <c r="C9" s="243">
        <v>8752</v>
      </c>
      <c r="D9" s="243">
        <v>6288</v>
      </c>
      <c r="E9" s="243">
        <v>24385</v>
      </c>
      <c r="F9" s="243">
        <v>20878</v>
      </c>
      <c r="G9" s="244">
        <f t="shared" si="0"/>
        <v>-0.14381792085298339</v>
      </c>
      <c r="H9" s="245">
        <f t="shared" si="1"/>
        <v>-3507</v>
      </c>
      <c r="I9" s="246">
        <f>F9/$F$7</f>
        <v>0.22594504507429414</v>
      </c>
      <c r="J9" s="243">
        <v>20789</v>
      </c>
      <c r="K9" s="244">
        <f t="shared" si="2"/>
        <v>-4.2628604272439974E-3</v>
      </c>
      <c r="L9" s="245">
        <f t="shared" si="3"/>
        <v>-89</v>
      </c>
      <c r="M9" s="246">
        <f>J9/$J$7</f>
        <v>0.22931489019049825</v>
      </c>
      <c r="N9" s="243">
        <v>20266</v>
      </c>
      <c r="O9" s="244">
        <f t="shared" si="4"/>
        <v>-2.5157535234979989E-2</v>
      </c>
      <c r="P9" s="245">
        <f t="shared" si="5"/>
        <v>-523</v>
      </c>
      <c r="Q9" s="244">
        <f t="shared" si="6"/>
        <v>1.3155850091407677</v>
      </c>
      <c r="R9" s="245">
        <f t="shared" si="7"/>
        <v>11514</v>
      </c>
      <c r="S9" s="246">
        <f>N9/$N$7</f>
        <v>0.20665674137825546</v>
      </c>
      <c r="T9" s="246">
        <f>N9/$N$6</f>
        <v>6.9965752478802448E-2</v>
      </c>
      <c r="V9" s="29"/>
      <c r="W9" s="81"/>
      <c r="AE9" s="1" t="s">
        <v>179</v>
      </c>
    </row>
    <row r="10" spans="1:31" s="4" customFormat="1" x14ac:dyDescent="0.25">
      <c r="B10" s="247" t="s">
        <v>180</v>
      </c>
      <c r="C10" s="29">
        <v>6294</v>
      </c>
      <c r="D10" s="29">
        <v>2088</v>
      </c>
      <c r="E10" s="29">
        <v>12952</v>
      </c>
      <c r="F10" s="29">
        <v>10462</v>
      </c>
      <c r="G10" s="22">
        <f t="shared" si="0"/>
        <v>-0.19224830142062999</v>
      </c>
      <c r="H10" s="20">
        <f t="shared" si="1"/>
        <v>-2490</v>
      </c>
      <c r="I10" s="31">
        <f>F10/$F$7</f>
        <v>0.1132214322045821</v>
      </c>
      <c r="J10" s="29">
        <v>10897</v>
      </c>
      <c r="K10" s="22">
        <f t="shared" si="2"/>
        <v>4.1579047983177242E-2</v>
      </c>
      <c r="L10" s="20">
        <f t="shared" si="3"/>
        <v>435</v>
      </c>
      <c r="M10" s="31">
        <f>J10/$J$7</f>
        <v>0.12020031547481165</v>
      </c>
      <c r="N10" s="29">
        <v>8514</v>
      </c>
      <c r="O10" s="22">
        <f t="shared" si="4"/>
        <v>-0.2186840414793062</v>
      </c>
      <c r="P10" s="20">
        <f t="shared" si="5"/>
        <v>-2383</v>
      </c>
      <c r="Q10" s="22">
        <f t="shared" si="6"/>
        <v>0.35271687321258338</v>
      </c>
      <c r="R10" s="20">
        <f t="shared" si="7"/>
        <v>2220</v>
      </c>
      <c r="S10" s="31">
        <f>N10/$N$7</f>
        <v>8.6819081027063399E-2</v>
      </c>
      <c r="T10" s="31">
        <f>N10/$N$6</f>
        <v>2.9393487447178724E-2</v>
      </c>
      <c r="V10" s="29"/>
      <c r="W10" s="81"/>
      <c r="AE10" s="1" t="s">
        <v>181</v>
      </c>
    </row>
    <row r="11" spans="1:31" s="4" customFormat="1" x14ac:dyDescent="0.25">
      <c r="B11" s="247" t="s">
        <v>182</v>
      </c>
      <c r="C11" s="29">
        <f>C9-C10</f>
        <v>2458</v>
      </c>
      <c r="D11" s="29">
        <f>D9-D10</f>
        <v>4200</v>
      </c>
      <c r="E11" s="29">
        <f>E9-E10</f>
        <v>11433</v>
      </c>
      <c r="F11" s="29">
        <f>F9-F10</f>
        <v>10416</v>
      </c>
      <c r="G11" s="22">
        <f t="shared" si="0"/>
        <v>-8.8953030700603564E-2</v>
      </c>
      <c r="H11" s="20">
        <f t="shared" si="1"/>
        <v>-1017</v>
      </c>
      <c r="I11" s="31">
        <f>F11/$F$7</f>
        <v>0.11272361286971203</v>
      </c>
      <c r="J11" s="29">
        <f>J9-J10</f>
        <v>9892</v>
      </c>
      <c r="K11" s="22">
        <f t="shared" si="2"/>
        <v>-5.0307219662058422E-2</v>
      </c>
      <c r="L11" s="20">
        <f t="shared" si="3"/>
        <v>-524</v>
      </c>
      <c r="M11" s="31">
        <f>J11/$J$7</f>
        <v>0.1091145747156866</v>
      </c>
      <c r="N11" s="29">
        <f>N9-N10</f>
        <v>11752</v>
      </c>
      <c r="O11" s="22">
        <f t="shared" si="4"/>
        <v>0.18803073190456931</v>
      </c>
      <c r="P11" s="20">
        <f t="shared" si="5"/>
        <v>1860</v>
      </c>
      <c r="Q11" s="22">
        <f t="shared" si="6"/>
        <v>3.7811228641171688</v>
      </c>
      <c r="R11" s="20">
        <f t="shared" si="7"/>
        <v>9294</v>
      </c>
      <c r="S11" s="31">
        <f>N11/$N$7</f>
        <v>0.11983766035119206</v>
      </c>
      <c r="T11" s="31">
        <f>N11/$N$6</f>
        <v>4.0572265031623721E-2</v>
      </c>
      <c r="V11" s="29"/>
      <c r="W11" s="81"/>
      <c r="AE11" s="1" t="s">
        <v>183</v>
      </c>
    </row>
    <row r="12" spans="1:31" s="4" customFormat="1" ht="7.5" customHeight="1" x14ac:dyDescent="0.25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AE12" s="1" t="s">
        <v>184</v>
      </c>
    </row>
    <row r="13" spans="1:31" s="4" customFormat="1" x14ac:dyDescent="0.25">
      <c r="B13" s="172" t="s">
        <v>185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2" t="s">
        <v>187</v>
      </c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6" t="s">
        <v>175</v>
      </c>
      <c r="C40" s="236"/>
      <c r="D40" s="236"/>
      <c r="E40" s="237"/>
      <c r="F40" s="237"/>
      <c r="G40" s="237"/>
      <c r="H40" s="237"/>
      <c r="I40" s="237"/>
      <c r="J40" s="237">
        <v>1824653</v>
      </c>
      <c r="K40" s="237"/>
      <c r="L40" s="237"/>
      <c r="M40" s="238"/>
      <c r="N40" s="237">
        <v>2354005</v>
      </c>
      <c r="O40" s="238"/>
      <c r="P40" s="238">
        <v>1</v>
      </c>
      <c r="Q40" s="238">
        <v>0.2901110512519367</v>
      </c>
      <c r="R40" s="237">
        <v>529352</v>
      </c>
      <c r="S40" s="249"/>
      <c r="T40" s="249"/>
      <c r="AE40" s="1"/>
    </row>
    <row r="41" spans="2:31" ht="18.75" hidden="1" x14ac:dyDescent="0.3">
      <c r="B41" s="236" t="s">
        <v>176</v>
      </c>
      <c r="C41" s="236"/>
      <c r="D41" s="236"/>
      <c r="E41" s="237"/>
      <c r="F41" s="237"/>
      <c r="G41" s="237"/>
      <c r="H41" s="237"/>
      <c r="I41" s="237"/>
      <c r="J41" s="237">
        <v>603938</v>
      </c>
      <c r="K41" s="237"/>
      <c r="L41" s="237"/>
      <c r="M41" s="238">
        <v>1</v>
      </c>
      <c r="N41" s="237">
        <v>936181</v>
      </c>
      <c r="O41" s="238">
        <v>1</v>
      </c>
      <c r="P41" s="238">
        <v>0.39769711619134201</v>
      </c>
      <c r="Q41" s="238">
        <v>0.55012766211101138</v>
      </c>
      <c r="R41" s="237">
        <v>332243</v>
      </c>
      <c r="S41" s="249"/>
      <c r="T41" s="249"/>
      <c r="AE41" s="1" t="s">
        <v>177</v>
      </c>
    </row>
    <row r="42" spans="2:31" ht="15.75" hidden="1" x14ac:dyDescent="0.25">
      <c r="B42" s="239" t="s">
        <v>102</v>
      </c>
      <c r="C42" s="239"/>
      <c r="D42" s="239"/>
      <c r="E42" s="240"/>
      <c r="F42" s="240"/>
      <c r="G42" s="240"/>
      <c r="H42" s="240"/>
      <c r="I42" s="240"/>
      <c r="J42" s="240">
        <v>276550.36166633503</v>
      </c>
      <c r="K42" s="240"/>
      <c r="L42" s="240"/>
      <c r="M42" s="241">
        <v>0.45791184139155844</v>
      </c>
      <c r="N42" s="240">
        <v>430252.45635520399</v>
      </c>
      <c r="O42" s="241">
        <v>0.4595825554622493</v>
      </c>
      <c r="P42" s="241">
        <v>0.18277465695918402</v>
      </c>
      <c r="Q42" s="241">
        <v>0.55578337978930015</v>
      </c>
      <c r="R42" s="240">
        <v>153702.09468886897</v>
      </c>
      <c r="S42" s="250"/>
      <c r="T42" s="250"/>
      <c r="AE42" s="1" t="s">
        <v>178</v>
      </c>
    </row>
    <row r="43" spans="2:31" s="4" customFormat="1" hidden="1" x14ac:dyDescent="0.25">
      <c r="B43" s="242" t="s">
        <v>105</v>
      </c>
      <c r="C43" s="251"/>
      <c r="D43" s="251"/>
      <c r="E43" s="243"/>
      <c r="F43" s="243"/>
      <c r="G43" s="243"/>
      <c r="H43" s="243"/>
      <c r="I43" s="243"/>
      <c r="J43" s="243">
        <v>327387.63833385095</v>
      </c>
      <c r="K43" s="243"/>
      <c r="L43" s="243"/>
      <c r="M43" s="246">
        <v>0.54208815860874948</v>
      </c>
      <c r="N43" s="243">
        <v>505927.5436448183</v>
      </c>
      <c r="O43" s="246">
        <v>0.54041637636826456</v>
      </c>
      <c r="P43" s="246">
        <v>0.21492203442423372</v>
      </c>
      <c r="Q43" s="244">
        <v>0.54534711884540576</v>
      </c>
      <c r="R43" s="245">
        <v>178539.90531096736</v>
      </c>
      <c r="S43" s="252"/>
      <c r="T43" s="252"/>
      <c r="AE43" s="1" t="s">
        <v>179</v>
      </c>
    </row>
    <row r="44" spans="2:31" s="4" customFormat="1" hidden="1" x14ac:dyDescent="0.25">
      <c r="B44" s="247" t="s">
        <v>180</v>
      </c>
      <c r="C44" s="247"/>
      <c r="D44" s="24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7" t="s">
        <v>182</v>
      </c>
      <c r="C45" s="247"/>
      <c r="D45" s="24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AE46" s="1" t="s">
        <v>184</v>
      </c>
    </row>
    <row r="47" spans="2:31" s="4" customFormat="1" hidden="1" x14ac:dyDescent="0.25">
      <c r="B47" s="281" t="s">
        <v>185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6" t="s">
        <v>175</v>
      </c>
      <c r="C124" s="237">
        <v>225835</v>
      </c>
      <c r="D124" s="237">
        <v>354204</v>
      </c>
      <c r="E124" s="237">
        <v>710225</v>
      </c>
      <c r="F124" s="237">
        <v>797848</v>
      </c>
      <c r="G124" s="238">
        <f t="shared" ref="G124:G129" si="8">F124/E124-1</f>
        <v>0.12337357879545219</v>
      </c>
      <c r="H124" s="237">
        <f t="shared" ref="H124:H129" si="9">F124-E124</f>
        <v>87623</v>
      </c>
      <c r="I124" s="238"/>
      <c r="J124" s="237">
        <v>914356</v>
      </c>
      <c r="K124" s="238"/>
      <c r="L124" s="238">
        <f t="shared" ref="L124:L129" si="10">J124/F124-1</f>
        <v>0.14602781482187077</v>
      </c>
      <c r="M124" s="237">
        <f t="shared" ref="M124:M129" si="11">J124-F124</f>
        <v>116508</v>
      </c>
      <c r="N124" s="238">
        <f t="shared" ref="N124:N129" si="12">J124/D124-1</f>
        <v>1.5814389447888786</v>
      </c>
      <c r="O124" s="237">
        <f t="shared" ref="O124:O129" si="13">J124-D124</f>
        <v>560152</v>
      </c>
      <c r="Z124" s="1"/>
      <c r="AE124"/>
    </row>
    <row r="125" spans="2:31" ht="18.75" x14ac:dyDescent="0.3">
      <c r="B125" s="236" t="s">
        <v>176</v>
      </c>
      <c r="C125" s="237">
        <v>103133</v>
      </c>
      <c r="D125" s="237">
        <v>181693</v>
      </c>
      <c r="E125" s="237">
        <v>342343</v>
      </c>
      <c r="F125" s="237">
        <v>341923</v>
      </c>
      <c r="G125" s="238">
        <f t="shared" si="8"/>
        <v>-1.2268397484394011E-3</v>
      </c>
      <c r="H125" s="237">
        <f t="shared" si="9"/>
        <v>-420</v>
      </c>
      <c r="I125" s="238">
        <f>F125/$F$7</f>
        <v>3.7003452268865731</v>
      </c>
      <c r="J125" s="237">
        <v>382237</v>
      </c>
      <c r="K125" s="238">
        <f>J125/$J$125</f>
        <v>1</v>
      </c>
      <c r="L125" s="238">
        <f t="shared" si="10"/>
        <v>0.1179037385610211</v>
      </c>
      <c r="M125" s="237">
        <f t="shared" si="11"/>
        <v>40314</v>
      </c>
      <c r="N125" s="238">
        <f t="shared" si="12"/>
        <v>1.1037519332060124</v>
      </c>
      <c r="O125" s="237">
        <f t="shared" si="13"/>
        <v>200544</v>
      </c>
      <c r="Z125" s="1"/>
      <c r="AE125"/>
    </row>
    <row r="126" spans="2:31" ht="15.75" x14ac:dyDescent="0.25">
      <c r="B126" s="239" t="s">
        <v>102</v>
      </c>
      <c r="C126" s="240">
        <v>74813</v>
      </c>
      <c r="D126" s="240">
        <v>114704</v>
      </c>
      <c r="E126" s="240">
        <v>244952</v>
      </c>
      <c r="F126" s="240">
        <v>249820</v>
      </c>
      <c r="G126" s="241">
        <f t="shared" si="8"/>
        <v>1.987328129592747E-2</v>
      </c>
      <c r="H126" s="240">
        <f t="shared" si="9"/>
        <v>4868</v>
      </c>
      <c r="I126" s="241">
        <f>F126/$F$7</f>
        <v>2.7035918747226821</v>
      </c>
      <c r="J126" s="240">
        <v>275953</v>
      </c>
      <c r="K126" s="241">
        <f>J126/$J$125</f>
        <v>0.72194214584145433</v>
      </c>
      <c r="L126" s="241">
        <f t="shared" si="10"/>
        <v>0.1046073172684332</v>
      </c>
      <c r="M126" s="240">
        <f t="shared" si="11"/>
        <v>26133</v>
      </c>
      <c r="N126" s="241">
        <f t="shared" si="12"/>
        <v>1.4057835820895521</v>
      </c>
      <c r="O126" s="240">
        <f t="shared" si="13"/>
        <v>161249</v>
      </c>
      <c r="Z126" s="1"/>
      <c r="AE126"/>
    </row>
    <row r="127" spans="2:31" x14ac:dyDescent="0.25">
      <c r="B127" s="242" t="s">
        <v>105</v>
      </c>
      <c r="C127" s="243">
        <v>28320</v>
      </c>
      <c r="D127" s="243">
        <v>66989</v>
      </c>
      <c r="E127" s="243">
        <v>97391</v>
      </c>
      <c r="F127" s="243">
        <v>92103</v>
      </c>
      <c r="G127" s="244">
        <f t="shared" si="8"/>
        <v>-5.4296598248298134E-2</v>
      </c>
      <c r="H127" s="245">
        <f t="shared" si="9"/>
        <v>-5288</v>
      </c>
      <c r="I127" s="246">
        <f>F127/$F$7</f>
        <v>0.99675335216389083</v>
      </c>
      <c r="J127" s="243">
        <v>106284</v>
      </c>
      <c r="K127" s="246">
        <f>J127/$J$125</f>
        <v>0.27805785415854561</v>
      </c>
      <c r="L127" s="244">
        <f t="shared" si="10"/>
        <v>0.15396892609361257</v>
      </c>
      <c r="M127" s="245">
        <f t="shared" si="11"/>
        <v>14181</v>
      </c>
      <c r="N127" s="244">
        <f t="shared" si="12"/>
        <v>0.58658884294436398</v>
      </c>
      <c r="O127" s="245">
        <f t="shared" si="13"/>
        <v>39295</v>
      </c>
      <c r="Z127" s="1"/>
      <c r="AE127"/>
    </row>
    <row r="128" spans="2:31" x14ac:dyDescent="0.25">
      <c r="B128" s="247" t="s">
        <v>180</v>
      </c>
      <c r="C128" s="29">
        <v>17892</v>
      </c>
      <c r="D128" s="29">
        <v>29544</v>
      </c>
      <c r="E128" s="29">
        <v>51380</v>
      </c>
      <c r="F128" s="29">
        <v>50546</v>
      </c>
      <c r="G128" s="22">
        <f t="shared" si="8"/>
        <v>-1.6231996885947786E-2</v>
      </c>
      <c r="H128" s="20">
        <f t="shared" si="9"/>
        <v>-834</v>
      </c>
      <c r="I128" s="31">
        <f>F128/$F$7</f>
        <v>0.54701687174658831</v>
      </c>
      <c r="J128" s="29">
        <v>44152</v>
      </c>
      <c r="K128" s="31">
        <f>J128/$J$125</f>
        <v>0.11550948756923062</v>
      </c>
      <c r="L128" s="22">
        <f t="shared" si="10"/>
        <v>-0.12649863490681756</v>
      </c>
      <c r="M128" s="20">
        <f t="shared" si="11"/>
        <v>-6394</v>
      </c>
      <c r="N128" s="22">
        <f t="shared" si="12"/>
        <v>0.4944489574871378</v>
      </c>
      <c r="O128" s="20">
        <f t="shared" si="13"/>
        <v>14608</v>
      </c>
      <c r="Z128" s="1"/>
      <c r="AE128"/>
    </row>
    <row r="129" spans="2:31" x14ac:dyDescent="0.25">
      <c r="B129" s="247" t="s">
        <v>182</v>
      </c>
      <c r="C129" s="29">
        <f>C127-C128</f>
        <v>10428</v>
      </c>
      <c r="D129" s="29">
        <f>D127-D128</f>
        <v>37445</v>
      </c>
      <c r="E129" s="29">
        <f>E127-E128</f>
        <v>46011</v>
      </c>
      <c r="F129" s="29">
        <f>F127-F128</f>
        <v>41557</v>
      </c>
      <c r="G129" s="22">
        <f t="shared" si="8"/>
        <v>-9.6802938427767327E-2</v>
      </c>
      <c r="H129" s="20">
        <f t="shared" si="9"/>
        <v>-4454</v>
      </c>
      <c r="I129" s="31">
        <f>F129/$F$7</f>
        <v>0.44973648041730246</v>
      </c>
      <c r="J129" s="29">
        <f>J127-J128</f>
        <v>62132</v>
      </c>
      <c r="K129" s="31">
        <f>J129/$J$125</f>
        <v>0.16254836658931501</v>
      </c>
      <c r="L129" s="22">
        <f t="shared" si="10"/>
        <v>0.4951031113891764</v>
      </c>
      <c r="M129" s="20">
        <f t="shared" si="11"/>
        <v>20575</v>
      </c>
      <c r="N129" s="22">
        <f t="shared" si="12"/>
        <v>0.65928695419949257</v>
      </c>
      <c r="O129" s="20">
        <f t="shared" si="13"/>
        <v>24687</v>
      </c>
      <c r="Z129" s="1"/>
      <c r="AE129"/>
    </row>
    <row r="130" spans="2:31" x14ac:dyDescent="0.25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Z130" s="1"/>
      <c r="AE130"/>
    </row>
    <row r="131" spans="2:31" x14ac:dyDescent="0.25">
      <c r="B131" s="172" t="s">
        <v>185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5361-7091-4FF7-B4DF-8EB14F9428F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193</v>
      </c>
      <c r="C6" s="255">
        <v>47060</v>
      </c>
      <c r="D6" s="255">
        <v>12719</v>
      </c>
      <c r="E6" s="255">
        <v>83962</v>
      </c>
      <c r="F6" s="256">
        <f>E6/$E$6</f>
        <v>1</v>
      </c>
      <c r="G6" s="255">
        <v>92403</v>
      </c>
      <c r="H6" s="256">
        <f>G6/E6-1</f>
        <v>0.1005335747123699</v>
      </c>
      <c r="I6" s="255">
        <f>G6-E6</f>
        <v>8441</v>
      </c>
      <c r="J6" s="256">
        <f>G6/$G$6</f>
        <v>1</v>
      </c>
      <c r="K6" s="255">
        <v>90657</v>
      </c>
      <c r="L6" s="256">
        <f t="shared" ref="L6:L12" si="0">K6/G6-1</f>
        <v>-1.8895490406155679E-2</v>
      </c>
      <c r="M6" s="255">
        <f t="shared" ref="M6:M12" si="1">K6-G6</f>
        <v>-1746</v>
      </c>
      <c r="N6" s="256">
        <f>K6/$K$6</f>
        <v>1</v>
      </c>
      <c r="O6" s="255">
        <v>98066</v>
      </c>
      <c r="P6" s="256">
        <f t="shared" ref="P6:P11" si="2">O6/K6-1</f>
        <v>8.1725625158564741E-2</v>
      </c>
      <c r="Q6" s="255">
        <f t="shared" ref="Q6:Q12" si="3">O6-K6</f>
        <v>7409</v>
      </c>
      <c r="R6" s="256">
        <f>O6/C6-1</f>
        <v>1.0838504037399064</v>
      </c>
      <c r="S6" s="255">
        <f>O6-C6</f>
        <v>51006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40712</v>
      </c>
      <c r="D7" s="258">
        <v>9679</v>
      </c>
      <c r="E7" s="258">
        <v>70697</v>
      </c>
      <c r="F7" s="259">
        <f t="shared" ref="F7:F12" si="4">E7/$E$6</f>
        <v>0.84201186250923032</v>
      </c>
      <c r="G7" s="258">
        <v>77704</v>
      </c>
      <c r="H7" s="260">
        <f>G7/E7-1</f>
        <v>9.9113116539598645E-2</v>
      </c>
      <c r="I7" s="261">
        <f>G7-E7</f>
        <v>7007</v>
      </c>
      <c r="J7" s="259">
        <f>G7/$G$6</f>
        <v>0.84092507819010209</v>
      </c>
      <c r="K7" s="258">
        <v>74844</v>
      </c>
      <c r="L7" s="262">
        <f t="shared" si="0"/>
        <v>-3.6806342015855087E-2</v>
      </c>
      <c r="M7" s="263">
        <f t="shared" si="1"/>
        <v>-2860</v>
      </c>
      <c r="N7" s="259">
        <f>K7/$K$6</f>
        <v>0.82557331480194585</v>
      </c>
      <c r="O7" s="258">
        <v>79607</v>
      </c>
      <c r="P7" s="260">
        <f t="shared" si="2"/>
        <v>6.3639035861258186E-2</v>
      </c>
      <c r="Q7" s="261">
        <f t="shared" si="3"/>
        <v>4763</v>
      </c>
      <c r="R7" s="260">
        <f t="shared" ref="R7:R10" si="5">O7/C7-1</f>
        <v>0.95536942424837878</v>
      </c>
      <c r="S7" s="261">
        <f t="shared" ref="S7:S10" si="6">O7-C7</f>
        <v>38895</v>
      </c>
      <c r="T7" s="259">
        <f>O7/$O$6</f>
        <v>0.81176962453857604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7130</v>
      </c>
      <c r="D8" s="264">
        <v>3626</v>
      </c>
      <c r="E8" s="264">
        <v>14891</v>
      </c>
      <c r="F8" s="265">
        <f t="shared" si="4"/>
        <v>0.17735404111383721</v>
      </c>
      <c r="G8" s="264">
        <v>12879</v>
      </c>
      <c r="H8" s="266">
        <f>IFERROR(G8/E8-1,"-")</f>
        <v>-0.13511517023705599</v>
      </c>
      <c r="I8" s="267">
        <f t="shared" ref="I8:I12" si="7">G8-E8</f>
        <v>-2012</v>
      </c>
      <c r="J8" s="265">
        <f t="shared" ref="J8:J12" si="8">G8/$G$6</f>
        <v>0.13937859160416868</v>
      </c>
      <c r="K8" s="264">
        <v>12654</v>
      </c>
      <c r="L8" s="268">
        <f>IFERROR(K8/G8-1,"-")</f>
        <v>-1.7470300489168422E-2</v>
      </c>
      <c r="M8" s="269">
        <f>IF(G8=0,"nd",K8-G8)</f>
        <v>-225</v>
      </c>
      <c r="N8" s="270">
        <f t="shared" ref="N8:N12" si="9">K8/$K$6</f>
        <v>0.13958105827459547</v>
      </c>
      <c r="O8" s="264">
        <v>14779</v>
      </c>
      <c r="P8" s="268">
        <f>IFERROR(O8/K8-1,"-")</f>
        <v>0.16793108898372067</v>
      </c>
      <c r="Q8" s="271">
        <f t="shared" si="3"/>
        <v>2125</v>
      </c>
      <c r="R8" s="268">
        <f>IFERROR(O8/C8-1,"-")</f>
        <v>1.0727910238429175</v>
      </c>
      <c r="S8" s="271">
        <f t="shared" si="6"/>
        <v>7649</v>
      </c>
      <c r="T8" s="270">
        <f t="shared" ref="T8:T12" si="10">O8/$O$6</f>
        <v>0.15070462749576816</v>
      </c>
      <c r="V8" s="29"/>
      <c r="W8" s="81"/>
      <c r="AE8" s="1"/>
    </row>
    <row r="9" spans="1:31" s="4" customFormat="1" x14ac:dyDescent="0.25">
      <c r="B9" s="99" t="s">
        <v>63</v>
      </c>
      <c r="C9" s="264">
        <v>33582</v>
      </c>
      <c r="D9" s="264">
        <v>6053</v>
      </c>
      <c r="E9" s="264">
        <v>55806</v>
      </c>
      <c r="F9" s="270">
        <f t="shared" si="4"/>
        <v>0.6646578213953932</v>
      </c>
      <c r="G9" s="264">
        <v>64825</v>
      </c>
      <c r="H9" s="266">
        <f>IFERROR(G9/E9-1,"-")</f>
        <v>0.16161344658280474</v>
      </c>
      <c r="I9" s="271">
        <f t="shared" si="7"/>
        <v>9019</v>
      </c>
      <c r="J9" s="270">
        <f t="shared" si="8"/>
        <v>0.70154648658593333</v>
      </c>
      <c r="K9" s="264">
        <v>62190</v>
      </c>
      <c r="L9" s="268">
        <f>IFERROR(K9/G9-1,"-")</f>
        <v>-4.0647898187427645E-2</v>
      </c>
      <c r="M9" s="269">
        <f>IF(G9=0,"nd",K9-G9)</f>
        <v>-2635</v>
      </c>
      <c r="N9" s="270">
        <f t="shared" si="9"/>
        <v>0.6859922565273503</v>
      </c>
      <c r="O9" s="264">
        <v>64828</v>
      </c>
      <c r="P9" s="268">
        <f t="shared" si="2"/>
        <v>4.2418395240392259E-2</v>
      </c>
      <c r="Q9" s="271">
        <f t="shared" si="3"/>
        <v>2638</v>
      </c>
      <c r="R9" s="272">
        <f t="shared" si="5"/>
        <v>0.93043892561491282</v>
      </c>
      <c r="S9" s="271">
        <f t="shared" si="6"/>
        <v>31246</v>
      </c>
      <c r="T9" s="270">
        <f t="shared" si="10"/>
        <v>0.66106499704280786</v>
      </c>
      <c r="V9" s="29"/>
      <c r="W9" s="81"/>
      <c r="AE9" s="1"/>
    </row>
    <row r="10" spans="1:31" s="4" customFormat="1" x14ac:dyDescent="0.25">
      <c r="B10" s="257" t="s">
        <v>195</v>
      </c>
      <c r="C10" s="273">
        <v>6348</v>
      </c>
      <c r="D10" s="273">
        <v>3040</v>
      </c>
      <c r="E10" s="273">
        <v>13265</v>
      </c>
      <c r="F10" s="274">
        <f>IFERROR(E10/$E$6,"-")</f>
        <v>0.15798813749076962</v>
      </c>
      <c r="G10" s="273">
        <v>14699</v>
      </c>
      <c r="H10" s="262">
        <f>IFERROR(G10/E10-1,"-")</f>
        <v>0.10810403316999628</v>
      </c>
      <c r="I10" s="263">
        <f>IFERROR(G10-E10,"-")</f>
        <v>1434</v>
      </c>
      <c r="J10" s="274">
        <f>IFERROR(G10/$G$6,"-")</f>
        <v>0.15907492180989793</v>
      </c>
      <c r="K10" s="273">
        <v>15813</v>
      </c>
      <c r="L10" s="262">
        <f>IFERROR(K10/G10-1,"-")</f>
        <v>7.5787468535274405E-2</v>
      </c>
      <c r="M10" s="263">
        <f>IFERROR(K10-G10,"-")</f>
        <v>1114</v>
      </c>
      <c r="N10" s="274">
        <f>IFERROR(K10/$K$6,"-")</f>
        <v>0.17442668519805421</v>
      </c>
      <c r="O10" s="273">
        <v>18459</v>
      </c>
      <c r="P10" s="262">
        <f>IFERROR(O10/K10-1,"-")</f>
        <v>0.16733067729083673</v>
      </c>
      <c r="Q10" s="263">
        <f>IFERROR(O10-K10,"-")</f>
        <v>2646</v>
      </c>
      <c r="R10" s="262">
        <f t="shared" si="5"/>
        <v>1.9078449905482042</v>
      </c>
      <c r="S10" s="263">
        <f t="shared" si="6"/>
        <v>12111</v>
      </c>
      <c r="T10" s="274">
        <f>IFERROR(O10/$O$6,"-")</f>
        <v>0.18823037546142393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4400</v>
      </c>
      <c r="D11" s="264">
        <v>1263</v>
      </c>
      <c r="E11" s="264">
        <v>6808</v>
      </c>
      <c r="F11" s="270">
        <f t="shared" si="4"/>
        <v>8.1084300040494509E-2</v>
      </c>
      <c r="G11" s="264">
        <v>7119</v>
      </c>
      <c r="H11" s="272">
        <f t="shared" ref="H11:H12" si="11">G11/E11-1</f>
        <v>4.5681551116333763E-2</v>
      </c>
      <c r="I11" s="271">
        <f t="shared" si="7"/>
        <v>311</v>
      </c>
      <c r="J11" s="270">
        <f t="shared" si="8"/>
        <v>7.7042953150871729E-2</v>
      </c>
      <c r="K11" s="264">
        <v>10303</v>
      </c>
      <c r="L11" s="268">
        <f>K11/G11-1</f>
        <v>0.44725382778480127</v>
      </c>
      <c r="M11" s="271">
        <f t="shared" si="1"/>
        <v>3184</v>
      </c>
      <c r="N11" s="270">
        <f t="shared" si="9"/>
        <v>0.11364814630971684</v>
      </c>
      <c r="O11" s="264">
        <v>12612</v>
      </c>
      <c r="P11" s="272">
        <f t="shared" si="2"/>
        <v>0.22410948267494901</v>
      </c>
      <c r="Q11" s="271">
        <f t="shared" si="3"/>
        <v>2309</v>
      </c>
      <c r="R11" s="272">
        <f t="shared" ref="R11:R12" si="12">O11/D11-1</f>
        <v>8.9857482185273163</v>
      </c>
      <c r="S11" s="271">
        <f t="shared" ref="S11:S12" si="13">O11-D11</f>
        <v>11349</v>
      </c>
      <c r="T11" s="270">
        <f t="shared" si="10"/>
        <v>0.12860726449533988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79.607 viajeros 
cuota: 81,2%</v>
      </c>
    </row>
    <row r="20" spans="1:27" x14ac:dyDescent="0.25">
      <c r="AA20" t="str">
        <f>CONCATENATE("Apartamentos: 
",FIXED(O10,0)," viajeros
cuota: ",FIXED(T10*100,1),"%")</f>
        <v>Apartamentos: 
18.459 viajeros
cuota: 18,8%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193</v>
      </c>
      <c r="C134" s="255">
        <v>47060</v>
      </c>
      <c r="D134" s="240">
        <v>114704</v>
      </c>
      <c r="E134" s="240">
        <v>244952</v>
      </c>
      <c r="F134" s="240">
        <v>249820</v>
      </c>
      <c r="G134" s="241">
        <f>F134/E134-1</f>
        <v>1.987328129592747E-2</v>
      </c>
      <c r="H134" s="240">
        <f>F134-E134</f>
        <v>4868</v>
      </c>
      <c r="I134" s="241">
        <f>F134/F$134</f>
        <v>1</v>
      </c>
      <c r="J134" s="240">
        <v>275953</v>
      </c>
      <c r="K134" s="241">
        <f>J134/J$134</f>
        <v>1</v>
      </c>
      <c r="L134" s="241">
        <f>J134/F134-1</f>
        <v>0.1046073172684332</v>
      </c>
      <c r="M134" s="240">
        <f>J134-F134</f>
        <v>26133</v>
      </c>
      <c r="N134" s="241">
        <f>J134/D134-1</f>
        <v>1.4057835820895521</v>
      </c>
      <c r="O134" s="240">
        <f>J134-D134</f>
        <v>161249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40712</v>
      </c>
      <c r="D135" s="258">
        <v>98793</v>
      </c>
      <c r="E135" s="258">
        <v>213248</v>
      </c>
      <c r="F135" s="258">
        <v>218970</v>
      </c>
      <c r="G135" s="262">
        <f>IFERROR(F135/E135-1,"-")</f>
        <v>2.6832608043217299E-2</v>
      </c>
      <c r="H135" s="258">
        <f t="shared" ref="H135:H138" si="14">F135-E135</f>
        <v>5722</v>
      </c>
      <c r="I135" s="260">
        <f>F135/F$134</f>
        <v>0.87651108798334798</v>
      </c>
      <c r="J135" s="258">
        <v>227439</v>
      </c>
      <c r="K135" s="259">
        <f t="shared" ref="K135:K138" si="15">J135/J$134</f>
        <v>0.82419469982207116</v>
      </c>
      <c r="L135" s="260">
        <f t="shared" ref="L135:L138" si="16">J135/F135-1</f>
        <v>3.8676531031648143E-2</v>
      </c>
      <c r="M135" s="261">
        <f t="shared" ref="M135:M138" si="17">J135-F135</f>
        <v>8469</v>
      </c>
      <c r="N135" s="259">
        <f t="shared" ref="N135:N138" si="18">J135/D135-1</f>
        <v>1.3021772797667852</v>
      </c>
      <c r="O135" s="258">
        <f t="shared" ref="O135:O138" si="19">J135-D135</f>
        <v>128646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7130</v>
      </c>
      <c r="D136" s="264">
        <v>13859</v>
      </c>
      <c r="E136" s="264">
        <v>19011</v>
      </c>
      <c r="F136" s="264">
        <v>19206</v>
      </c>
      <c r="G136" s="268">
        <f t="shared" ref="G136:G138" si="20">IFERROR(F136/E136-1,"-")</f>
        <v>1.0257219504497428E-2</v>
      </c>
      <c r="H136" s="264">
        <f t="shared" si="14"/>
        <v>195</v>
      </c>
      <c r="I136" s="272">
        <f t="shared" ref="I136:I138" si="21">F136/F$134</f>
        <v>7.6879353134256659E-2</v>
      </c>
      <c r="J136" s="264">
        <v>25652</v>
      </c>
      <c r="K136" s="270">
        <f t="shared" si="15"/>
        <v>9.2957858765804327E-2</v>
      </c>
      <c r="L136" s="272">
        <f t="shared" si="16"/>
        <v>0.33562428407789224</v>
      </c>
      <c r="M136" s="271">
        <f t="shared" si="17"/>
        <v>6446</v>
      </c>
      <c r="N136" s="270">
        <f t="shared" si="18"/>
        <v>0.85092719532433803</v>
      </c>
      <c r="O136" s="264">
        <f t="shared" si="19"/>
        <v>11793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55668</v>
      </c>
      <c r="D137" s="264">
        <v>84934</v>
      </c>
      <c r="E137" s="264">
        <v>194237</v>
      </c>
      <c r="F137" s="264">
        <v>199764</v>
      </c>
      <c r="G137" s="266">
        <f t="shared" si="20"/>
        <v>2.8454928772581933E-2</v>
      </c>
      <c r="H137" s="264">
        <f t="shared" si="14"/>
        <v>5527</v>
      </c>
      <c r="I137" s="276">
        <f t="shared" si="21"/>
        <v>0.79963173484909134</v>
      </c>
      <c r="J137" s="264">
        <v>201787</v>
      </c>
      <c r="K137" s="270">
        <f t="shared" si="15"/>
        <v>0.73123684105626685</v>
      </c>
      <c r="L137" s="272">
        <f t="shared" si="16"/>
        <v>1.0126949800765006E-2</v>
      </c>
      <c r="M137" s="271">
        <f t="shared" si="17"/>
        <v>2023</v>
      </c>
      <c r="N137" s="270">
        <f t="shared" si="18"/>
        <v>1.3758094520451172</v>
      </c>
      <c r="O137" s="264">
        <f t="shared" si="19"/>
        <v>116853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11545</v>
      </c>
      <c r="D138" s="258">
        <v>15911</v>
      </c>
      <c r="E138" s="258">
        <v>31704</v>
      </c>
      <c r="F138" s="258">
        <v>30850</v>
      </c>
      <c r="G138" s="262">
        <f t="shared" si="20"/>
        <v>-2.6936664143325739E-2</v>
      </c>
      <c r="H138" s="258">
        <f t="shared" si="14"/>
        <v>-854</v>
      </c>
      <c r="I138" s="260">
        <f t="shared" si="21"/>
        <v>0.12348891201665199</v>
      </c>
      <c r="J138" s="258">
        <v>48514</v>
      </c>
      <c r="K138" s="259">
        <f t="shared" si="15"/>
        <v>0.17580530017792886</v>
      </c>
      <c r="L138" s="260">
        <f t="shared" si="16"/>
        <v>0.57257698541329005</v>
      </c>
      <c r="M138" s="261">
        <f t="shared" si="17"/>
        <v>17664</v>
      </c>
      <c r="N138" s="259">
        <f t="shared" si="18"/>
        <v>2.0490855383068318</v>
      </c>
      <c r="O138" s="258">
        <f t="shared" si="19"/>
        <v>32603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EE42-8BA2-4131-8D33-0BF10863C23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199</v>
      </c>
      <c r="C6" s="255">
        <v>38308</v>
      </c>
      <c r="D6" s="255">
        <v>6431</v>
      </c>
      <c r="E6" s="255">
        <v>59577</v>
      </c>
      <c r="F6" s="256">
        <f>E6/$E$6</f>
        <v>1</v>
      </c>
      <c r="G6" s="255">
        <v>71525</v>
      </c>
      <c r="H6" s="256">
        <f>G6/E6-1</f>
        <v>0.20054719103009555</v>
      </c>
      <c r="I6" s="255">
        <f>G6-E6</f>
        <v>11948</v>
      </c>
      <c r="J6" s="256">
        <f>G6/$G$6</f>
        <v>1</v>
      </c>
      <c r="K6" s="255">
        <v>69868</v>
      </c>
      <c r="L6" s="256">
        <f t="shared" ref="L6:L12" si="0">K6/G6-1</f>
        <v>-2.3166724921356185E-2</v>
      </c>
      <c r="M6" s="255">
        <f t="shared" ref="M6:M12" si="1">K6-G6</f>
        <v>-1657</v>
      </c>
      <c r="N6" s="256">
        <f>K6/$K$6</f>
        <v>1</v>
      </c>
      <c r="O6" s="255">
        <v>77800</v>
      </c>
      <c r="P6" s="256">
        <f t="shared" ref="P6:P11" si="2">O6/K6-1</f>
        <v>0.11352836777924091</v>
      </c>
      <c r="Q6" s="255">
        <f t="shared" ref="Q6:Q12" si="3">O6-K6</f>
        <v>7932</v>
      </c>
      <c r="R6" s="256">
        <f>O6/C6-1</f>
        <v>1.0309073822700219</v>
      </c>
      <c r="S6" s="255">
        <f>O6-C6</f>
        <v>39492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33908</v>
      </c>
      <c r="D7" s="258">
        <v>5168</v>
      </c>
      <c r="E7" s="258">
        <v>52769</v>
      </c>
      <c r="F7" s="259">
        <f t="shared" ref="F7:F12" si="4">E7/$E$6</f>
        <v>0.88572771371502423</v>
      </c>
      <c r="G7" s="258">
        <v>64406</v>
      </c>
      <c r="H7" s="260">
        <f>G7/E7-1</f>
        <v>0.22052720347173538</v>
      </c>
      <c r="I7" s="261">
        <f>G7-E7</f>
        <v>11637</v>
      </c>
      <c r="J7" s="259">
        <f>G7/$G$6</f>
        <v>0.90046836770360017</v>
      </c>
      <c r="K7" s="258">
        <v>59565</v>
      </c>
      <c r="L7" s="262">
        <f t="shared" si="0"/>
        <v>-7.5163804614476915E-2</v>
      </c>
      <c r="M7" s="263">
        <f t="shared" si="1"/>
        <v>-4841</v>
      </c>
      <c r="N7" s="259">
        <f>K7/$K$6</f>
        <v>0.85253621114100875</v>
      </c>
      <c r="O7" s="258">
        <v>65188</v>
      </c>
      <c r="P7" s="260">
        <f t="shared" si="2"/>
        <v>9.4401074456476053E-2</v>
      </c>
      <c r="Q7" s="261">
        <f t="shared" si="3"/>
        <v>5623</v>
      </c>
      <c r="R7" s="260">
        <f t="shared" ref="R7:R10" si="5">O7/C7-1</f>
        <v>0.92249616609649632</v>
      </c>
      <c r="S7" s="261">
        <f t="shared" ref="S7:S10" si="6">O7-C7</f>
        <v>31280</v>
      </c>
      <c r="T7" s="259">
        <f>O7/$O$6</f>
        <v>0.83789203084832908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4834</v>
      </c>
      <c r="D8" s="264">
        <v>1021</v>
      </c>
      <c r="E8" s="264">
        <v>5415</v>
      </c>
      <c r="F8" s="265">
        <f t="shared" si="4"/>
        <v>9.0890779998992893E-2</v>
      </c>
      <c r="G8" s="264">
        <v>5471</v>
      </c>
      <c r="H8" s="266">
        <f>IFERROR(G8/E8-1,"-")</f>
        <v>1.0341643582640891E-2</v>
      </c>
      <c r="I8" s="267">
        <f t="shared" ref="I8:I12" si="7">G8-E8</f>
        <v>56</v>
      </c>
      <c r="J8" s="265">
        <f t="shared" ref="J8:J12" si="8">G8/$G$6</f>
        <v>7.6490737504369105E-2</v>
      </c>
      <c r="K8" s="264">
        <v>7042</v>
      </c>
      <c r="L8" s="268">
        <f>IFERROR(K8/G8-1,"-")</f>
        <v>0.28715042953756176</v>
      </c>
      <c r="M8" s="269">
        <f>IF(G8=0,"nd",K8-G8)</f>
        <v>1571</v>
      </c>
      <c r="N8" s="270">
        <f t="shared" ref="N8:N12" si="9">K8/$K$6</f>
        <v>0.10079006125837293</v>
      </c>
      <c r="O8" s="264">
        <v>8181</v>
      </c>
      <c r="P8" s="268">
        <f>IFERROR(O8/K8-1,"-")</f>
        <v>0.16174382277762001</v>
      </c>
      <c r="Q8" s="271">
        <f t="shared" si="3"/>
        <v>1139</v>
      </c>
      <c r="R8" s="268">
        <f>IFERROR(O8/C8-1,"-")</f>
        <v>0.69238725693007863</v>
      </c>
      <c r="S8" s="271">
        <f t="shared" si="6"/>
        <v>3347</v>
      </c>
      <c r="T8" s="270">
        <f t="shared" ref="T8:T12" si="10">O8/$O$6</f>
        <v>0.10515424164524421</v>
      </c>
      <c r="V8" s="29"/>
      <c r="W8" s="81"/>
      <c r="AE8" s="1"/>
    </row>
    <row r="9" spans="1:31" s="4" customFormat="1" x14ac:dyDescent="0.25">
      <c r="B9" s="99" t="s">
        <v>63</v>
      </c>
      <c r="C9" s="264">
        <v>29074</v>
      </c>
      <c r="D9" s="264">
        <v>4147</v>
      </c>
      <c r="E9" s="264">
        <v>47354</v>
      </c>
      <c r="F9" s="270">
        <f t="shared" si="4"/>
        <v>0.79483693371603137</v>
      </c>
      <c r="G9" s="264">
        <v>58935</v>
      </c>
      <c r="H9" s="266">
        <f>IFERROR(G9/E9-1,"-")</f>
        <v>0.24456223339105465</v>
      </c>
      <c r="I9" s="271">
        <f t="shared" si="7"/>
        <v>11581</v>
      </c>
      <c r="J9" s="270">
        <f t="shared" si="8"/>
        <v>0.82397763019923109</v>
      </c>
      <c r="K9" s="264">
        <v>52523</v>
      </c>
      <c r="L9" s="268">
        <f>IFERROR(K9/G9-1,"-")</f>
        <v>-0.1087978281157207</v>
      </c>
      <c r="M9" s="269">
        <f>IF(G9=0,"nd",K9-G9)</f>
        <v>-6412</v>
      </c>
      <c r="N9" s="270">
        <f t="shared" si="9"/>
        <v>0.75174614988263577</v>
      </c>
      <c r="O9" s="264">
        <v>57007</v>
      </c>
      <c r="P9" s="268">
        <f t="shared" si="2"/>
        <v>8.5372122689107544E-2</v>
      </c>
      <c r="Q9" s="271">
        <f t="shared" si="3"/>
        <v>4484</v>
      </c>
      <c r="R9" s="272">
        <f t="shared" si="5"/>
        <v>0.96075531402627767</v>
      </c>
      <c r="S9" s="271">
        <f t="shared" si="6"/>
        <v>27933</v>
      </c>
      <c r="T9" s="270">
        <f t="shared" si="10"/>
        <v>0.73273778920308485</v>
      </c>
      <c r="V9" s="29"/>
      <c r="W9" s="81"/>
      <c r="AE9" s="1"/>
    </row>
    <row r="10" spans="1:31" s="4" customFormat="1" x14ac:dyDescent="0.25">
      <c r="B10" s="257" t="s">
        <v>195</v>
      </c>
      <c r="C10" s="273">
        <v>4400</v>
      </c>
      <c r="D10" s="273">
        <v>1263</v>
      </c>
      <c r="E10" s="273">
        <v>6808</v>
      </c>
      <c r="F10" s="274">
        <f>IFERROR(E10/$E$6,"-")</f>
        <v>0.11427228628497575</v>
      </c>
      <c r="G10" s="273">
        <v>7119</v>
      </c>
      <c r="H10" s="262">
        <f>IFERROR(G10/E10-1,"-")</f>
        <v>4.5681551116333763E-2</v>
      </c>
      <c r="I10" s="263">
        <f>IFERROR(G10-E10,"-")</f>
        <v>311</v>
      </c>
      <c r="J10" s="274">
        <f>IFERROR(G10/$G$6,"-")</f>
        <v>9.9531632296399858E-2</v>
      </c>
      <c r="K10" s="273">
        <v>10303</v>
      </c>
      <c r="L10" s="262">
        <f>IFERROR(K10/G10-1,"-")</f>
        <v>0.44725382778480127</v>
      </c>
      <c r="M10" s="263">
        <f>IFERROR(K10-G10,"-")</f>
        <v>3184</v>
      </c>
      <c r="N10" s="274">
        <f>IFERROR(K10/$K$6,"-")</f>
        <v>0.14746378885899125</v>
      </c>
      <c r="O10" s="273">
        <v>12612</v>
      </c>
      <c r="P10" s="262">
        <f>IFERROR(O10/K10-1,"-")</f>
        <v>0.22410948267494901</v>
      </c>
      <c r="Q10" s="263">
        <f>IFERROR(O10-K10,"-")</f>
        <v>2309</v>
      </c>
      <c r="R10" s="262">
        <f t="shared" si="5"/>
        <v>1.8663636363636362</v>
      </c>
      <c r="S10" s="263">
        <f t="shared" si="6"/>
        <v>8212</v>
      </c>
      <c r="T10" s="274">
        <f>IFERROR(O10/$O$6,"-")</f>
        <v>0.16210796915167094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4400</v>
      </c>
      <c r="D11" s="264">
        <v>1263</v>
      </c>
      <c r="E11" s="264">
        <v>6808</v>
      </c>
      <c r="F11" s="270">
        <f t="shared" si="4"/>
        <v>0.11427228628497575</v>
      </c>
      <c r="G11" s="264">
        <v>7119</v>
      </c>
      <c r="H11" s="272">
        <f t="shared" ref="H11:H12" si="11">G11/E11-1</f>
        <v>4.5681551116333763E-2</v>
      </c>
      <c r="I11" s="271">
        <f t="shared" si="7"/>
        <v>311</v>
      </c>
      <c r="J11" s="270">
        <f t="shared" si="8"/>
        <v>9.9531632296399858E-2</v>
      </c>
      <c r="K11" s="264">
        <v>10303</v>
      </c>
      <c r="L11" s="268">
        <f>K11/G11-1</f>
        <v>0.44725382778480127</v>
      </c>
      <c r="M11" s="271">
        <f t="shared" si="1"/>
        <v>3184</v>
      </c>
      <c r="N11" s="270">
        <f t="shared" si="9"/>
        <v>0.14746378885899125</v>
      </c>
      <c r="O11" s="264">
        <v>12612</v>
      </c>
      <c r="P11" s="272">
        <f t="shared" si="2"/>
        <v>0.22410948267494901</v>
      </c>
      <c r="Q11" s="271">
        <f t="shared" si="3"/>
        <v>2309</v>
      </c>
      <c r="R11" s="272">
        <f t="shared" ref="R11:R12" si="12">O11/D11-1</f>
        <v>8.9857482185273163</v>
      </c>
      <c r="S11" s="271">
        <f t="shared" ref="S11:S12" si="13">O11-D11</f>
        <v>11349</v>
      </c>
      <c r="T11" s="270">
        <f t="shared" si="10"/>
        <v>0.16210796915167094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65.188 viajeros 
cuota: 83,8%</v>
      </c>
    </row>
    <row r="20" spans="27:27" x14ac:dyDescent="0.25">
      <c r="AA20" t="str">
        <f>CONCATENATE("Apartamentos: 
",FIXED(O10,0)," viajeros
cuota: ",FIXED(T10*100,1),"%")</f>
        <v>Apartamentos: 
12.612 viajeros
cuota: 16,2%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199</v>
      </c>
      <c r="C134" s="240">
        <v>74813</v>
      </c>
      <c r="D134" s="240">
        <v>114704</v>
      </c>
      <c r="E134" s="240">
        <v>244952</v>
      </c>
      <c r="F134" s="240">
        <v>249820</v>
      </c>
      <c r="G134" s="241">
        <f>F134/E134-1</f>
        <v>1.987328129592747E-2</v>
      </c>
      <c r="H134" s="240">
        <f>F134-E134</f>
        <v>4868</v>
      </c>
      <c r="I134" s="241">
        <f>F134/F$134</f>
        <v>1</v>
      </c>
      <c r="J134" s="240">
        <v>275953</v>
      </c>
      <c r="K134" s="241">
        <f>J134/J$134</f>
        <v>1</v>
      </c>
      <c r="L134" s="241">
        <f>J134/F134-1</f>
        <v>0.1046073172684332</v>
      </c>
      <c r="M134" s="240">
        <f>J134-F134</f>
        <v>26133</v>
      </c>
      <c r="N134" s="241">
        <f>J134/D134-1</f>
        <v>1.4057835820895521</v>
      </c>
      <c r="O134" s="240">
        <f>J134-D134</f>
        <v>161249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63268</v>
      </c>
      <c r="D135" s="258">
        <v>98793</v>
      </c>
      <c r="E135" s="258">
        <v>213248</v>
      </c>
      <c r="F135" s="258">
        <v>218970</v>
      </c>
      <c r="G135" s="262">
        <f>IFERROR(F135/E135-1,"-")</f>
        <v>2.6832608043217299E-2</v>
      </c>
      <c r="H135" s="258">
        <f t="shared" ref="H135:H138" si="14">F135-E135</f>
        <v>5722</v>
      </c>
      <c r="I135" s="260">
        <f>F135/F$134</f>
        <v>0.87651108798334798</v>
      </c>
      <c r="J135" s="258">
        <v>227439</v>
      </c>
      <c r="K135" s="259">
        <f t="shared" ref="K135:K138" si="15">J135/J$134</f>
        <v>0.82419469982207116</v>
      </c>
      <c r="L135" s="260">
        <f t="shared" ref="L135:L138" si="16">J135/F135-1</f>
        <v>3.8676531031648143E-2</v>
      </c>
      <c r="M135" s="261">
        <f t="shared" ref="M135:M138" si="17">J135-F135</f>
        <v>8469</v>
      </c>
      <c r="N135" s="259">
        <f t="shared" ref="N135:N138" si="18">J135/D135-1</f>
        <v>1.3021772797667852</v>
      </c>
      <c r="O135" s="258">
        <f t="shared" ref="O135:O138" si="19">J135-D135</f>
        <v>128646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7600</v>
      </c>
      <c r="D136" s="264">
        <v>13859</v>
      </c>
      <c r="E136" s="264">
        <v>19011</v>
      </c>
      <c r="F136" s="264">
        <v>19206</v>
      </c>
      <c r="G136" s="268">
        <f t="shared" ref="G136:G138" si="20">IFERROR(F136/E136-1,"-")</f>
        <v>1.0257219504497428E-2</v>
      </c>
      <c r="H136" s="264">
        <f t="shared" si="14"/>
        <v>195</v>
      </c>
      <c r="I136" s="272">
        <f t="shared" ref="I136:I138" si="21">F136/F$134</f>
        <v>7.6879353134256659E-2</v>
      </c>
      <c r="J136" s="264">
        <v>25652</v>
      </c>
      <c r="K136" s="270">
        <f t="shared" si="15"/>
        <v>9.2957858765804327E-2</v>
      </c>
      <c r="L136" s="272">
        <f t="shared" si="16"/>
        <v>0.33562428407789224</v>
      </c>
      <c r="M136" s="271">
        <f t="shared" si="17"/>
        <v>6446</v>
      </c>
      <c r="N136" s="270">
        <f t="shared" si="18"/>
        <v>0.85092719532433803</v>
      </c>
      <c r="O136" s="264">
        <f t="shared" si="19"/>
        <v>11793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55668</v>
      </c>
      <c r="D137" s="264">
        <v>84934</v>
      </c>
      <c r="E137" s="264">
        <v>194237</v>
      </c>
      <c r="F137" s="264">
        <v>199764</v>
      </c>
      <c r="G137" s="266">
        <f t="shared" si="20"/>
        <v>2.8454928772581933E-2</v>
      </c>
      <c r="H137" s="264">
        <f t="shared" si="14"/>
        <v>5527</v>
      </c>
      <c r="I137" s="276">
        <f t="shared" si="21"/>
        <v>0.79963173484909134</v>
      </c>
      <c r="J137" s="264">
        <v>201787</v>
      </c>
      <c r="K137" s="270">
        <f t="shared" si="15"/>
        <v>0.73123684105626685</v>
      </c>
      <c r="L137" s="272">
        <f t="shared" si="16"/>
        <v>1.0126949800765006E-2</v>
      </c>
      <c r="M137" s="271">
        <f t="shared" si="17"/>
        <v>2023</v>
      </c>
      <c r="N137" s="270">
        <f t="shared" si="18"/>
        <v>1.3758094520451172</v>
      </c>
      <c r="O137" s="264">
        <f t="shared" si="19"/>
        <v>116853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11545</v>
      </c>
      <c r="D138" s="258">
        <v>15911</v>
      </c>
      <c r="E138" s="258">
        <v>31704</v>
      </c>
      <c r="F138" s="258">
        <v>30850</v>
      </c>
      <c r="G138" s="262">
        <f t="shared" si="20"/>
        <v>-2.6936664143325739E-2</v>
      </c>
      <c r="H138" s="258">
        <f t="shared" si="14"/>
        <v>-854</v>
      </c>
      <c r="I138" s="260">
        <f t="shared" si="21"/>
        <v>0.12348891201665199</v>
      </c>
      <c r="J138" s="258">
        <v>48514</v>
      </c>
      <c r="K138" s="259">
        <f t="shared" si="15"/>
        <v>0.17580530017792886</v>
      </c>
      <c r="L138" s="260">
        <f t="shared" si="16"/>
        <v>0.57257698541329005</v>
      </c>
      <c r="M138" s="261">
        <f t="shared" si="17"/>
        <v>17664</v>
      </c>
      <c r="N138" s="259">
        <f t="shared" si="18"/>
        <v>2.0490855383068318</v>
      </c>
      <c r="O138" s="258">
        <f t="shared" si="19"/>
        <v>32603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3B25-BA5C-436E-98C6-0AFB973A3ED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201</v>
      </c>
      <c r="C6" s="255">
        <v>8752</v>
      </c>
      <c r="D6" s="255">
        <v>6288</v>
      </c>
      <c r="E6" s="255">
        <v>24385</v>
      </c>
      <c r="F6" s="256">
        <f>E6/$E$6</f>
        <v>1</v>
      </c>
      <c r="G6" s="255">
        <v>20878</v>
      </c>
      <c r="H6" s="256">
        <f>G6/E6-1</f>
        <v>-0.14381792085298339</v>
      </c>
      <c r="I6" s="255">
        <f>G6-E6</f>
        <v>-3507</v>
      </c>
      <c r="J6" s="256">
        <f>G6/$G$6</f>
        <v>1</v>
      </c>
      <c r="K6" s="255">
        <v>20789</v>
      </c>
      <c r="L6" s="256">
        <f t="shared" ref="L6:L12" si="0">K6/G6-1</f>
        <v>-4.2628604272439974E-3</v>
      </c>
      <c r="M6" s="255">
        <f t="shared" ref="M6:M12" si="1">K6-G6</f>
        <v>-89</v>
      </c>
      <c r="N6" s="256">
        <f>K6/$K$6</f>
        <v>1</v>
      </c>
      <c r="O6" s="255">
        <v>20266</v>
      </c>
      <c r="P6" s="256">
        <f t="shared" ref="P6:P11" si="2">O6/K6-1</f>
        <v>-2.5157535234979989E-2</v>
      </c>
      <c r="Q6" s="255">
        <f t="shared" ref="Q6:Q12" si="3">O6-K6</f>
        <v>-523</v>
      </c>
      <c r="R6" s="256">
        <f>O6/C6-1</f>
        <v>1.3155850091407677</v>
      </c>
      <c r="S6" s="255">
        <f>O6-C6</f>
        <v>11514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6804</v>
      </c>
      <c r="D7" s="258">
        <v>4511</v>
      </c>
      <c r="E7" s="258">
        <v>17928</v>
      </c>
      <c r="F7" s="259">
        <f t="shared" ref="F7:F12" si="4">E7/$E$6</f>
        <v>0.73520606930490051</v>
      </c>
      <c r="G7" s="258">
        <v>13298</v>
      </c>
      <c r="H7" s="260">
        <f>G7/E7-1</f>
        <v>-0.25825524319500226</v>
      </c>
      <c r="I7" s="261">
        <f>G7-E7</f>
        <v>-4630</v>
      </c>
      <c r="J7" s="259">
        <f>G7/$G$6</f>
        <v>0.63693840406169178</v>
      </c>
      <c r="K7" s="258">
        <v>15279</v>
      </c>
      <c r="L7" s="262">
        <f t="shared" si="0"/>
        <v>0.14896976989020905</v>
      </c>
      <c r="M7" s="263">
        <f t="shared" si="1"/>
        <v>1981</v>
      </c>
      <c r="N7" s="259">
        <f>K7/$K$6</f>
        <v>0.73495598633892922</v>
      </c>
      <c r="O7" s="258">
        <v>14419</v>
      </c>
      <c r="P7" s="260">
        <f t="shared" si="2"/>
        <v>-5.6286406178414849E-2</v>
      </c>
      <c r="Q7" s="261">
        <f t="shared" si="3"/>
        <v>-860</v>
      </c>
      <c r="R7" s="260">
        <f t="shared" ref="R7:R10" si="5">O7/C7-1</f>
        <v>1.1191945914168135</v>
      </c>
      <c r="S7" s="261">
        <f t="shared" ref="S7:S10" si="6">O7-C7</f>
        <v>7615</v>
      </c>
      <c r="T7" s="259">
        <f>O7/$O$6</f>
        <v>0.71148721997434128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2296</v>
      </c>
      <c r="D8" s="264">
        <v>2605</v>
      </c>
      <c r="E8" s="264">
        <v>9476</v>
      </c>
      <c r="F8" s="265">
        <f t="shared" si="4"/>
        <v>0.38859954890301412</v>
      </c>
      <c r="G8" s="264">
        <v>7408</v>
      </c>
      <c r="H8" s="266">
        <f>IFERROR(G8/E8-1,"-")</f>
        <v>-0.21823554242296328</v>
      </c>
      <c r="I8" s="267">
        <f t="shared" ref="I8:I12" si="7">G8-E8</f>
        <v>-2068</v>
      </c>
      <c r="J8" s="265">
        <f t="shared" ref="J8:J12" si="8">G8/$G$6</f>
        <v>0.354823258932848</v>
      </c>
      <c r="K8" s="264">
        <v>5612</v>
      </c>
      <c r="L8" s="268">
        <f>IFERROR(K8/G8-1,"-")</f>
        <v>-0.24244060475161988</v>
      </c>
      <c r="M8" s="269">
        <f>IF(G8=0,"nd",K8-G8)</f>
        <v>-1796</v>
      </c>
      <c r="N8" s="270">
        <f t="shared" ref="N8:N12" si="9">K8/$K$6</f>
        <v>0.26995045456731925</v>
      </c>
      <c r="O8" s="264">
        <v>6598</v>
      </c>
      <c r="P8" s="268">
        <f>IFERROR(O8/K8-1,"-")</f>
        <v>0.17569493941553804</v>
      </c>
      <c r="Q8" s="271">
        <f t="shared" si="3"/>
        <v>986</v>
      </c>
      <c r="R8" s="268">
        <f>IFERROR(O8/C8-1,"-")</f>
        <v>1.8736933797909407</v>
      </c>
      <c r="S8" s="271">
        <f t="shared" si="6"/>
        <v>4302</v>
      </c>
      <c r="T8" s="270">
        <f t="shared" ref="T8:T12" si="10">O8/$O$6</f>
        <v>0.32556992006315999</v>
      </c>
      <c r="V8" s="29"/>
      <c r="W8" s="81"/>
      <c r="AE8" s="1"/>
    </row>
    <row r="9" spans="1:31" s="4" customFormat="1" x14ac:dyDescent="0.25">
      <c r="B9" s="99" t="s">
        <v>63</v>
      </c>
      <c r="C9" s="264">
        <v>4508</v>
      </c>
      <c r="D9" s="264">
        <v>1906</v>
      </c>
      <c r="E9" s="264">
        <v>8452</v>
      </c>
      <c r="F9" s="270">
        <f t="shared" si="4"/>
        <v>0.34660652040188639</v>
      </c>
      <c r="G9" s="264">
        <v>5890</v>
      </c>
      <c r="H9" s="266">
        <f>IFERROR(G9/E9-1,"-")</f>
        <v>-0.3031235210601041</v>
      </c>
      <c r="I9" s="271">
        <f t="shared" si="7"/>
        <v>-2562</v>
      </c>
      <c r="J9" s="270">
        <f t="shared" si="8"/>
        <v>0.28211514512884378</v>
      </c>
      <c r="K9" s="264">
        <v>9667</v>
      </c>
      <c r="L9" s="268">
        <f>IFERROR(K9/G9-1,"-")</f>
        <v>0.64125636672325981</v>
      </c>
      <c r="M9" s="269">
        <f>IF(G9=0,"nd",K9-G9)</f>
        <v>3777</v>
      </c>
      <c r="N9" s="270">
        <f t="shared" si="9"/>
        <v>0.46500553177160997</v>
      </c>
      <c r="O9" s="264">
        <v>7821</v>
      </c>
      <c r="P9" s="268">
        <f t="shared" si="2"/>
        <v>-0.19095893245060513</v>
      </c>
      <c r="Q9" s="271">
        <f t="shared" si="3"/>
        <v>-1846</v>
      </c>
      <c r="R9" s="272">
        <f t="shared" si="5"/>
        <v>0.73491570541259987</v>
      </c>
      <c r="S9" s="271">
        <f t="shared" si="6"/>
        <v>3313</v>
      </c>
      <c r="T9" s="270">
        <f t="shared" si="10"/>
        <v>0.38591729991118129</v>
      </c>
      <c r="V9" s="29"/>
      <c r="W9" s="81"/>
      <c r="AE9" s="1"/>
    </row>
    <row r="10" spans="1:31" s="4" customFormat="1" x14ac:dyDescent="0.25">
      <c r="B10" s="257" t="s">
        <v>195</v>
      </c>
      <c r="C10" s="273">
        <v>1948</v>
      </c>
      <c r="D10" s="273">
        <v>1777</v>
      </c>
      <c r="E10" s="273">
        <v>6457</v>
      </c>
      <c r="F10" s="274">
        <f>IFERROR(E10/$E$6,"-")</f>
        <v>0.26479393069509943</v>
      </c>
      <c r="G10" s="273">
        <v>7580</v>
      </c>
      <c r="H10" s="262">
        <f>IFERROR(G10/E10-1,"-")</f>
        <v>0.17391977698621641</v>
      </c>
      <c r="I10" s="263">
        <f>IFERROR(G10-E10,"-")</f>
        <v>1123</v>
      </c>
      <c r="J10" s="274">
        <f>IFERROR(G10/$G$6,"-")</f>
        <v>0.36306159593830828</v>
      </c>
      <c r="K10" s="273">
        <v>5510</v>
      </c>
      <c r="L10" s="262">
        <f>IFERROR(K10/G10-1,"-")</f>
        <v>-0.27308707124010556</v>
      </c>
      <c r="M10" s="263">
        <f>IFERROR(K10-G10,"-")</f>
        <v>-2070</v>
      </c>
      <c r="N10" s="274">
        <f>IFERROR(K10/$K$6,"-")</f>
        <v>0.26504401366107078</v>
      </c>
      <c r="O10" s="273">
        <v>5847</v>
      </c>
      <c r="P10" s="262">
        <f>IFERROR(O10/K10-1,"-")</f>
        <v>6.1161524500907394E-2</v>
      </c>
      <c r="Q10" s="263">
        <f>IFERROR(O10-K10,"-")</f>
        <v>337</v>
      </c>
      <c r="R10" s="262">
        <f t="shared" si="5"/>
        <v>2.001540041067762</v>
      </c>
      <c r="S10" s="263">
        <f t="shared" si="6"/>
        <v>3899</v>
      </c>
      <c r="T10" s="274">
        <f>IFERROR(O10/$O$6,"-")</f>
        <v>0.28851278002565872</v>
      </c>
      <c r="V10" s="29"/>
      <c r="W10" s="81"/>
      <c r="AE10" s="1"/>
    </row>
    <row r="11" spans="1:31" s="4" customFormat="1" hidden="1" x14ac:dyDescent="0.25">
      <c r="B11" s="99" t="s">
        <v>64</v>
      </c>
      <c r="C11" s="264">
        <v>1948</v>
      </c>
      <c r="D11" s="264">
        <v>1777</v>
      </c>
      <c r="E11" s="264">
        <v>6457</v>
      </c>
      <c r="F11" s="270">
        <f t="shared" si="4"/>
        <v>0.26479393069509943</v>
      </c>
      <c r="G11" s="264">
        <v>7580</v>
      </c>
      <c r="H11" s="272">
        <f t="shared" ref="H11:H12" si="11">G11/E11-1</f>
        <v>0.17391977698621641</v>
      </c>
      <c r="I11" s="271">
        <f t="shared" si="7"/>
        <v>1123</v>
      </c>
      <c r="J11" s="270">
        <f t="shared" si="8"/>
        <v>0.36306159593830828</v>
      </c>
      <c r="K11" s="264">
        <v>5510</v>
      </c>
      <c r="L11" s="268">
        <f>K11/G11-1</f>
        <v>-0.27308707124010556</v>
      </c>
      <c r="M11" s="271">
        <f t="shared" si="1"/>
        <v>-2070</v>
      </c>
      <c r="N11" s="270">
        <f t="shared" si="9"/>
        <v>0.26504401366107078</v>
      </c>
      <c r="O11" s="264">
        <v>5847</v>
      </c>
      <c r="P11" s="272">
        <f t="shared" si="2"/>
        <v>6.1161524500907394E-2</v>
      </c>
      <c r="Q11" s="271">
        <f t="shared" si="3"/>
        <v>337</v>
      </c>
      <c r="R11" s="272">
        <f t="shared" ref="R11:R12" si="12">O11/D11-1</f>
        <v>2.2903770399549801</v>
      </c>
      <c r="S11" s="271">
        <f t="shared" ref="S11:S12" si="13">O11-D11</f>
        <v>4070</v>
      </c>
      <c r="T11" s="270">
        <f t="shared" si="10"/>
        <v>0.28851278002565872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14.419 viajeros 
cuota: 71,1%</v>
      </c>
    </row>
    <row r="20" spans="27:27" x14ac:dyDescent="0.25">
      <c r="AA20" t="str">
        <f>CONCATENATE("Apartamentos: 
",FIXED(O10,0)," viajeros
cuota: ",FIXED(T10*100,1),"%")</f>
        <v>Apartamentos: 
5.847 viajeros
cuota: 28,9%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201</v>
      </c>
      <c r="C134" s="240">
        <v>28320</v>
      </c>
      <c r="D134" s="240">
        <v>66989</v>
      </c>
      <c r="E134" s="240">
        <v>97391</v>
      </c>
      <c r="F134" s="240">
        <v>92103</v>
      </c>
      <c r="G134" s="241">
        <f>F134/E134-1</f>
        <v>-5.4296598248298134E-2</v>
      </c>
      <c r="H134" s="240">
        <f>F134-E134</f>
        <v>-5288</v>
      </c>
      <c r="I134" s="241">
        <f>F134/F$134</f>
        <v>1</v>
      </c>
      <c r="J134" s="240">
        <v>106284</v>
      </c>
      <c r="K134" s="241">
        <f>J134/J$134</f>
        <v>1</v>
      </c>
      <c r="L134" s="241">
        <f>J134/F134-1</f>
        <v>0.15396892609361257</v>
      </c>
      <c r="M134" s="240">
        <f>J134-F134</f>
        <v>14181</v>
      </c>
      <c r="N134" s="241">
        <f>J134/D134-1</f>
        <v>0.58658884294436398</v>
      </c>
      <c r="O134" s="240">
        <f>J134-D134</f>
        <v>39295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19477</v>
      </c>
      <c r="D135" s="258">
        <v>48803</v>
      </c>
      <c r="E135" s="258">
        <v>66206</v>
      </c>
      <c r="F135" s="258">
        <v>60189</v>
      </c>
      <c r="G135" s="262">
        <f>IFERROR(F135/E135-1,"-")</f>
        <v>-9.088300154064588E-2</v>
      </c>
      <c r="H135" s="258">
        <f t="shared" ref="H135:H138" si="14">F135-E135</f>
        <v>-6017</v>
      </c>
      <c r="I135" s="260">
        <f>F135/F$134</f>
        <v>0.65349662877430703</v>
      </c>
      <c r="J135" s="258">
        <v>72329</v>
      </c>
      <c r="K135" s="259">
        <f t="shared" ref="K135:K138" si="15">J135/J$134</f>
        <v>0.68052576116819086</v>
      </c>
      <c r="L135" s="260">
        <f t="shared" ref="L135:L138" si="16">J135/F135-1</f>
        <v>0.20169798468158628</v>
      </c>
      <c r="M135" s="261">
        <f t="shared" ref="M135:M138" si="17">J135-F135</f>
        <v>12140</v>
      </c>
      <c r="N135" s="259">
        <f t="shared" ref="N135:N138" si="18">J135/D135-1</f>
        <v>0.48206052906583619</v>
      </c>
      <c r="O135" s="258">
        <f t="shared" ref="O135:O138" si="19">J135-D135</f>
        <v>23526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7696</v>
      </c>
      <c r="D136" s="264">
        <v>24218</v>
      </c>
      <c r="E136" s="264">
        <v>29828</v>
      </c>
      <c r="F136" s="264">
        <v>29979</v>
      </c>
      <c r="G136" s="268">
        <f t="shared" ref="G136:G138" si="20">IFERROR(F136/E136-1,"-")</f>
        <v>5.0623575164274737E-3</v>
      </c>
      <c r="H136" s="264">
        <f t="shared" si="14"/>
        <v>151</v>
      </c>
      <c r="I136" s="272">
        <f t="shared" ref="I136:I138" si="21">F136/F$134</f>
        <v>0.32549428357382498</v>
      </c>
      <c r="J136" s="264">
        <v>30308</v>
      </c>
      <c r="K136" s="270">
        <f t="shared" si="15"/>
        <v>0.28516051334161302</v>
      </c>
      <c r="L136" s="272">
        <f t="shared" si="16"/>
        <v>1.0974348710764303E-2</v>
      </c>
      <c r="M136" s="271">
        <f t="shared" si="17"/>
        <v>329</v>
      </c>
      <c r="N136" s="270">
        <f t="shared" si="18"/>
        <v>0.25146585184573467</v>
      </c>
      <c r="O136" s="264">
        <f t="shared" si="19"/>
        <v>6090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11781</v>
      </c>
      <c r="D137" s="264">
        <v>24585</v>
      </c>
      <c r="E137" s="264">
        <v>36378</v>
      </c>
      <c r="F137" s="264">
        <v>30210</v>
      </c>
      <c r="G137" s="266">
        <f t="shared" si="20"/>
        <v>-0.16955302655451099</v>
      </c>
      <c r="H137" s="264">
        <f t="shared" si="14"/>
        <v>-6168</v>
      </c>
      <c r="I137" s="276">
        <f t="shared" si="21"/>
        <v>0.32800234520048205</v>
      </c>
      <c r="J137" s="264">
        <v>42021</v>
      </c>
      <c r="K137" s="270">
        <f t="shared" si="15"/>
        <v>0.39536524782657784</v>
      </c>
      <c r="L137" s="272">
        <f t="shared" si="16"/>
        <v>0.39096325719960268</v>
      </c>
      <c r="M137" s="271">
        <f t="shared" si="17"/>
        <v>11811</v>
      </c>
      <c r="N137" s="270">
        <f t="shared" si="18"/>
        <v>0.70921293471629032</v>
      </c>
      <c r="O137" s="264">
        <f t="shared" si="19"/>
        <v>17436</v>
      </c>
      <c r="Q137" s="29"/>
      <c r="R137" s="81"/>
      <c r="Z137" s="1"/>
    </row>
    <row r="138" spans="1:31" s="4" customFormat="1" x14ac:dyDescent="0.25">
      <c r="B138" s="257" t="s">
        <v>195</v>
      </c>
      <c r="C138" s="258">
        <v>8843</v>
      </c>
      <c r="D138" s="258">
        <v>18186</v>
      </c>
      <c r="E138" s="258">
        <v>31185</v>
      </c>
      <c r="F138" s="258">
        <v>31914</v>
      </c>
      <c r="G138" s="262">
        <f t="shared" si="20"/>
        <v>2.3376623376623273E-2</v>
      </c>
      <c r="H138" s="258">
        <f t="shared" si="14"/>
        <v>729</v>
      </c>
      <c r="I138" s="260">
        <f t="shared" si="21"/>
        <v>0.34650337122569297</v>
      </c>
      <c r="J138" s="258">
        <v>33955</v>
      </c>
      <c r="K138" s="259">
        <f t="shared" si="15"/>
        <v>0.31947423883180909</v>
      </c>
      <c r="L138" s="260">
        <f t="shared" si="16"/>
        <v>6.3953124020805996E-2</v>
      </c>
      <c r="M138" s="261">
        <f t="shared" si="17"/>
        <v>2041</v>
      </c>
      <c r="N138" s="259">
        <f t="shared" si="18"/>
        <v>0.8670955680193555</v>
      </c>
      <c r="O138" s="258">
        <f t="shared" si="19"/>
        <v>15769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B82A-01BF-49D4-AA8B-B0760CBE090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140270</v>
      </c>
      <c r="D6" s="255">
        <v>130748</v>
      </c>
      <c r="E6" s="255">
        <v>250871</v>
      </c>
      <c r="F6" s="256">
        <f>E6/$E$6</f>
        <v>1</v>
      </c>
      <c r="G6" s="255">
        <v>282545</v>
      </c>
      <c r="H6" s="256">
        <f>G6/E6-1</f>
        <v>0.12625612366515071</v>
      </c>
      <c r="I6" s="255">
        <f>G6-E6</f>
        <v>31674</v>
      </c>
      <c r="J6" s="256">
        <f>G6/$G$6</f>
        <v>1</v>
      </c>
      <c r="K6" s="255">
        <v>261693</v>
      </c>
      <c r="L6" s="256">
        <f>K6/G6-1</f>
        <v>-7.3800633527402737E-2</v>
      </c>
      <c r="M6" s="255">
        <f>K6-G6</f>
        <v>-20852</v>
      </c>
      <c r="N6" s="256">
        <f>K6/$K$6</f>
        <v>1</v>
      </c>
      <c r="O6" s="255">
        <v>267315</v>
      </c>
      <c r="P6" s="256">
        <f>O6/K6-1</f>
        <v>2.1483188316080204E-2</v>
      </c>
      <c r="Q6" s="255">
        <f>O6-K6</f>
        <v>5622</v>
      </c>
      <c r="R6" s="256">
        <f>IFERROR(O6/C6-1,"-")</f>
        <v>0.90571754473515353</v>
      </c>
      <c r="S6" s="255">
        <f>O6-C6</f>
        <v>127045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20277</v>
      </c>
      <c r="D7" s="264">
        <v>45464</v>
      </c>
      <c r="E7" s="264">
        <v>44639</v>
      </c>
      <c r="F7" s="270">
        <f t="shared" ref="F7:F16" si="0">E7/$E$6</f>
        <v>0.17793607072957815</v>
      </c>
      <c r="G7" s="264">
        <v>42026</v>
      </c>
      <c r="H7" s="272">
        <f>G7/E7-1</f>
        <v>-5.8536257532650793E-2</v>
      </c>
      <c r="I7" s="271">
        <f>G7-E7</f>
        <v>-2613</v>
      </c>
      <c r="J7" s="270">
        <f>G7/$G$6</f>
        <v>0.14874090852784513</v>
      </c>
      <c r="K7" s="264">
        <v>34651</v>
      </c>
      <c r="L7" s="272">
        <f>K7/G7-1</f>
        <v>-0.17548660353114742</v>
      </c>
      <c r="M7" s="271">
        <f>K7-G7</f>
        <v>-7375</v>
      </c>
      <c r="N7" s="270">
        <f>K7/$K$6</f>
        <v>0.13241087839567739</v>
      </c>
      <c r="O7" s="264">
        <v>32343</v>
      </c>
      <c r="P7" s="272">
        <f>O7/K7-1</f>
        <v>-6.6607024328302233E-2</v>
      </c>
      <c r="Q7" s="271">
        <f>O7-K7</f>
        <v>-2308</v>
      </c>
      <c r="R7" s="272">
        <f t="shared" ref="R7:R16" si="1">IFERROR(O7/C7-1,"-")</f>
        <v>0.59505844059772151</v>
      </c>
      <c r="S7" s="271">
        <f t="shared" ref="S7:S16" si="2">O7-C7</f>
        <v>12066</v>
      </c>
      <c r="T7" s="270">
        <f>O7/$O$6</f>
        <v>0.12099208798608384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13953</v>
      </c>
      <c r="D8" s="264">
        <v>14521</v>
      </c>
      <c r="E8" s="264">
        <v>29136</v>
      </c>
      <c r="F8" s="270">
        <f t="shared" si="0"/>
        <v>0.11613937043340999</v>
      </c>
      <c r="G8" s="264">
        <v>28866</v>
      </c>
      <c r="H8" s="272">
        <f t="shared" ref="H8:H16" si="3">G8/E8-1</f>
        <v>-9.2668863261944345E-3</v>
      </c>
      <c r="I8" s="271">
        <f t="shared" ref="I8:I16" si="4">G8-E8</f>
        <v>-270</v>
      </c>
      <c r="J8" s="270">
        <f t="shared" ref="J8:J16" si="5">G8/$G$6</f>
        <v>0.1021642570210055</v>
      </c>
      <c r="K8" s="264">
        <v>26309</v>
      </c>
      <c r="L8" s="272">
        <f t="shared" ref="L8:L16" si="6">K8/G8-1</f>
        <v>-8.8581722441626876E-2</v>
      </c>
      <c r="M8" s="271">
        <f t="shared" ref="M8:M16" si="7">K8-G8</f>
        <v>-2557</v>
      </c>
      <c r="N8" s="270">
        <f t="shared" ref="N8:N16" si="8">K8/$K$6</f>
        <v>0.10053383162713561</v>
      </c>
      <c r="O8" s="264">
        <v>29571</v>
      </c>
      <c r="P8" s="272">
        <f t="shared" ref="P8:P16" si="9">O8/K8-1</f>
        <v>0.1239879889011366</v>
      </c>
      <c r="Q8" s="271">
        <f t="shared" ref="Q8:Q16" si="10">O8-K8</f>
        <v>3262</v>
      </c>
      <c r="R8" s="272">
        <f t="shared" si="1"/>
        <v>1.1193291765211781</v>
      </c>
      <c r="S8" s="271">
        <f t="shared" si="2"/>
        <v>15618</v>
      </c>
      <c r="T8" s="270">
        <f t="shared" ref="T8:T16" si="11">O8/$O$6</f>
        <v>0.11062229953425734</v>
      </c>
      <c r="V8" s="29"/>
      <c r="W8" s="81"/>
      <c r="AE8" s="1"/>
    </row>
    <row r="9" spans="1:31" s="4" customFormat="1" x14ac:dyDescent="0.25">
      <c r="B9" s="247" t="s">
        <v>48</v>
      </c>
      <c r="C9" s="264">
        <v>1123</v>
      </c>
      <c r="D9" s="264">
        <v>461</v>
      </c>
      <c r="E9" s="264">
        <v>991</v>
      </c>
      <c r="F9" s="265">
        <f t="shared" si="0"/>
        <v>3.9502373729924942E-3</v>
      </c>
      <c r="G9" s="264">
        <v>8564</v>
      </c>
      <c r="H9" s="276">
        <f t="shared" si="3"/>
        <v>7.6417759838546928</v>
      </c>
      <c r="I9" s="267">
        <f t="shared" si="4"/>
        <v>7573</v>
      </c>
      <c r="J9" s="265">
        <f t="shared" si="5"/>
        <v>3.0310216071776176E-2</v>
      </c>
      <c r="K9" s="264">
        <v>5029</v>
      </c>
      <c r="L9" s="272">
        <f t="shared" si="6"/>
        <v>-0.41277440448388603</v>
      </c>
      <c r="M9" s="271">
        <f t="shared" si="7"/>
        <v>-3535</v>
      </c>
      <c r="N9" s="270">
        <f t="shared" si="8"/>
        <v>1.9217174322584095E-2</v>
      </c>
      <c r="O9" s="264">
        <v>2911</v>
      </c>
      <c r="P9" s="272">
        <f t="shared" si="9"/>
        <v>-0.42115728773115924</v>
      </c>
      <c r="Q9" s="271">
        <f t="shared" si="10"/>
        <v>-2118</v>
      </c>
      <c r="R9" s="272">
        <f t="shared" si="1"/>
        <v>1.5921638468388246</v>
      </c>
      <c r="S9" s="271">
        <f t="shared" si="2"/>
        <v>1788</v>
      </c>
      <c r="T9" s="270">
        <f t="shared" si="11"/>
        <v>1.0889774236387782E-2</v>
      </c>
      <c r="V9" s="29"/>
      <c r="W9" s="81"/>
      <c r="AE9" s="1"/>
    </row>
    <row r="10" spans="1:31" s="4" customFormat="1" x14ac:dyDescent="0.25">
      <c r="B10" s="247" t="s">
        <v>50</v>
      </c>
      <c r="C10" s="264">
        <v>47060</v>
      </c>
      <c r="D10" s="264">
        <v>12719</v>
      </c>
      <c r="E10" s="264">
        <v>83962</v>
      </c>
      <c r="F10" s="270">
        <f t="shared" si="0"/>
        <v>0.33468196802340644</v>
      </c>
      <c r="G10" s="264">
        <v>92403</v>
      </c>
      <c r="H10" s="272">
        <f t="shared" si="3"/>
        <v>0.1005335747123699</v>
      </c>
      <c r="I10" s="271">
        <f t="shared" si="4"/>
        <v>8441</v>
      </c>
      <c r="J10" s="270">
        <f t="shared" si="5"/>
        <v>0.32703817091082837</v>
      </c>
      <c r="K10" s="264">
        <v>90657</v>
      </c>
      <c r="L10" s="272">
        <f t="shared" si="6"/>
        <v>-1.8895490406155679E-2</v>
      </c>
      <c r="M10" s="271">
        <f t="shared" si="7"/>
        <v>-1746</v>
      </c>
      <c r="N10" s="270">
        <f t="shared" si="8"/>
        <v>0.34642500945764693</v>
      </c>
      <c r="O10" s="264">
        <v>98066</v>
      </c>
      <c r="P10" s="272">
        <f t="shared" si="9"/>
        <v>8.1725625158564741E-2</v>
      </c>
      <c r="Q10" s="271">
        <f t="shared" si="10"/>
        <v>7409</v>
      </c>
      <c r="R10" s="272">
        <f t="shared" si="1"/>
        <v>1.0838504037399064</v>
      </c>
      <c r="S10" s="271">
        <f t="shared" si="2"/>
        <v>51006</v>
      </c>
      <c r="T10" s="270">
        <f>O10/$O$6</f>
        <v>0.36685558236537419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7208</v>
      </c>
      <c r="D11" s="264">
        <v>7891</v>
      </c>
      <c r="E11" s="264">
        <v>11080</v>
      </c>
      <c r="F11" s="265">
        <f t="shared" si="0"/>
        <v>4.4166125219734446E-2</v>
      </c>
      <c r="G11" s="264">
        <v>15306</v>
      </c>
      <c r="H11" s="276">
        <f t="shared" si="3"/>
        <v>0.38140794223826724</v>
      </c>
      <c r="I11" s="267">
        <f t="shared" si="4"/>
        <v>4226</v>
      </c>
      <c r="J11" s="265">
        <f t="shared" si="5"/>
        <v>5.4171901820948873E-2</v>
      </c>
      <c r="K11" s="264">
        <v>11583</v>
      </c>
      <c r="L11" s="272">
        <f t="shared" si="6"/>
        <v>-0.24323794590356718</v>
      </c>
      <c r="M11" s="271">
        <f t="shared" si="7"/>
        <v>-3723</v>
      </c>
      <c r="N11" s="270">
        <f t="shared" si="8"/>
        <v>4.4261787667228394E-2</v>
      </c>
      <c r="O11" s="264">
        <v>13516</v>
      </c>
      <c r="P11" s="272">
        <f t="shared" si="9"/>
        <v>0.16688250021583362</v>
      </c>
      <c r="Q11" s="271">
        <f t="shared" si="10"/>
        <v>1933</v>
      </c>
      <c r="R11" s="272">
        <f t="shared" si="1"/>
        <v>0.87513873473917858</v>
      </c>
      <c r="S11" s="271">
        <f t="shared" si="2"/>
        <v>6308</v>
      </c>
      <c r="T11" s="270">
        <f t="shared" si="11"/>
        <v>5.0562070964966427E-2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26940</v>
      </c>
      <c r="D12" s="264">
        <v>20071</v>
      </c>
      <c r="E12" s="264">
        <v>37846</v>
      </c>
      <c r="F12" s="270">
        <f t="shared" si="0"/>
        <v>0.15085840930199185</v>
      </c>
      <c r="G12" s="264">
        <v>50185</v>
      </c>
      <c r="H12" s="272">
        <f t="shared" si="3"/>
        <v>0.32603181313745178</v>
      </c>
      <c r="I12" s="271">
        <f t="shared" si="4"/>
        <v>12339</v>
      </c>
      <c r="J12" s="270">
        <f t="shared" si="5"/>
        <v>0.17761772461023909</v>
      </c>
      <c r="K12" s="264">
        <v>48415</v>
      </c>
      <c r="L12" s="272">
        <f t="shared" si="6"/>
        <v>-3.5269502839493927E-2</v>
      </c>
      <c r="M12" s="271">
        <f t="shared" si="7"/>
        <v>-1770</v>
      </c>
      <c r="N12" s="270">
        <f t="shared" si="8"/>
        <v>0.18500685918232432</v>
      </c>
      <c r="O12" s="264">
        <v>53914</v>
      </c>
      <c r="P12" s="272">
        <f t="shared" si="9"/>
        <v>0.1135805019105649</v>
      </c>
      <c r="Q12" s="271">
        <f t="shared" si="10"/>
        <v>5499</v>
      </c>
      <c r="R12" s="272">
        <f t="shared" si="1"/>
        <v>1.0012620638455827</v>
      </c>
      <c r="S12" s="271">
        <f t="shared" si="2"/>
        <v>26974</v>
      </c>
      <c r="T12" s="270">
        <f t="shared" si="11"/>
        <v>0.20168714812113051</v>
      </c>
      <c r="V12" s="29"/>
      <c r="W12" s="81"/>
      <c r="AE12" s="1"/>
    </row>
    <row r="13" spans="1:31" s="4" customFormat="1" x14ac:dyDescent="0.25">
      <c r="B13" s="247" t="s">
        <v>51</v>
      </c>
      <c r="C13" s="264">
        <v>7454</v>
      </c>
      <c r="D13" s="264">
        <v>3772</v>
      </c>
      <c r="E13" s="264">
        <v>9332</v>
      </c>
      <c r="F13" s="265">
        <f t="shared" si="0"/>
        <v>3.7198400771711361E-2</v>
      </c>
      <c r="G13" s="264">
        <v>13085</v>
      </c>
      <c r="H13" s="276">
        <f t="shared" si="3"/>
        <v>0.40216459494213463</v>
      </c>
      <c r="I13" s="267">
        <f t="shared" si="4"/>
        <v>3753</v>
      </c>
      <c r="J13" s="265">
        <f t="shared" si="5"/>
        <v>4.6311207064361426E-2</v>
      </c>
      <c r="K13" s="264">
        <v>10252</v>
      </c>
      <c r="L13" s="272">
        <f t="shared" si="6"/>
        <v>-0.21650745128009175</v>
      </c>
      <c r="M13" s="271">
        <f t="shared" si="7"/>
        <v>-2833</v>
      </c>
      <c r="N13" s="270">
        <f t="shared" si="8"/>
        <v>3.9175675314204045E-2</v>
      </c>
      <c r="O13" s="264">
        <v>10010</v>
      </c>
      <c r="P13" s="272">
        <f t="shared" si="9"/>
        <v>-2.3605150214592308E-2</v>
      </c>
      <c r="Q13" s="271">
        <f t="shared" si="10"/>
        <v>-242</v>
      </c>
      <c r="R13" s="272">
        <f t="shared" si="1"/>
        <v>0.34290313925409177</v>
      </c>
      <c r="S13" s="271">
        <f t="shared" si="2"/>
        <v>2556</v>
      </c>
      <c r="T13" s="270">
        <f t="shared" si="11"/>
        <v>3.7446458298262347E-2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2629</v>
      </c>
      <c r="D14" s="264">
        <v>13596</v>
      </c>
      <c r="E14" s="264">
        <v>6661</v>
      </c>
      <c r="F14" s="270">
        <f t="shared" si="0"/>
        <v>2.6551494592838551E-2</v>
      </c>
      <c r="G14" s="264">
        <v>8562</v>
      </c>
      <c r="H14" s="272">
        <f t="shared" si="3"/>
        <v>0.28539258369614173</v>
      </c>
      <c r="I14" s="271">
        <f t="shared" si="4"/>
        <v>1901</v>
      </c>
      <c r="J14" s="270">
        <f t="shared" si="5"/>
        <v>3.0303137553310093E-2</v>
      </c>
      <c r="K14" s="264">
        <v>6098</v>
      </c>
      <c r="L14" s="272">
        <f t="shared" si="6"/>
        <v>-0.28778322821770619</v>
      </c>
      <c r="M14" s="271">
        <f t="shared" si="7"/>
        <v>-2464</v>
      </c>
      <c r="N14" s="270">
        <f t="shared" si="8"/>
        <v>2.3302113545261051E-2</v>
      </c>
      <c r="O14" s="264">
        <v>4700</v>
      </c>
      <c r="P14" s="272">
        <f t="shared" si="9"/>
        <v>-0.22925549360446051</v>
      </c>
      <c r="Q14" s="271">
        <f t="shared" si="10"/>
        <v>-1398</v>
      </c>
      <c r="R14" s="272">
        <f t="shared" si="1"/>
        <v>0.78775199695701792</v>
      </c>
      <c r="S14" s="271">
        <f t="shared" si="2"/>
        <v>2071</v>
      </c>
      <c r="T14" s="270">
        <f t="shared" si="11"/>
        <v>1.7582253147036268E-2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5545</v>
      </c>
      <c r="D15" s="264">
        <v>4371</v>
      </c>
      <c r="E15" s="264">
        <v>9383</v>
      </c>
      <c r="F15" s="265">
        <f t="shared" si="0"/>
        <v>3.7401692503318436E-2</v>
      </c>
      <c r="G15" s="264">
        <v>6094</v>
      </c>
      <c r="H15" s="276">
        <f t="shared" si="3"/>
        <v>-0.35052754982415002</v>
      </c>
      <c r="I15" s="267">
        <f t="shared" si="4"/>
        <v>-3289</v>
      </c>
      <c r="J15" s="265">
        <f t="shared" si="5"/>
        <v>2.1568245766161141E-2</v>
      </c>
      <c r="K15" s="264">
        <v>12035</v>
      </c>
      <c r="L15" s="272">
        <f t="shared" si="6"/>
        <v>0.97489333770922215</v>
      </c>
      <c r="M15" s="271">
        <f t="shared" si="7"/>
        <v>5941</v>
      </c>
      <c r="N15" s="270">
        <f t="shared" si="8"/>
        <v>4.5989002380652136E-2</v>
      </c>
      <c r="O15" s="264">
        <v>8102</v>
      </c>
      <c r="P15" s="272">
        <f t="shared" si="9"/>
        <v>-0.32679684254258412</v>
      </c>
      <c r="Q15" s="271">
        <f t="shared" si="10"/>
        <v>-3933</v>
      </c>
      <c r="R15" s="272">
        <f t="shared" si="1"/>
        <v>0.46113615870153302</v>
      </c>
      <c r="S15" s="271">
        <f t="shared" si="2"/>
        <v>2557</v>
      </c>
      <c r="T15" s="270">
        <f t="shared" si="11"/>
        <v>3.0308811701550604E-2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8081</v>
      </c>
      <c r="D16" s="264">
        <f>D6-SUM(D7:D15)</f>
        <v>7882</v>
      </c>
      <c r="E16" s="264">
        <f>E6-SUM(E7:E15)</f>
        <v>17841</v>
      </c>
      <c r="F16" s="270">
        <f t="shared" si="0"/>
        <v>7.1116231051018247E-2</v>
      </c>
      <c r="G16" s="264">
        <f>G6-SUM(G7:G15)</f>
        <v>17454</v>
      </c>
      <c r="H16" s="272">
        <f t="shared" si="3"/>
        <v>-2.1691609214730123E-2</v>
      </c>
      <c r="I16" s="271">
        <f t="shared" si="4"/>
        <v>-387</v>
      </c>
      <c r="J16" s="270">
        <f t="shared" si="5"/>
        <v>6.177423065352422E-2</v>
      </c>
      <c r="K16" s="264">
        <f>K6-SUM(K7:K15)</f>
        <v>16664</v>
      </c>
      <c r="L16" s="272">
        <f t="shared" si="6"/>
        <v>-4.5261831098888483E-2</v>
      </c>
      <c r="M16" s="271">
        <f t="shared" si="7"/>
        <v>-790</v>
      </c>
      <c r="N16" s="270">
        <f t="shared" si="8"/>
        <v>6.367766810728602E-2</v>
      </c>
      <c r="O16" s="264">
        <f>O6-SUM(O7:O15)</f>
        <v>14182</v>
      </c>
      <c r="P16" s="272">
        <f t="shared" si="9"/>
        <v>-0.14894383101296205</v>
      </c>
      <c r="Q16" s="271">
        <f t="shared" si="10"/>
        <v>-2482</v>
      </c>
      <c r="R16" s="272">
        <f t="shared" si="1"/>
        <v>0.75498081920554383</v>
      </c>
      <c r="S16" s="271">
        <f t="shared" si="2"/>
        <v>6101</v>
      </c>
      <c r="T16" s="270">
        <f t="shared" si="11"/>
        <v>5.3053513644950714E-2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456683</v>
      </c>
      <c r="D136" s="240">
        <v>800301</v>
      </c>
      <c r="E136" s="240">
        <v>1016781</v>
      </c>
      <c r="F136" s="240">
        <v>1041269</v>
      </c>
      <c r="G136" s="241">
        <f>F136/E136-1</f>
        <v>2.4083848931087504E-2</v>
      </c>
      <c r="H136" s="240">
        <f>F136-E136</f>
        <v>24488</v>
      </c>
      <c r="I136" s="241">
        <f>F136/F$136</f>
        <v>1</v>
      </c>
      <c r="J136" s="240">
        <v>1058434</v>
      </c>
      <c r="K136" s="241">
        <f>H136/H$136</f>
        <v>1</v>
      </c>
      <c r="L136" s="241">
        <f>J136/F136-1</f>
        <v>1.6484693196474609E-2</v>
      </c>
      <c r="M136" s="240">
        <f>J136-F136</f>
        <v>17165</v>
      </c>
      <c r="N136" s="241">
        <f>J136/C136-1</f>
        <v>1.3176557918731375</v>
      </c>
      <c r="O136" s="240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117997</v>
      </c>
      <c r="D137" s="264">
        <v>247584</v>
      </c>
      <c r="E137" s="264">
        <v>207208</v>
      </c>
      <c r="F137" s="264">
        <v>181512</v>
      </c>
      <c r="G137" s="270">
        <f t="shared" ref="G137:G146" si="12">F137/E137-1</f>
        <v>-0.12401065595922933</v>
      </c>
      <c r="H137" s="277">
        <f t="shared" ref="H137:H146" si="13">F137-E137</f>
        <v>-25696</v>
      </c>
      <c r="I137" s="272">
        <f t="shared" ref="I137:K146" si="14">F137/F$136</f>
        <v>0.17431806766551197</v>
      </c>
      <c r="J137" s="264">
        <v>161819</v>
      </c>
      <c r="K137" s="272">
        <f t="shared" si="14"/>
        <v>-1.049330284220843</v>
      </c>
      <c r="L137" s="272">
        <f t="shared" ref="L137:L146" si="15">J137/F137-1</f>
        <v>-0.10849420423994005</v>
      </c>
      <c r="M137" s="271">
        <f t="shared" ref="M137:M146" si="16">J137-F137</f>
        <v>-19693</v>
      </c>
      <c r="N137" s="270">
        <f t="shared" ref="N137:N146" si="17">J137/C137-1</f>
        <v>0.37138232327940535</v>
      </c>
      <c r="O137" s="264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51760</v>
      </c>
      <c r="D138" s="264">
        <v>83468</v>
      </c>
      <c r="E138" s="264">
        <v>123951</v>
      </c>
      <c r="F138" s="264">
        <v>118966</v>
      </c>
      <c r="G138" s="270">
        <f t="shared" si="12"/>
        <v>-4.0217505304515511E-2</v>
      </c>
      <c r="H138" s="277">
        <f t="shared" si="13"/>
        <v>-4985</v>
      </c>
      <c r="I138" s="272">
        <f t="shared" si="14"/>
        <v>0.1142509764527706</v>
      </c>
      <c r="J138" s="264">
        <v>114660</v>
      </c>
      <c r="K138" s="272">
        <f t="shared" si="14"/>
        <v>-0.20356909506697157</v>
      </c>
      <c r="L138" s="272">
        <f t="shared" si="15"/>
        <v>-3.6195215439705497E-2</v>
      </c>
      <c r="M138" s="271">
        <f t="shared" si="16"/>
        <v>-4306</v>
      </c>
      <c r="N138" s="270">
        <f t="shared" si="17"/>
        <v>1.2152241112828439</v>
      </c>
      <c r="O138" s="264">
        <f t="shared" si="18"/>
        <v>62900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2339</v>
      </c>
      <c r="D139" s="264">
        <v>4950</v>
      </c>
      <c r="E139" s="264">
        <v>6762</v>
      </c>
      <c r="F139" s="264">
        <v>20250</v>
      </c>
      <c r="G139" s="270">
        <f t="shared" si="12"/>
        <v>1.9946761313220942</v>
      </c>
      <c r="H139" s="277">
        <f t="shared" si="13"/>
        <v>13488</v>
      </c>
      <c r="I139" s="272">
        <f t="shared" si="14"/>
        <v>1.9447424248681178E-2</v>
      </c>
      <c r="J139" s="264">
        <v>11054</v>
      </c>
      <c r="K139" s="276">
        <f t="shared" si="14"/>
        <v>0.55080039202874875</v>
      </c>
      <c r="L139" s="272">
        <f t="shared" si="15"/>
        <v>-0.45412345679012345</v>
      </c>
      <c r="M139" s="271">
        <f t="shared" si="16"/>
        <v>-9196</v>
      </c>
      <c r="N139" s="270">
        <f t="shared" si="17"/>
        <v>3.725951261222745</v>
      </c>
      <c r="O139" s="264">
        <f t="shared" si="18"/>
        <v>8715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103133</v>
      </c>
      <c r="D140" s="264">
        <v>181693</v>
      </c>
      <c r="E140" s="264">
        <v>342343</v>
      </c>
      <c r="F140" s="264">
        <v>341923</v>
      </c>
      <c r="G140" s="270">
        <f t="shared" si="12"/>
        <v>-1.2268397484394011E-3</v>
      </c>
      <c r="H140" s="277">
        <f t="shared" si="13"/>
        <v>-420</v>
      </c>
      <c r="I140" s="272">
        <f t="shared" si="14"/>
        <v>0.32837143908058342</v>
      </c>
      <c r="J140" s="264">
        <v>382237</v>
      </c>
      <c r="K140" s="272">
        <f t="shared" si="14"/>
        <v>-1.7151257758902319E-2</v>
      </c>
      <c r="L140" s="272">
        <f t="shared" si="15"/>
        <v>0.1179037385610211</v>
      </c>
      <c r="M140" s="271">
        <f t="shared" si="16"/>
        <v>40314</v>
      </c>
      <c r="N140" s="270">
        <f t="shared" si="17"/>
        <v>2.7062530906693301</v>
      </c>
      <c r="O140" s="264">
        <f t="shared" si="18"/>
        <v>279104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30584</v>
      </c>
      <c r="D141" s="264">
        <v>44398</v>
      </c>
      <c r="E141" s="264">
        <v>48630</v>
      </c>
      <c r="F141" s="264">
        <v>55684</v>
      </c>
      <c r="G141" s="270">
        <f t="shared" si="12"/>
        <v>0.14505449311124829</v>
      </c>
      <c r="H141" s="277">
        <f t="shared" si="13"/>
        <v>7054</v>
      </c>
      <c r="I141" s="272">
        <f t="shared" si="14"/>
        <v>5.3477055400669757E-2</v>
      </c>
      <c r="J141" s="264">
        <v>49807</v>
      </c>
      <c r="K141" s="276">
        <f t="shared" si="14"/>
        <v>0.28805945769356417</v>
      </c>
      <c r="L141" s="272">
        <f t="shared" si="15"/>
        <v>-0.10554198692622652</v>
      </c>
      <c r="M141" s="271">
        <f t="shared" si="16"/>
        <v>-5877</v>
      </c>
      <c r="N141" s="270">
        <f t="shared" si="17"/>
        <v>0.62853125817420863</v>
      </c>
      <c r="O141" s="264">
        <f t="shared" si="18"/>
        <v>19223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61571</v>
      </c>
      <c r="D142" s="264">
        <v>104557</v>
      </c>
      <c r="E142" s="264">
        <v>134886</v>
      </c>
      <c r="F142" s="264">
        <v>146430</v>
      </c>
      <c r="G142" s="270">
        <f t="shared" si="12"/>
        <v>8.5583381522174262E-2</v>
      </c>
      <c r="H142" s="277">
        <f t="shared" si="13"/>
        <v>11544</v>
      </c>
      <c r="I142" s="272">
        <f t="shared" si="14"/>
        <v>0.14062648556713012</v>
      </c>
      <c r="J142" s="264">
        <v>156566</v>
      </c>
      <c r="K142" s="272">
        <f t="shared" si="14"/>
        <v>0.47141457040182949</v>
      </c>
      <c r="L142" s="272">
        <f t="shared" si="15"/>
        <v>6.9220788089872309E-2</v>
      </c>
      <c r="M142" s="271">
        <f t="shared" si="16"/>
        <v>10136</v>
      </c>
      <c r="N142" s="270">
        <f t="shared" si="17"/>
        <v>1.5428529664939665</v>
      </c>
      <c r="O142" s="264">
        <f t="shared" si="18"/>
        <v>94995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16023</v>
      </c>
      <c r="D143" s="264">
        <v>21732</v>
      </c>
      <c r="E143" s="264">
        <v>33809</v>
      </c>
      <c r="F143" s="264">
        <v>37722</v>
      </c>
      <c r="G143" s="270">
        <f t="shared" si="12"/>
        <v>0.11573841284864983</v>
      </c>
      <c r="H143" s="277">
        <f t="shared" si="13"/>
        <v>3913</v>
      </c>
      <c r="I143" s="272">
        <f t="shared" si="14"/>
        <v>3.6226950000432162E-2</v>
      </c>
      <c r="J143" s="264">
        <v>35821</v>
      </c>
      <c r="K143" s="276">
        <f t="shared" si="14"/>
        <v>0.15979255145377327</v>
      </c>
      <c r="L143" s="272">
        <f t="shared" si="15"/>
        <v>-5.0394994963151474E-2</v>
      </c>
      <c r="M143" s="271">
        <f t="shared" si="16"/>
        <v>-1901</v>
      </c>
      <c r="N143" s="270">
        <f t="shared" si="17"/>
        <v>1.2355988266866378</v>
      </c>
      <c r="O143" s="264">
        <f t="shared" si="18"/>
        <v>19798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26839</v>
      </c>
      <c r="D144" s="264">
        <v>45216</v>
      </c>
      <c r="E144" s="264">
        <v>29061</v>
      </c>
      <c r="F144" s="264">
        <v>32018</v>
      </c>
      <c r="G144" s="270">
        <f t="shared" si="12"/>
        <v>0.10175148824885594</v>
      </c>
      <c r="H144" s="277">
        <f t="shared" si="13"/>
        <v>2957</v>
      </c>
      <c r="I144" s="272">
        <f t="shared" si="14"/>
        <v>3.0749018745396241E-2</v>
      </c>
      <c r="J144" s="264">
        <v>29188</v>
      </c>
      <c r="K144" s="272">
        <f t="shared" si="14"/>
        <v>0.12075302188827181</v>
      </c>
      <c r="L144" s="272">
        <f t="shared" si="15"/>
        <v>-8.838778187269658E-2</v>
      </c>
      <c r="M144" s="271">
        <f t="shared" si="16"/>
        <v>-2830</v>
      </c>
      <c r="N144" s="270">
        <f t="shared" si="17"/>
        <v>8.752188978724984E-2</v>
      </c>
      <c r="O144" s="264">
        <f t="shared" si="18"/>
        <v>2349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24273</v>
      </c>
      <c r="D145" s="264">
        <v>26311</v>
      </c>
      <c r="E145" s="264">
        <v>32375</v>
      </c>
      <c r="F145" s="264">
        <v>47068</v>
      </c>
      <c r="G145" s="270">
        <f t="shared" si="12"/>
        <v>0.45383783783783782</v>
      </c>
      <c r="H145" s="277">
        <f t="shared" si="13"/>
        <v>14693</v>
      </c>
      <c r="I145" s="272">
        <f t="shared" si="14"/>
        <v>4.5202536520342007E-2</v>
      </c>
      <c r="J145" s="264">
        <v>61312</v>
      </c>
      <c r="K145" s="276">
        <f t="shared" si="14"/>
        <v>0.60000816726559947</v>
      </c>
      <c r="L145" s="272">
        <f t="shared" si="15"/>
        <v>0.30262598793235318</v>
      </c>
      <c r="M145" s="271">
        <f t="shared" si="16"/>
        <v>14244</v>
      </c>
      <c r="N145" s="270">
        <f t="shared" si="17"/>
        <v>1.5259341655337204</v>
      </c>
      <c r="O145" s="264">
        <f t="shared" si="18"/>
        <v>37039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22164</v>
      </c>
      <c r="D146" s="264">
        <f>D136-SUM(D137:D145)</f>
        <v>40392</v>
      </c>
      <c r="E146" s="264">
        <f>E136-SUM(E137:E145)</f>
        <v>57756</v>
      </c>
      <c r="F146" s="264">
        <f>F136-SUM(F137:F145)</f>
        <v>59696</v>
      </c>
      <c r="G146" s="270">
        <f t="shared" si="12"/>
        <v>3.3589583766188813E-2</v>
      </c>
      <c r="H146" s="277">
        <f t="shared" si="13"/>
        <v>1940</v>
      </c>
      <c r="I146" s="272">
        <f t="shared" si="14"/>
        <v>5.7330046318482542E-2</v>
      </c>
      <c r="J146" s="264">
        <f>J136-SUM(J137:J145)</f>
        <v>55970</v>
      </c>
      <c r="K146" s="272">
        <f t="shared" si="14"/>
        <v>7.9222476314929763E-2</v>
      </c>
      <c r="L146" s="272">
        <f t="shared" si="15"/>
        <v>-6.2416242294291102E-2</v>
      </c>
      <c r="M146" s="271">
        <f t="shared" si="16"/>
        <v>-3726</v>
      </c>
      <c r="N146" s="270">
        <f t="shared" si="17"/>
        <v>1.5252661974372859</v>
      </c>
      <c r="O146" s="264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1719-029A-47D0-AFB1-89DA46C78568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89051</v>
      </c>
      <c r="D6" s="255">
        <v>37488</v>
      </c>
      <c r="E6" s="255">
        <v>143478</v>
      </c>
      <c r="F6" s="256">
        <f>E6/$E$6</f>
        <v>1</v>
      </c>
      <c r="G6" s="255">
        <v>171406</v>
      </c>
      <c r="H6" s="256">
        <f>G6/E6-1</f>
        <v>0.19465005087888043</v>
      </c>
      <c r="I6" s="255">
        <f>G6-E6</f>
        <v>27928</v>
      </c>
      <c r="J6" s="256">
        <f>G6/$G$6</f>
        <v>1</v>
      </c>
      <c r="K6" s="255">
        <v>166883</v>
      </c>
      <c r="L6" s="256">
        <f>K6/G6-1</f>
        <v>-2.6387641039403498E-2</v>
      </c>
      <c r="M6" s="255">
        <f>K6-G6</f>
        <v>-4523</v>
      </c>
      <c r="N6" s="256">
        <f>K6/$K$6</f>
        <v>1</v>
      </c>
      <c r="O6" s="255">
        <v>174290</v>
      </c>
      <c r="P6" s="256">
        <f>O6/K6-1</f>
        <v>4.4384389062996243E-2</v>
      </c>
      <c r="Q6" s="255">
        <f>O6-K6</f>
        <v>7407</v>
      </c>
      <c r="R6" s="256">
        <f>IFERROR(O6/C6-1,"-")</f>
        <v>0.95719306914015556</v>
      </c>
      <c r="S6" s="255">
        <f>O6-C6</f>
        <v>85239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10899</v>
      </c>
      <c r="D7" s="264">
        <v>14107</v>
      </c>
      <c r="E7" s="264">
        <v>24078</v>
      </c>
      <c r="F7" s="270">
        <f t="shared" ref="F7:F16" si="0">E7/$E$6</f>
        <v>0.16781666875757956</v>
      </c>
      <c r="G7" s="264">
        <v>24359</v>
      </c>
      <c r="H7" s="272">
        <f>G7/E7-1</f>
        <v>1.1670404518647759E-2</v>
      </c>
      <c r="I7" s="271">
        <f>G7-E7</f>
        <v>281</v>
      </c>
      <c r="J7" s="270">
        <f>G7/$G$6</f>
        <v>0.14211287819562909</v>
      </c>
      <c r="K7" s="264">
        <v>22047</v>
      </c>
      <c r="L7" s="272">
        <f>K7/G7-1</f>
        <v>-9.4913584301490217E-2</v>
      </c>
      <c r="M7" s="271">
        <f>K7-G7</f>
        <v>-2312</v>
      </c>
      <c r="N7" s="270">
        <f>K7/$K$6</f>
        <v>0.13211052054433345</v>
      </c>
      <c r="O7" s="264">
        <v>19855</v>
      </c>
      <c r="P7" s="272">
        <f>O7/K7-1</f>
        <v>-9.9423957908105431E-2</v>
      </c>
      <c r="Q7" s="271">
        <f>O7-K7</f>
        <v>-2192</v>
      </c>
      <c r="R7" s="272">
        <f t="shared" ref="R7:R16" si="1">IFERROR(O7/C7-1,"-")</f>
        <v>0.82172676392329569</v>
      </c>
      <c r="S7" s="271">
        <f t="shared" ref="S7:S16" si="2">O7-C7</f>
        <v>8956</v>
      </c>
      <c r="T7" s="270">
        <f>O7/$O$6</f>
        <v>0.1139193298525446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8874</v>
      </c>
      <c r="D8" s="264">
        <v>2643</v>
      </c>
      <c r="E8" s="264">
        <v>17554</v>
      </c>
      <c r="F8" s="270">
        <f t="shared" si="0"/>
        <v>0.12234628305384798</v>
      </c>
      <c r="G8" s="264">
        <v>18307</v>
      </c>
      <c r="H8" s="272">
        <f t="shared" ref="H8:H16" si="3">G8/E8-1</f>
        <v>4.2896205992936087E-2</v>
      </c>
      <c r="I8" s="271">
        <f t="shared" ref="I8:I16" si="4">G8-E8</f>
        <v>753</v>
      </c>
      <c r="J8" s="270">
        <f t="shared" ref="J8:J16" si="5">G8/$G$6</f>
        <v>0.10680489597797044</v>
      </c>
      <c r="K8" s="264">
        <v>15516</v>
      </c>
      <c r="L8" s="272">
        <f t="shared" ref="L8:L16" si="6">K8/G8-1</f>
        <v>-0.15245534495001911</v>
      </c>
      <c r="M8" s="271">
        <f t="shared" ref="M8:M16" si="7">K8-G8</f>
        <v>-2791</v>
      </c>
      <c r="N8" s="270">
        <f t="shared" ref="N8:N16" si="8">K8/$K$6</f>
        <v>9.2975318037187726E-2</v>
      </c>
      <c r="O8" s="264">
        <v>17579</v>
      </c>
      <c r="P8" s="272">
        <f t="shared" ref="P8:P16" si="9">O8/K8-1</f>
        <v>0.13295952565094105</v>
      </c>
      <c r="Q8" s="271">
        <f t="shared" ref="Q8:Q16" si="10">O8-K8</f>
        <v>2063</v>
      </c>
      <c r="R8" s="272">
        <f t="shared" si="1"/>
        <v>0.98095560063105691</v>
      </c>
      <c r="S8" s="271">
        <f t="shared" si="2"/>
        <v>8705</v>
      </c>
      <c r="T8" s="270">
        <f t="shared" ref="T8:T16" si="11">O8/$O$6</f>
        <v>0.10086063457455964</v>
      </c>
      <c r="V8" s="29"/>
      <c r="W8" s="81"/>
      <c r="AE8" s="1"/>
    </row>
    <row r="9" spans="1:31" s="4" customFormat="1" x14ac:dyDescent="0.25">
      <c r="B9" s="247" t="s">
        <v>48</v>
      </c>
      <c r="C9" s="264">
        <v>585</v>
      </c>
      <c r="D9" s="264">
        <v>280</v>
      </c>
      <c r="E9" s="264">
        <v>762</v>
      </c>
      <c r="F9" s="265">
        <f t="shared" si="0"/>
        <v>5.3109187471249951E-3</v>
      </c>
      <c r="G9" s="264">
        <v>2287</v>
      </c>
      <c r="H9" s="276">
        <f t="shared" si="3"/>
        <v>2.0013123359580054</v>
      </c>
      <c r="I9" s="267">
        <f t="shared" si="4"/>
        <v>1525</v>
      </c>
      <c r="J9" s="265">
        <f t="shared" si="5"/>
        <v>1.3342590107697514E-2</v>
      </c>
      <c r="K9" s="264">
        <v>1687</v>
      </c>
      <c r="L9" s="272">
        <f t="shared" si="6"/>
        <v>-0.26235242675994752</v>
      </c>
      <c r="M9" s="271">
        <f t="shared" si="7"/>
        <v>-600</v>
      </c>
      <c r="N9" s="270">
        <f t="shared" si="8"/>
        <v>1.0108878675479228E-2</v>
      </c>
      <c r="O9" s="264">
        <v>1062</v>
      </c>
      <c r="P9" s="272">
        <f t="shared" si="9"/>
        <v>-0.37048014226437465</v>
      </c>
      <c r="Q9" s="271">
        <f t="shared" si="10"/>
        <v>-625</v>
      </c>
      <c r="R9" s="272">
        <f t="shared" si="1"/>
        <v>0.81538461538461537</v>
      </c>
      <c r="S9" s="271">
        <f t="shared" si="2"/>
        <v>477</v>
      </c>
      <c r="T9" s="270">
        <f t="shared" si="11"/>
        <v>6.0932927878822648E-3</v>
      </c>
      <c r="V9" s="29"/>
      <c r="W9" s="81"/>
      <c r="AE9" s="1"/>
    </row>
    <row r="10" spans="1:31" s="4" customFormat="1" x14ac:dyDescent="0.25">
      <c r="B10" s="247" t="s">
        <v>50</v>
      </c>
      <c r="C10" s="264">
        <v>38308</v>
      </c>
      <c r="D10" s="264">
        <v>6431</v>
      </c>
      <c r="E10" s="264">
        <v>59577</v>
      </c>
      <c r="F10" s="270">
        <f t="shared" si="0"/>
        <v>0.41523439133525697</v>
      </c>
      <c r="G10" s="264">
        <v>71525</v>
      </c>
      <c r="H10" s="272">
        <f t="shared" si="3"/>
        <v>0.20054719103009555</v>
      </c>
      <c r="I10" s="271">
        <f t="shared" si="4"/>
        <v>11948</v>
      </c>
      <c r="J10" s="270">
        <f t="shared" si="5"/>
        <v>0.41728410907436148</v>
      </c>
      <c r="K10" s="264">
        <v>69868</v>
      </c>
      <c r="L10" s="272">
        <f t="shared" si="6"/>
        <v>-2.3166724921356185E-2</v>
      </c>
      <c r="M10" s="271">
        <f t="shared" si="7"/>
        <v>-1657</v>
      </c>
      <c r="N10" s="270">
        <f t="shared" si="8"/>
        <v>0.41866457338374791</v>
      </c>
      <c r="O10" s="264">
        <v>77800</v>
      </c>
      <c r="P10" s="272">
        <f t="shared" si="9"/>
        <v>0.11352836777924091</v>
      </c>
      <c r="Q10" s="271">
        <f t="shared" si="10"/>
        <v>7932</v>
      </c>
      <c r="R10" s="272">
        <f t="shared" si="1"/>
        <v>1.0309073822700219</v>
      </c>
      <c r="S10" s="271">
        <f t="shared" si="2"/>
        <v>39492</v>
      </c>
      <c r="T10" s="270">
        <f>O10/$O$6</f>
        <v>0.44638246600493431</v>
      </c>
      <c r="V10" s="29"/>
      <c r="W10" s="81"/>
      <c r="AE10" s="1"/>
    </row>
    <row r="11" spans="1:31" s="4" customFormat="1" x14ac:dyDescent="0.25">
      <c r="B11" s="247" t="s">
        <v>52</v>
      </c>
      <c r="C11" s="264">
        <v>5757</v>
      </c>
      <c r="D11" s="264">
        <v>345</v>
      </c>
      <c r="E11" s="264">
        <v>6079</v>
      </c>
      <c r="F11" s="265">
        <f t="shared" si="0"/>
        <v>4.2368864913087723E-2</v>
      </c>
      <c r="G11" s="264">
        <v>8471</v>
      </c>
      <c r="H11" s="276">
        <f t="shared" si="3"/>
        <v>0.39348577068596802</v>
      </c>
      <c r="I11" s="267">
        <f t="shared" si="4"/>
        <v>2392</v>
      </c>
      <c r="J11" s="265">
        <f t="shared" si="5"/>
        <v>4.9420673722040072E-2</v>
      </c>
      <c r="K11" s="264">
        <v>8394</v>
      </c>
      <c r="L11" s="272">
        <f t="shared" si="6"/>
        <v>-9.0898359107542959E-3</v>
      </c>
      <c r="M11" s="271">
        <f t="shared" si="7"/>
        <v>-77</v>
      </c>
      <c r="N11" s="270">
        <f t="shared" si="8"/>
        <v>5.0298712271471632E-2</v>
      </c>
      <c r="O11" s="264">
        <v>9343</v>
      </c>
      <c r="P11" s="272">
        <f t="shared" si="9"/>
        <v>0.113056945437217</v>
      </c>
      <c r="Q11" s="271">
        <f t="shared" si="10"/>
        <v>949</v>
      </c>
      <c r="R11" s="272">
        <f t="shared" si="1"/>
        <v>0.62289386833420179</v>
      </c>
      <c r="S11" s="271">
        <f t="shared" si="2"/>
        <v>3586</v>
      </c>
      <c r="T11" s="270">
        <f t="shared" si="11"/>
        <v>5.3606058867404903E-2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13225</v>
      </c>
      <c r="D12" s="264">
        <v>9465</v>
      </c>
      <c r="E12" s="264">
        <v>19703</v>
      </c>
      <c r="F12" s="270">
        <f t="shared" si="0"/>
        <v>0.13732418907428318</v>
      </c>
      <c r="G12" s="264">
        <v>27288</v>
      </c>
      <c r="H12" s="272">
        <f t="shared" si="3"/>
        <v>0.38496675633152311</v>
      </c>
      <c r="I12" s="271">
        <f t="shared" si="4"/>
        <v>7585</v>
      </c>
      <c r="J12" s="270">
        <f t="shared" si="5"/>
        <v>0.15920096145992554</v>
      </c>
      <c r="K12" s="264">
        <v>27305</v>
      </c>
      <c r="L12" s="272">
        <f t="shared" si="6"/>
        <v>6.2298446203468139E-4</v>
      </c>
      <c r="M12" s="271">
        <f t="shared" si="7"/>
        <v>17</v>
      </c>
      <c r="N12" s="270">
        <f t="shared" si="8"/>
        <v>0.16361762432362792</v>
      </c>
      <c r="O12" s="264">
        <v>28196</v>
      </c>
      <c r="P12" s="272">
        <f t="shared" si="9"/>
        <v>3.2631386193004985E-2</v>
      </c>
      <c r="Q12" s="271">
        <f t="shared" si="10"/>
        <v>891</v>
      </c>
      <c r="R12" s="272">
        <f t="shared" si="1"/>
        <v>1.132022684310019</v>
      </c>
      <c r="S12" s="271">
        <f t="shared" si="2"/>
        <v>14971</v>
      </c>
      <c r="T12" s="270">
        <f t="shared" si="11"/>
        <v>0.16177634976189109</v>
      </c>
      <c r="V12" s="29"/>
      <c r="W12" s="81"/>
      <c r="AE12" s="1"/>
    </row>
    <row r="13" spans="1:31" s="4" customFormat="1" x14ac:dyDescent="0.25">
      <c r="B13" s="247" t="s">
        <v>51</v>
      </c>
      <c r="C13" s="264">
        <v>3215</v>
      </c>
      <c r="D13" s="264">
        <v>1664</v>
      </c>
      <c r="E13" s="264">
        <v>4717</v>
      </c>
      <c r="F13" s="265">
        <f t="shared" si="0"/>
        <v>3.2876120380824936E-2</v>
      </c>
      <c r="G13" s="264">
        <v>9305</v>
      </c>
      <c r="H13" s="276">
        <f t="shared" si="3"/>
        <v>0.97265210939156233</v>
      </c>
      <c r="I13" s="267">
        <f t="shared" si="4"/>
        <v>4588</v>
      </c>
      <c r="J13" s="265">
        <f t="shared" si="5"/>
        <v>5.428631436472469E-2</v>
      </c>
      <c r="K13" s="264">
        <v>7737</v>
      </c>
      <c r="L13" s="272">
        <f t="shared" si="6"/>
        <v>-0.16851155292853304</v>
      </c>
      <c r="M13" s="271">
        <f t="shared" si="7"/>
        <v>-1568</v>
      </c>
      <c r="N13" s="270">
        <f t="shared" si="8"/>
        <v>4.6361822354583748E-2</v>
      </c>
      <c r="O13" s="264">
        <v>7055</v>
      </c>
      <c r="P13" s="272">
        <f t="shared" si="9"/>
        <v>-8.8147860928008304E-2</v>
      </c>
      <c r="Q13" s="271">
        <f t="shared" si="10"/>
        <v>-682</v>
      </c>
      <c r="R13" s="272">
        <f t="shared" si="1"/>
        <v>1.1944012441679628</v>
      </c>
      <c r="S13" s="271">
        <f t="shared" si="2"/>
        <v>3840</v>
      </c>
      <c r="T13" s="270">
        <f t="shared" si="11"/>
        <v>4.0478512823455159E-2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866</v>
      </c>
      <c r="D14" s="264">
        <v>1519</v>
      </c>
      <c r="E14" s="264">
        <v>2259</v>
      </c>
      <c r="F14" s="270">
        <f t="shared" si="0"/>
        <v>1.5744574081043784E-2</v>
      </c>
      <c r="G14" s="264">
        <v>2816</v>
      </c>
      <c r="H14" s="272">
        <f t="shared" si="3"/>
        <v>0.24656927844178833</v>
      </c>
      <c r="I14" s="271">
        <f t="shared" si="4"/>
        <v>557</v>
      </c>
      <c r="J14" s="270">
        <f t="shared" si="5"/>
        <v>1.6428829795923128E-2</v>
      </c>
      <c r="K14" s="264">
        <v>2310</v>
      </c>
      <c r="L14" s="272">
        <f t="shared" si="6"/>
        <v>-0.1796875</v>
      </c>
      <c r="M14" s="271">
        <f t="shared" si="7"/>
        <v>-506</v>
      </c>
      <c r="N14" s="270">
        <f t="shared" si="8"/>
        <v>1.3842033041112636E-2</v>
      </c>
      <c r="O14" s="264">
        <v>2730</v>
      </c>
      <c r="P14" s="272">
        <f t="shared" si="9"/>
        <v>0.18181818181818188</v>
      </c>
      <c r="Q14" s="271">
        <f t="shared" si="10"/>
        <v>420</v>
      </c>
      <c r="R14" s="272">
        <f t="shared" si="1"/>
        <v>2.1524249422632793</v>
      </c>
      <c r="S14" s="271">
        <f t="shared" si="2"/>
        <v>1864</v>
      </c>
      <c r="T14" s="270">
        <f t="shared" si="11"/>
        <v>1.5663549256985484E-2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3282</v>
      </c>
      <c r="D15" s="264">
        <v>68</v>
      </c>
      <c r="E15" s="264">
        <v>3156</v>
      </c>
      <c r="F15" s="265">
        <f t="shared" si="0"/>
        <v>2.199640362982478E-2</v>
      </c>
      <c r="G15" s="264">
        <v>1676</v>
      </c>
      <c r="H15" s="276">
        <f t="shared" si="3"/>
        <v>-0.46894803548795949</v>
      </c>
      <c r="I15" s="267">
        <f t="shared" si="4"/>
        <v>-1480</v>
      </c>
      <c r="J15" s="265">
        <f t="shared" si="5"/>
        <v>9.777954097289477E-3</v>
      </c>
      <c r="K15" s="264">
        <v>7410</v>
      </c>
      <c r="L15" s="272">
        <f t="shared" si="6"/>
        <v>3.421241050119332</v>
      </c>
      <c r="M15" s="271">
        <f t="shared" si="7"/>
        <v>5734</v>
      </c>
      <c r="N15" s="270">
        <f t="shared" si="8"/>
        <v>4.440236572928339E-2</v>
      </c>
      <c r="O15" s="264">
        <v>5841</v>
      </c>
      <c r="P15" s="272">
        <f t="shared" si="9"/>
        <v>-0.21174089068825908</v>
      </c>
      <c r="Q15" s="271">
        <f t="shared" si="10"/>
        <v>-1569</v>
      </c>
      <c r="R15" s="272">
        <f t="shared" si="1"/>
        <v>0.77970749542961615</v>
      </c>
      <c r="S15" s="271">
        <f t="shared" si="2"/>
        <v>2559</v>
      </c>
      <c r="T15" s="270">
        <f t="shared" si="11"/>
        <v>3.3513110333352455E-2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4040</v>
      </c>
      <c r="D16" s="264">
        <f>D6-SUM(D7:D15)</f>
        <v>966</v>
      </c>
      <c r="E16" s="264">
        <f>E6-SUM(E7:E15)</f>
        <v>5593</v>
      </c>
      <c r="F16" s="270">
        <f t="shared" si="0"/>
        <v>3.8981586027126112E-2</v>
      </c>
      <c r="G16" s="264">
        <f>G6-SUM(G7:G15)</f>
        <v>5372</v>
      </c>
      <c r="H16" s="272">
        <f t="shared" si="3"/>
        <v>-3.951367781155013E-2</v>
      </c>
      <c r="I16" s="271">
        <f t="shared" si="4"/>
        <v>-221</v>
      </c>
      <c r="J16" s="270">
        <f t="shared" si="5"/>
        <v>3.1340793204438583E-2</v>
      </c>
      <c r="K16" s="264">
        <f>K6-SUM(K7:K15)</f>
        <v>4609</v>
      </c>
      <c r="L16" s="272">
        <f t="shared" si="6"/>
        <v>-0.14203276247207741</v>
      </c>
      <c r="M16" s="271">
        <f t="shared" si="7"/>
        <v>-763</v>
      </c>
      <c r="N16" s="270">
        <f t="shared" si="8"/>
        <v>2.7618151639172354E-2</v>
      </c>
      <c r="O16" s="264">
        <f>O6-SUM(O7:O15)</f>
        <v>4829</v>
      </c>
      <c r="P16" s="272">
        <f t="shared" si="9"/>
        <v>4.7732696897374804E-2</v>
      </c>
      <c r="Q16" s="271">
        <f t="shared" si="10"/>
        <v>220</v>
      </c>
      <c r="R16" s="272">
        <f t="shared" si="1"/>
        <v>0.19529702970297036</v>
      </c>
      <c r="S16" s="271">
        <f t="shared" si="2"/>
        <v>789</v>
      </c>
      <c r="T16" s="270">
        <f t="shared" si="11"/>
        <v>2.7706695736990073E-2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248294</v>
      </c>
      <c r="D136" s="240">
        <v>384253</v>
      </c>
      <c r="E136" s="240">
        <v>593573</v>
      </c>
      <c r="F136" s="240">
        <v>612478</v>
      </c>
      <c r="G136" s="241">
        <f>F136/E136-1</f>
        <v>3.1849494501939857E-2</v>
      </c>
      <c r="H136" s="240">
        <f>F136-E136</f>
        <v>18905</v>
      </c>
      <c r="I136" s="241">
        <f>F136/F$136</f>
        <v>1</v>
      </c>
      <c r="J136" s="240">
        <v>636461</v>
      </c>
      <c r="K136" s="241">
        <f>H136/H$136</f>
        <v>1</v>
      </c>
      <c r="L136" s="241">
        <f>J136/F136-1</f>
        <v>3.915732483452472E-2</v>
      </c>
      <c r="M136" s="240">
        <f>J136-F136</f>
        <v>23983</v>
      </c>
      <c r="N136" s="241">
        <f>J136/C136-1</f>
        <v>1.5633362062715972</v>
      </c>
      <c r="O136" s="240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49521</v>
      </c>
      <c r="D137" s="264">
        <v>120918</v>
      </c>
      <c r="E137" s="264">
        <v>120397</v>
      </c>
      <c r="F137" s="264">
        <v>106138</v>
      </c>
      <c r="G137" s="270">
        <f t="shared" ref="G137:G146" si="12">F137/E137-1</f>
        <v>-0.11843318355108512</v>
      </c>
      <c r="H137" s="277">
        <f t="shared" ref="H137:H146" si="13">F137-E137</f>
        <v>-14259</v>
      </c>
      <c r="I137" s="272">
        <f t="shared" ref="I137:K146" si="14">F137/F$136</f>
        <v>0.17329275500507774</v>
      </c>
      <c r="J137" s="264">
        <v>101169</v>
      </c>
      <c r="K137" s="272">
        <f t="shared" si="14"/>
        <v>-0.75424490875429784</v>
      </c>
      <c r="L137" s="272">
        <f t="shared" ref="L137:L146" si="15">J137/F137-1</f>
        <v>-4.6816408826245048E-2</v>
      </c>
      <c r="M137" s="271">
        <f t="shared" ref="M137:M146" si="16">J137-F137</f>
        <v>-4969</v>
      </c>
      <c r="N137" s="270">
        <f t="shared" ref="N137:N145" si="17">J137/C137-1</f>
        <v>1.0429514751317623</v>
      </c>
      <c r="O137" s="264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26848</v>
      </c>
      <c r="D138" s="264">
        <v>39986</v>
      </c>
      <c r="E138" s="264">
        <v>75857</v>
      </c>
      <c r="F138" s="264">
        <v>67064</v>
      </c>
      <c r="G138" s="270">
        <f t="shared" si="12"/>
        <v>-0.1159154725338466</v>
      </c>
      <c r="H138" s="277">
        <f t="shared" si="13"/>
        <v>-8793</v>
      </c>
      <c r="I138" s="272">
        <f t="shared" si="14"/>
        <v>0.10949617782189727</v>
      </c>
      <c r="J138" s="264">
        <v>64415</v>
      </c>
      <c r="K138" s="272">
        <f t="shared" si="14"/>
        <v>-0.4651150489288548</v>
      </c>
      <c r="L138" s="272">
        <f t="shared" si="15"/>
        <v>-3.9499582488369267E-2</v>
      </c>
      <c r="M138" s="271">
        <f t="shared" si="16"/>
        <v>-2649</v>
      </c>
      <c r="N138" s="270">
        <f t="shared" si="17"/>
        <v>1.3992476162097733</v>
      </c>
      <c r="O138" s="264">
        <f t="shared" si="18"/>
        <v>37567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681</v>
      </c>
      <c r="D139" s="264">
        <v>2535</v>
      </c>
      <c r="E139" s="264">
        <v>3247</v>
      </c>
      <c r="F139" s="264">
        <v>5439</v>
      </c>
      <c r="G139" s="270">
        <f t="shared" si="12"/>
        <v>0.67508469356328926</v>
      </c>
      <c r="H139" s="278">
        <f t="shared" si="13"/>
        <v>2192</v>
      </c>
      <c r="I139" s="276">
        <f t="shared" si="14"/>
        <v>8.8803189665587982E-3</v>
      </c>
      <c r="J139" s="264">
        <v>3803</v>
      </c>
      <c r="K139" s="276">
        <f t="shared" si="14"/>
        <v>0.11594816186194129</v>
      </c>
      <c r="L139" s="272">
        <f t="shared" si="15"/>
        <v>-0.30079058650487223</v>
      </c>
      <c r="M139" s="271">
        <f t="shared" si="16"/>
        <v>-1636</v>
      </c>
      <c r="N139" s="270">
        <f t="shared" si="17"/>
        <v>4.5844346549192361</v>
      </c>
      <c r="O139" s="264">
        <f t="shared" si="18"/>
        <v>3122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74813</v>
      </c>
      <c r="D140" s="264">
        <v>114704</v>
      </c>
      <c r="E140" s="264">
        <v>244952</v>
      </c>
      <c r="F140" s="264">
        <v>249820</v>
      </c>
      <c r="G140" s="270">
        <f t="shared" si="12"/>
        <v>1.987328129592747E-2</v>
      </c>
      <c r="H140" s="277">
        <f t="shared" si="13"/>
        <v>4868</v>
      </c>
      <c r="I140" s="272">
        <f t="shared" si="14"/>
        <v>0.40788403828382408</v>
      </c>
      <c r="J140" s="264">
        <v>275953</v>
      </c>
      <c r="K140" s="272">
        <f t="shared" si="14"/>
        <v>0.25749801639777836</v>
      </c>
      <c r="L140" s="272">
        <f t="shared" si="15"/>
        <v>0.1046073172684332</v>
      </c>
      <c r="M140" s="271">
        <f t="shared" si="16"/>
        <v>26133</v>
      </c>
      <c r="N140" s="270">
        <f t="shared" si="17"/>
        <v>2.6885701682862604</v>
      </c>
      <c r="O140" s="264">
        <f t="shared" si="18"/>
        <v>201140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25621</v>
      </c>
      <c r="D141" s="264">
        <v>20278</v>
      </c>
      <c r="E141" s="264">
        <v>32271</v>
      </c>
      <c r="F141" s="264">
        <v>36164</v>
      </c>
      <c r="G141" s="270">
        <f t="shared" si="12"/>
        <v>0.12063462551516846</v>
      </c>
      <c r="H141" s="278">
        <f t="shared" si="13"/>
        <v>3893</v>
      </c>
      <c r="I141" s="276">
        <f t="shared" si="14"/>
        <v>5.9045386119991251E-2</v>
      </c>
      <c r="J141" s="264">
        <v>33708</v>
      </c>
      <c r="K141" s="276">
        <f t="shared" si="14"/>
        <v>0.20592435863528166</v>
      </c>
      <c r="L141" s="272">
        <f t="shared" si="15"/>
        <v>-6.791284149983412E-2</v>
      </c>
      <c r="M141" s="271">
        <f t="shared" si="16"/>
        <v>-2456</v>
      </c>
      <c r="N141" s="270">
        <f t="shared" si="17"/>
        <v>0.31563951446079397</v>
      </c>
      <c r="O141" s="264">
        <f t="shared" si="18"/>
        <v>8087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33780</v>
      </c>
      <c r="D142" s="264">
        <v>51310</v>
      </c>
      <c r="E142" s="264">
        <v>65021</v>
      </c>
      <c r="F142" s="264">
        <v>80309</v>
      </c>
      <c r="G142" s="270">
        <f t="shared" si="12"/>
        <v>0.23512403684963323</v>
      </c>
      <c r="H142" s="277">
        <f t="shared" si="13"/>
        <v>15288</v>
      </c>
      <c r="I142" s="272">
        <f t="shared" si="14"/>
        <v>0.1311214443620832</v>
      </c>
      <c r="J142" s="264">
        <v>80773</v>
      </c>
      <c r="K142" s="272">
        <f t="shared" si="14"/>
        <v>0.80867495371594811</v>
      </c>
      <c r="L142" s="272">
        <f t="shared" si="15"/>
        <v>5.7776836967213807E-3</v>
      </c>
      <c r="M142" s="271">
        <f t="shared" si="16"/>
        <v>464</v>
      </c>
      <c r="N142" s="270">
        <f t="shared" si="17"/>
        <v>1.3911486086441682</v>
      </c>
      <c r="O142" s="264">
        <f t="shared" si="18"/>
        <v>46993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7339</v>
      </c>
      <c r="D143" s="264">
        <v>10731</v>
      </c>
      <c r="E143" s="264">
        <v>17520</v>
      </c>
      <c r="F143" s="264">
        <v>25698</v>
      </c>
      <c r="G143" s="270">
        <f t="shared" si="12"/>
        <v>0.46678082191780823</v>
      </c>
      <c r="H143" s="278">
        <f t="shared" si="13"/>
        <v>8178</v>
      </c>
      <c r="I143" s="276">
        <f t="shared" si="14"/>
        <v>4.1957425409565728E-2</v>
      </c>
      <c r="J143" s="264">
        <v>23944</v>
      </c>
      <c r="K143" s="276">
        <f t="shared" si="14"/>
        <v>0.43258397249404917</v>
      </c>
      <c r="L143" s="272">
        <f t="shared" si="15"/>
        <v>-6.8254338859055186E-2</v>
      </c>
      <c r="M143" s="271">
        <f t="shared" si="16"/>
        <v>-1754</v>
      </c>
      <c r="N143" s="270">
        <f t="shared" si="17"/>
        <v>2.2625698324022347</v>
      </c>
      <c r="O143" s="264">
        <f t="shared" si="18"/>
        <v>16605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6781</v>
      </c>
      <c r="D144" s="264">
        <v>11021</v>
      </c>
      <c r="E144" s="264">
        <v>9118</v>
      </c>
      <c r="F144" s="264">
        <v>11280</v>
      </c>
      <c r="G144" s="270">
        <f t="shared" si="12"/>
        <v>0.23711340206185572</v>
      </c>
      <c r="H144" s="277">
        <f t="shared" si="13"/>
        <v>2162</v>
      </c>
      <c r="I144" s="272">
        <f t="shared" si="14"/>
        <v>1.8416988038754044E-2</v>
      </c>
      <c r="J144" s="264">
        <v>10812</v>
      </c>
      <c r="K144" s="272">
        <f t="shared" si="14"/>
        <v>0.1143612800846337</v>
      </c>
      <c r="L144" s="272">
        <f t="shared" si="15"/>
        <v>-4.1489361702127692E-2</v>
      </c>
      <c r="M144" s="271">
        <f t="shared" si="16"/>
        <v>-468</v>
      </c>
      <c r="N144" s="270">
        <f t="shared" si="17"/>
        <v>0.59445509511871397</v>
      </c>
      <c r="O144" s="264">
        <f t="shared" si="18"/>
        <v>4031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15343</v>
      </c>
      <c r="D145" s="264">
        <v>4744</v>
      </c>
      <c r="E145" s="264">
        <v>9037</v>
      </c>
      <c r="F145" s="264">
        <v>15069</v>
      </c>
      <c r="G145" s="270">
        <f t="shared" si="12"/>
        <v>0.66747814540223516</v>
      </c>
      <c r="H145" s="278">
        <f t="shared" si="13"/>
        <v>6032</v>
      </c>
      <c r="I145" s="276">
        <f t="shared" si="14"/>
        <v>2.4603332691133396E-2</v>
      </c>
      <c r="J145" s="264">
        <v>23750</v>
      </c>
      <c r="K145" s="276">
        <f t="shared" si="14"/>
        <v>0.31906902935731291</v>
      </c>
      <c r="L145" s="272">
        <f t="shared" si="15"/>
        <v>0.57608334992368437</v>
      </c>
      <c r="M145" s="271">
        <f t="shared" si="16"/>
        <v>8681</v>
      </c>
      <c r="N145" s="270">
        <f t="shared" si="17"/>
        <v>0.54793717004497156</v>
      </c>
      <c r="O145" s="264">
        <f t="shared" si="18"/>
        <v>8407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7567</v>
      </c>
      <c r="D146" s="264">
        <f>D136-SUM(D137:D145)</f>
        <v>8026</v>
      </c>
      <c r="E146" s="264">
        <f>E136-SUM(E137:E145)</f>
        <v>16153</v>
      </c>
      <c r="F146" s="264">
        <f>F136-SUM(F137:F145)</f>
        <v>15497</v>
      </c>
      <c r="G146" s="270">
        <f t="shared" si="12"/>
        <v>-4.0611651086485456E-2</v>
      </c>
      <c r="H146" s="277">
        <f t="shared" si="13"/>
        <v>-656</v>
      </c>
      <c r="I146" s="272">
        <f t="shared" si="14"/>
        <v>2.5302133301114488E-2</v>
      </c>
      <c r="J146" s="264">
        <f>J136-SUM(J137:J145)</f>
        <v>18134</v>
      </c>
      <c r="K146" s="272">
        <f t="shared" si="14"/>
        <v>-3.4699814863792644E-2</v>
      </c>
      <c r="L146" s="272">
        <f t="shared" si="15"/>
        <v>0.17016196683229001</v>
      </c>
      <c r="M146" s="271">
        <f t="shared" si="16"/>
        <v>2637</v>
      </c>
      <c r="N146" s="270">
        <f>J146/C146-1</f>
        <v>1.3964583058015068</v>
      </c>
      <c r="O146" s="264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6A32-7660-42DE-A22D-209CBCD8DB2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263</v>
      </c>
      <c r="D5" s="253" t="s">
        <v>264</v>
      </c>
      <c r="E5" s="253" t="s">
        <v>265</v>
      </c>
      <c r="F5" s="254" t="str">
        <f>CONCATENATE("%/s total Tenerife ",RIGHT(E5,4))</f>
        <v>%/s total Tenerife 2022</v>
      </c>
      <c r="G5" s="253" t="s">
        <v>266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267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268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51219</v>
      </c>
      <c r="D6" s="255">
        <v>93260</v>
      </c>
      <c r="E6" s="255">
        <v>107393</v>
      </c>
      <c r="F6" s="256">
        <f>E6/$E$6</f>
        <v>1</v>
      </c>
      <c r="G6" s="255">
        <v>111139</v>
      </c>
      <c r="H6" s="256">
        <f>G6/E6-1</f>
        <v>3.4881230620245285E-2</v>
      </c>
      <c r="I6" s="255">
        <f>G6-E6</f>
        <v>3746</v>
      </c>
      <c r="J6" s="256">
        <f>G6/$G$6</f>
        <v>1</v>
      </c>
      <c r="K6" s="255">
        <v>94810</v>
      </c>
      <c r="L6" s="256">
        <f>K6/G6-1</f>
        <v>-0.14692412204536665</v>
      </c>
      <c r="M6" s="255">
        <f>K6-G6</f>
        <v>-16329</v>
      </c>
      <c r="N6" s="256">
        <f>K6/$K$6</f>
        <v>1</v>
      </c>
      <c r="O6" s="255">
        <v>93025</v>
      </c>
      <c r="P6" s="256">
        <f>O6/K6-1</f>
        <v>-1.8827127940090671E-2</v>
      </c>
      <c r="Q6" s="255">
        <f>O6-K6</f>
        <v>-1785</v>
      </c>
      <c r="R6" s="256">
        <f>IFERROR(O6/C6-1,"-")</f>
        <v>0.81622054315781245</v>
      </c>
      <c r="S6" s="255">
        <f>O6-C6</f>
        <v>41806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9378</v>
      </c>
      <c r="D7" s="264">
        <v>31357</v>
      </c>
      <c r="E7" s="264">
        <v>20561</v>
      </c>
      <c r="F7" s="270">
        <f t="shared" ref="F7:F16" si="0">E7/$E$6</f>
        <v>0.19145568146899705</v>
      </c>
      <c r="G7" s="264">
        <v>17667</v>
      </c>
      <c r="H7" s="272">
        <f>G7/E7-1</f>
        <v>-0.14075190895384471</v>
      </c>
      <c r="I7" s="271">
        <f>G7-E7</f>
        <v>-2894</v>
      </c>
      <c r="J7" s="270">
        <f>G7/$G$6</f>
        <v>0.15896310026183427</v>
      </c>
      <c r="K7" s="264">
        <v>12604</v>
      </c>
      <c r="L7" s="272">
        <f>K7/G7-1</f>
        <v>-0.28657949850002828</v>
      </c>
      <c r="M7" s="271">
        <f>K7-G7</f>
        <v>-5063</v>
      </c>
      <c r="N7" s="270">
        <f>K7/$K$6</f>
        <v>0.13293956333720072</v>
      </c>
      <c r="O7" s="264">
        <v>12488</v>
      </c>
      <c r="P7" s="272">
        <f>O7/K7-1</f>
        <v>-9.2034274833385776E-3</v>
      </c>
      <c r="Q7" s="271">
        <f>O7-K7</f>
        <v>-116</v>
      </c>
      <c r="R7" s="272">
        <f t="shared" ref="R7:R16" si="1">IFERROR(O7/C7-1,"-")</f>
        <v>0.33162721262529327</v>
      </c>
      <c r="S7" s="271">
        <f t="shared" ref="S7:S16" si="2">O7-C7</f>
        <v>3110</v>
      </c>
      <c r="T7" s="270">
        <f>O7/$O$6</f>
        <v>0.13424348293469499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5079</v>
      </c>
      <c r="D8" s="264">
        <v>11878</v>
      </c>
      <c r="E8" s="264">
        <v>11582</v>
      </c>
      <c r="F8" s="270">
        <f t="shared" si="0"/>
        <v>0.10784688015047536</v>
      </c>
      <c r="G8" s="264">
        <v>10559</v>
      </c>
      <c r="H8" s="272">
        <f t="shared" ref="H8:H16" si="3">G8/E8-1</f>
        <v>-8.8326713866344275E-2</v>
      </c>
      <c r="I8" s="271">
        <f t="shared" ref="I8:I16" si="4">G8-E8</f>
        <v>-1023</v>
      </c>
      <c r="J8" s="270">
        <f t="shared" ref="J8:J16" si="5">G8/$G$6</f>
        <v>9.5007153204545655E-2</v>
      </c>
      <c r="K8" s="264">
        <v>10793</v>
      </c>
      <c r="L8" s="272">
        <f t="shared" ref="L8:L16" si="6">K8/G8-1</f>
        <v>2.216118950658208E-2</v>
      </c>
      <c r="M8" s="271">
        <f t="shared" ref="M8:M16" si="7">K8-G8</f>
        <v>234</v>
      </c>
      <c r="N8" s="270">
        <f t="shared" ref="N8:N16" si="8">K8/$K$6</f>
        <v>0.11383820272123193</v>
      </c>
      <c r="O8" s="264">
        <v>11992</v>
      </c>
      <c r="P8" s="272">
        <f t="shared" ref="P8:P16" si="9">O8/K8-1</f>
        <v>0.1110905216343927</v>
      </c>
      <c r="Q8" s="271">
        <f t="shared" ref="Q8:Q16" si="10">O8-K8</f>
        <v>1199</v>
      </c>
      <c r="R8" s="272">
        <f t="shared" si="1"/>
        <v>1.3610947036818271</v>
      </c>
      <c r="S8" s="271">
        <f t="shared" si="2"/>
        <v>6913</v>
      </c>
      <c r="T8" s="270">
        <f t="shared" ref="T8:T16" si="11">O8/$O$6</f>
        <v>0.12891158290782048</v>
      </c>
      <c r="V8" s="29"/>
      <c r="W8" s="81"/>
      <c r="AE8" s="1"/>
    </row>
    <row r="9" spans="1:31" s="4" customFormat="1" x14ac:dyDescent="0.25">
      <c r="B9" s="247" t="s">
        <v>48</v>
      </c>
      <c r="C9" s="264">
        <v>538</v>
      </c>
      <c r="D9" s="264">
        <v>181</v>
      </c>
      <c r="E9" s="264">
        <v>229</v>
      </c>
      <c r="F9" s="265">
        <f t="shared" si="0"/>
        <v>2.132354995204529E-3</v>
      </c>
      <c r="G9" s="264">
        <v>6277</v>
      </c>
      <c r="H9" s="276">
        <f t="shared" si="3"/>
        <v>26.410480349344979</v>
      </c>
      <c r="I9" s="267">
        <f t="shared" si="4"/>
        <v>6048</v>
      </c>
      <c r="J9" s="265">
        <f t="shared" si="5"/>
        <v>5.647882381522238E-2</v>
      </c>
      <c r="K9" s="264">
        <v>3342</v>
      </c>
      <c r="L9" s="272">
        <f t="shared" si="6"/>
        <v>-0.4675800541660029</v>
      </c>
      <c r="M9" s="271">
        <f t="shared" si="7"/>
        <v>-2935</v>
      </c>
      <c r="N9" s="270">
        <f t="shared" si="8"/>
        <v>3.5249446260942938E-2</v>
      </c>
      <c r="O9" s="264">
        <v>1849</v>
      </c>
      <c r="P9" s="272">
        <f t="shared" si="9"/>
        <v>-0.44673847995212446</v>
      </c>
      <c r="Q9" s="271">
        <f t="shared" si="10"/>
        <v>-1493</v>
      </c>
      <c r="R9" s="272">
        <f t="shared" si="1"/>
        <v>2.4368029739776951</v>
      </c>
      <c r="S9" s="271">
        <f t="shared" si="2"/>
        <v>1311</v>
      </c>
      <c r="T9" s="270">
        <f t="shared" si="11"/>
        <v>1.9876377317925287E-2</v>
      </c>
      <c r="V9" s="29"/>
      <c r="W9" s="81"/>
      <c r="AE9" s="1"/>
    </row>
    <row r="10" spans="1:31" s="4" customFormat="1" x14ac:dyDescent="0.25">
      <c r="B10" s="247" t="s">
        <v>50</v>
      </c>
      <c r="C10" s="264">
        <v>8752</v>
      </c>
      <c r="D10" s="264">
        <v>6288</v>
      </c>
      <c r="E10" s="264">
        <v>24385</v>
      </c>
      <c r="F10" s="270">
        <f t="shared" si="0"/>
        <v>0.22706321641075303</v>
      </c>
      <c r="G10" s="264">
        <v>20878</v>
      </c>
      <c r="H10" s="272">
        <f t="shared" si="3"/>
        <v>-0.14381792085298339</v>
      </c>
      <c r="I10" s="271">
        <f t="shared" si="4"/>
        <v>-3507</v>
      </c>
      <c r="J10" s="270">
        <f t="shared" si="5"/>
        <v>0.18785484843304331</v>
      </c>
      <c r="K10" s="264">
        <v>20789</v>
      </c>
      <c r="L10" s="272">
        <f t="shared" si="6"/>
        <v>-4.2628604272439974E-3</v>
      </c>
      <c r="M10" s="271">
        <f t="shared" si="7"/>
        <v>-89</v>
      </c>
      <c r="N10" s="270">
        <f t="shared" si="8"/>
        <v>0.21927011918573991</v>
      </c>
      <c r="O10" s="264">
        <v>20266</v>
      </c>
      <c r="P10" s="272">
        <f t="shared" si="9"/>
        <v>-2.5157535234979989E-2</v>
      </c>
      <c r="Q10" s="271">
        <f t="shared" si="10"/>
        <v>-523</v>
      </c>
      <c r="R10" s="272">
        <f t="shared" si="1"/>
        <v>1.3155850091407677</v>
      </c>
      <c r="S10" s="271">
        <f t="shared" si="2"/>
        <v>11514</v>
      </c>
      <c r="T10" s="270">
        <f>O10/$O$6</f>
        <v>0.2178554152109648</v>
      </c>
      <c r="V10" s="29"/>
      <c r="W10" s="81"/>
      <c r="AE10" s="1"/>
    </row>
    <row r="11" spans="1:31" s="4" customFormat="1" x14ac:dyDescent="0.25">
      <c r="B11" s="247" t="s">
        <v>52</v>
      </c>
      <c r="C11" s="264">
        <v>1451</v>
      </c>
      <c r="D11" s="264">
        <v>7546</v>
      </c>
      <c r="E11" s="264">
        <v>5001</v>
      </c>
      <c r="F11" s="265">
        <f t="shared" si="0"/>
        <v>4.6567280921475329E-2</v>
      </c>
      <c r="G11" s="264">
        <v>6835</v>
      </c>
      <c r="H11" s="276">
        <f t="shared" si="3"/>
        <v>0.36672665466906618</v>
      </c>
      <c r="I11" s="267">
        <f t="shared" si="4"/>
        <v>1834</v>
      </c>
      <c r="J11" s="265">
        <f t="shared" si="5"/>
        <v>6.1499563609534007E-2</v>
      </c>
      <c r="K11" s="264">
        <v>3189</v>
      </c>
      <c r="L11" s="272">
        <f t="shared" si="6"/>
        <v>-0.53343087051938554</v>
      </c>
      <c r="M11" s="271">
        <f t="shared" si="7"/>
        <v>-3646</v>
      </c>
      <c r="N11" s="270">
        <f t="shared" si="8"/>
        <v>3.3635692437506595E-2</v>
      </c>
      <c r="O11" s="264">
        <v>4173</v>
      </c>
      <c r="P11" s="272">
        <f t="shared" si="9"/>
        <v>0.30856067732831605</v>
      </c>
      <c r="Q11" s="271">
        <f t="shared" si="10"/>
        <v>984</v>
      </c>
      <c r="R11" s="272">
        <f t="shared" si="1"/>
        <v>1.875947622329428</v>
      </c>
      <c r="S11" s="271">
        <f t="shared" si="2"/>
        <v>2722</v>
      </c>
      <c r="T11" s="270">
        <f t="shared" si="11"/>
        <v>4.485890889545821E-2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13715</v>
      </c>
      <c r="D12" s="264">
        <v>10606</v>
      </c>
      <c r="E12" s="264">
        <v>18143</v>
      </c>
      <c r="F12" s="270">
        <f t="shared" si="0"/>
        <v>0.16894024750216494</v>
      </c>
      <c r="G12" s="264">
        <v>22897</v>
      </c>
      <c r="H12" s="272">
        <f t="shared" si="3"/>
        <v>0.26202943283911151</v>
      </c>
      <c r="I12" s="271">
        <f t="shared" si="4"/>
        <v>4754</v>
      </c>
      <c r="J12" s="270">
        <f t="shared" si="5"/>
        <v>0.2060212886565472</v>
      </c>
      <c r="K12" s="264">
        <v>21110</v>
      </c>
      <c r="L12" s="272">
        <f t="shared" si="6"/>
        <v>-7.8045158754421973E-2</v>
      </c>
      <c r="M12" s="271">
        <f t="shared" si="7"/>
        <v>-1787</v>
      </c>
      <c r="N12" s="270">
        <f t="shared" si="8"/>
        <v>0.22265583799177302</v>
      </c>
      <c r="O12" s="264">
        <v>25718</v>
      </c>
      <c r="P12" s="272">
        <f t="shared" si="9"/>
        <v>0.21828517290383709</v>
      </c>
      <c r="Q12" s="271">
        <f t="shared" si="10"/>
        <v>4608</v>
      </c>
      <c r="R12" s="272">
        <f t="shared" si="1"/>
        <v>0.87517316806416323</v>
      </c>
      <c r="S12" s="271">
        <f t="shared" si="2"/>
        <v>12003</v>
      </c>
      <c r="T12" s="270">
        <f t="shared" si="11"/>
        <v>0.27646331631281912</v>
      </c>
      <c r="V12" s="29"/>
      <c r="W12" s="81"/>
      <c r="AE12" s="1"/>
    </row>
    <row r="13" spans="1:31" s="4" customFormat="1" x14ac:dyDescent="0.25">
      <c r="B13" s="247" t="s">
        <v>51</v>
      </c>
      <c r="C13" s="264">
        <v>4239</v>
      </c>
      <c r="D13" s="264">
        <v>2108</v>
      </c>
      <c r="E13" s="264">
        <v>4615</v>
      </c>
      <c r="F13" s="265">
        <f t="shared" si="0"/>
        <v>4.297300568938385E-2</v>
      </c>
      <c r="G13" s="264">
        <v>3780</v>
      </c>
      <c r="H13" s="276">
        <f t="shared" si="3"/>
        <v>-0.18093174431202597</v>
      </c>
      <c r="I13" s="267">
        <f t="shared" si="4"/>
        <v>-835</v>
      </c>
      <c r="J13" s="265">
        <f t="shared" si="5"/>
        <v>3.4011463122756186E-2</v>
      </c>
      <c r="K13" s="264">
        <v>2515</v>
      </c>
      <c r="L13" s="272">
        <f t="shared" si="6"/>
        <v>-0.33465608465608465</v>
      </c>
      <c r="M13" s="271">
        <f t="shared" si="7"/>
        <v>-1265</v>
      </c>
      <c r="N13" s="270">
        <f t="shared" si="8"/>
        <v>2.6526737685898111E-2</v>
      </c>
      <c r="O13" s="264">
        <v>2955</v>
      </c>
      <c r="P13" s="272">
        <f t="shared" si="9"/>
        <v>0.1749502982107356</v>
      </c>
      <c r="Q13" s="271">
        <f t="shared" si="10"/>
        <v>440</v>
      </c>
      <c r="R13" s="272">
        <f t="shared" si="1"/>
        <v>-0.30290162774239204</v>
      </c>
      <c r="S13" s="271">
        <f t="shared" si="2"/>
        <v>-1284</v>
      </c>
      <c r="T13" s="270">
        <f t="shared" si="11"/>
        <v>3.176565439398011E-2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1763</v>
      </c>
      <c r="D14" s="264">
        <v>12077</v>
      </c>
      <c r="E14" s="264">
        <v>4402</v>
      </c>
      <c r="F14" s="270">
        <f t="shared" si="0"/>
        <v>4.0989636196027676E-2</v>
      </c>
      <c r="G14" s="264">
        <v>5746</v>
      </c>
      <c r="H14" s="272">
        <f t="shared" si="3"/>
        <v>0.30531576556110851</v>
      </c>
      <c r="I14" s="271">
        <f t="shared" si="4"/>
        <v>1344</v>
      </c>
      <c r="J14" s="270">
        <f t="shared" si="5"/>
        <v>5.1701023043216152E-2</v>
      </c>
      <c r="K14" s="264">
        <v>3788</v>
      </c>
      <c r="L14" s="272">
        <f t="shared" si="6"/>
        <v>-0.34075878872258958</v>
      </c>
      <c r="M14" s="271">
        <f t="shared" si="7"/>
        <v>-1958</v>
      </c>
      <c r="N14" s="270">
        <f t="shared" si="8"/>
        <v>3.9953591393312941E-2</v>
      </c>
      <c r="O14" s="264">
        <v>1970</v>
      </c>
      <c r="P14" s="272">
        <f t="shared" si="9"/>
        <v>-0.47993664202745512</v>
      </c>
      <c r="Q14" s="271">
        <f t="shared" si="10"/>
        <v>-1818</v>
      </c>
      <c r="R14" s="272">
        <f t="shared" si="1"/>
        <v>0.11741349971639248</v>
      </c>
      <c r="S14" s="271">
        <f t="shared" si="2"/>
        <v>207</v>
      </c>
      <c r="T14" s="270">
        <f t="shared" si="11"/>
        <v>2.1177102929320075E-2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2263</v>
      </c>
      <c r="D15" s="264">
        <v>4303</v>
      </c>
      <c r="E15" s="264">
        <v>6227</v>
      </c>
      <c r="F15" s="265">
        <f t="shared" si="0"/>
        <v>5.7983295000605256E-2</v>
      </c>
      <c r="G15" s="264">
        <v>4418</v>
      </c>
      <c r="H15" s="276">
        <f t="shared" si="3"/>
        <v>-0.29050907339007548</v>
      </c>
      <c r="I15" s="267">
        <f t="shared" si="4"/>
        <v>-1809</v>
      </c>
      <c r="J15" s="265">
        <f t="shared" si="5"/>
        <v>3.9752022242417154E-2</v>
      </c>
      <c r="K15" s="264">
        <v>4625</v>
      </c>
      <c r="L15" s="272">
        <f t="shared" si="6"/>
        <v>4.6853779990946087E-2</v>
      </c>
      <c r="M15" s="271">
        <f t="shared" si="7"/>
        <v>207</v>
      </c>
      <c r="N15" s="270">
        <f t="shared" si="8"/>
        <v>4.8781774074464719E-2</v>
      </c>
      <c r="O15" s="264">
        <v>2261</v>
      </c>
      <c r="P15" s="272">
        <f t="shared" si="9"/>
        <v>-0.5111351351351352</v>
      </c>
      <c r="Q15" s="271">
        <f t="shared" si="10"/>
        <v>-2364</v>
      </c>
      <c r="R15" s="272">
        <f t="shared" si="1"/>
        <v>-8.8378258948296207E-4</v>
      </c>
      <c r="S15" s="271">
        <f t="shared" si="2"/>
        <v>-2</v>
      </c>
      <c r="T15" s="270">
        <f t="shared" si="11"/>
        <v>2.4305294275732331E-2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4041</v>
      </c>
      <c r="D16" s="264">
        <f>D6-SUM(D7:D15)</f>
        <v>6916</v>
      </c>
      <c r="E16" s="264">
        <f>E6-SUM(E7:E15)</f>
        <v>12248</v>
      </c>
      <c r="F16" s="270">
        <f t="shared" si="0"/>
        <v>0.11404840166491298</v>
      </c>
      <c r="G16" s="264">
        <f>G6-SUM(G7:G15)</f>
        <v>12082</v>
      </c>
      <c r="H16" s="272">
        <f t="shared" si="3"/>
        <v>-1.3553233180927493E-2</v>
      </c>
      <c r="I16" s="271">
        <f t="shared" si="4"/>
        <v>-166</v>
      </c>
      <c r="J16" s="270">
        <f t="shared" si="5"/>
        <v>0.10871071361088366</v>
      </c>
      <c r="K16" s="264">
        <f>K6-SUM(K7:K15)</f>
        <v>12055</v>
      </c>
      <c r="L16" s="272">
        <f t="shared" si="6"/>
        <v>-2.2347293494454634E-3</v>
      </c>
      <c r="M16" s="271">
        <f t="shared" si="7"/>
        <v>-27</v>
      </c>
      <c r="N16" s="270">
        <f t="shared" si="8"/>
        <v>0.12714903491192911</v>
      </c>
      <c r="O16" s="264">
        <f>O6-SUM(O7:O15)</f>
        <v>9353</v>
      </c>
      <c r="P16" s="272">
        <f t="shared" si="9"/>
        <v>-0.22413936126088763</v>
      </c>
      <c r="Q16" s="271">
        <f t="shared" si="10"/>
        <v>-2702</v>
      </c>
      <c r="R16" s="272">
        <f t="shared" si="1"/>
        <v>1.3145261073991588</v>
      </c>
      <c r="S16" s="271">
        <f t="shared" si="2"/>
        <v>5312</v>
      </c>
      <c r="T16" s="270">
        <f t="shared" si="11"/>
        <v>0.10054286482128461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208389</v>
      </c>
      <c r="D136" s="240">
        <v>416048</v>
      </c>
      <c r="E136" s="240">
        <v>423208</v>
      </c>
      <c r="F136" s="240">
        <v>428791</v>
      </c>
      <c r="G136" s="241">
        <f>F136/E136-1</f>
        <v>1.3192094667397569E-2</v>
      </c>
      <c r="H136" s="240">
        <f>F136-E136</f>
        <v>5583</v>
      </c>
      <c r="I136" s="241">
        <f>F136/F$136</f>
        <v>1</v>
      </c>
      <c r="J136" s="240">
        <v>421973</v>
      </c>
      <c r="K136" s="241">
        <f>H136/H$136</f>
        <v>1</v>
      </c>
      <c r="L136" s="241">
        <f>J136/F136-1</f>
        <v>-1.5900520300099585E-2</v>
      </c>
      <c r="M136" s="240">
        <f>J136-F136</f>
        <v>-6818</v>
      </c>
      <c r="N136" s="241">
        <f>J136/C136-1</f>
        <v>1.0249293388806513</v>
      </c>
      <c r="O136" s="240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68476</v>
      </c>
      <c r="D137" s="264">
        <v>126666</v>
      </c>
      <c r="E137" s="264">
        <v>86811</v>
      </c>
      <c r="F137" s="264">
        <v>75374</v>
      </c>
      <c r="G137" s="270">
        <f t="shared" ref="G137:G146" si="12">F137/E137-1</f>
        <v>-0.13174597689232936</v>
      </c>
      <c r="H137" s="277">
        <f t="shared" ref="H137:H146" si="13">F137-E137</f>
        <v>-11437</v>
      </c>
      <c r="I137" s="272">
        <f t="shared" ref="I137:K146" si="14">F137/F$136</f>
        <v>0.17578260737748694</v>
      </c>
      <c r="J137" s="264">
        <v>60650</v>
      </c>
      <c r="K137" s="272">
        <f t="shared" si="14"/>
        <v>-2.0485402113559017</v>
      </c>
      <c r="L137" s="272">
        <f t="shared" ref="L137:L146" si="15">J137/F137-1</f>
        <v>-0.19534587523549229</v>
      </c>
      <c r="M137" s="271">
        <f t="shared" ref="M137:M146" si="16">J137-F137</f>
        <v>-14724</v>
      </c>
      <c r="N137" s="270">
        <f t="shared" ref="N137:N146" si="17">J137/C137-1</f>
        <v>-0.11428821776972953</v>
      </c>
      <c r="O137" s="264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24912</v>
      </c>
      <c r="D138" s="264">
        <v>43482</v>
      </c>
      <c r="E138" s="264">
        <v>48094</v>
      </c>
      <c r="F138" s="264">
        <v>51902</v>
      </c>
      <c r="G138" s="270">
        <f t="shared" si="12"/>
        <v>7.9178275876408799E-2</v>
      </c>
      <c r="H138" s="277">
        <f t="shared" si="13"/>
        <v>3808</v>
      </c>
      <c r="I138" s="272">
        <f t="shared" si="14"/>
        <v>0.12104265248104555</v>
      </c>
      <c r="J138" s="264">
        <v>50245</v>
      </c>
      <c r="K138" s="272">
        <f t="shared" si="14"/>
        <v>0.68207057137739568</v>
      </c>
      <c r="L138" s="272">
        <f t="shared" si="15"/>
        <v>-3.1925552001849655E-2</v>
      </c>
      <c r="M138" s="271">
        <f t="shared" si="16"/>
        <v>-1657</v>
      </c>
      <c r="N138" s="270">
        <f t="shared" si="17"/>
        <v>1.0168994861913938</v>
      </c>
      <c r="O138" s="264">
        <f t="shared" si="18"/>
        <v>25333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1658</v>
      </c>
      <c r="D139" s="264">
        <v>2415</v>
      </c>
      <c r="E139" s="264">
        <v>3515</v>
      </c>
      <c r="F139" s="264">
        <v>14811</v>
      </c>
      <c r="G139" s="270">
        <f t="shared" si="12"/>
        <v>3.2136557610241825</v>
      </c>
      <c r="H139" s="278">
        <f t="shared" si="13"/>
        <v>11296</v>
      </c>
      <c r="I139" s="276">
        <f t="shared" si="14"/>
        <v>3.4541303338922691E-2</v>
      </c>
      <c r="J139" s="264">
        <v>7251</v>
      </c>
      <c r="K139" s="276">
        <f t="shared" si="14"/>
        <v>2.0232849722371484</v>
      </c>
      <c r="L139" s="272">
        <f t="shared" si="15"/>
        <v>-0.51043143609479436</v>
      </c>
      <c r="M139" s="271">
        <f t="shared" si="16"/>
        <v>-7560</v>
      </c>
      <c r="N139" s="270">
        <f t="shared" si="17"/>
        <v>3.3733413751507841</v>
      </c>
      <c r="O139" s="264">
        <f t="shared" si="18"/>
        <v>5593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28320</v>
      </c>
      <c r="D140" s="264">
        <v>66989</v>
      </c>
      <c r="E140" s="264">
        <v>97391</v>
      </c>
      <c r="F140" s="264">
        <v>92103</v>
      </c>
      <c r="G140" s="270">
        <f t="shared" si="12"/>
        <v>-5.4296598248298134E-2</v>
      </c>
      <c r="H140" s="277">
        <f t="shared" si="13"/>
        <v>-5288</v>
      </c>
      <c r="I140" s="272">
        <f t="shared" si="14"/>
        <v>0.21479695236140683</v>
      </c>
      <c r="J140" s="264">
        <v>106284</v>
      </c>
      <c r="K140" s="272">
        <f t="shared" si="14"/>
        <v>-0.94716102453877848</v>
      </c>
      <c r="L140" s="272">
        <f t="shared" si="15"/>
        <v>0.15396892609361257</v>
      </c>
      <c r="M140" s="271">
        <f t="shared" si="16"/>
        <v>14181</v>
      </c>
      <c r="N140" s="270">
        <f t="shared" si="17"/>
        <v>2.7529661016949154</v>
      </c>
      <c r="O140" s="264">
        <f t="shared" si="18"/>
        <v>77964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4963</v>
      </c>
      <c r="D141" s="264">
        <v>24120</v>
      </c>
      <c r="E141" s="264">
        <v>16359</v>
      </c>
      <c r="F141" s="264">
        <v>19520</v>
      </c>
      <c r="G141" s="270">
        <f t="shared" si="12"/>
        <v>0.19322696986368371</v>
      </c>
      <c r="H141" s="278">
        <f t="shared" si="13"/>
        <v>3161</v>
      </c>
      <c r="I141" s="276">
        <f t="shared" si="14"/>
        <v>4.5523343540326174E-2</v>
      </c>
      <c r="J141" s="264">
        <v>16099</v>
      </c>
      <c r="K141" s="276">
        <f t="shared" si="14"/>
        <v>0.56618305570481819</v>
      </c>
      <c r="L141" s="272">
        <f t="shared" si="15"/>
        <v>-0.17525614754098362</v>
      </c>
      <c r="M141" s="271">
        <f t="shared" si="16"/>
        <v>-3421</v>
      </c>
      <c r="N141" s="270">
        <f t="shared" si="17"/>
        <v>2.243804150715293</v>
      </c>
      <c r="O141" s="264">
        <f t="shared" si="18"/>
        <v>11136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27791</v>
      </c>
      <c r="D142" s="264">
        <v>53247</v>
      </c>
      <c r="E142" s="264">
        <v>69865</v>
      </c>
      <c r="F142" s="264">
        <v>66121</v>
      </c>
      <c r="G142" s="270">
        <f t="shared" si="12"/>
        <v>-5.3589064624633198E-2</v>
      </c>
      <c r="H142" s="277">
        <f t="shared" si="13"/>
        <v>-3744</v>
      </c>
      <c r="I142" s="272">
        <f t="shared" si="14"/>
        <v>0.1542033298273518</v>
      </c>
      <c r="J142" s="264">
        <v>75793</v>
      </c>
      <c r="K142" s="272">
        <f t="shared" si="14"/>
        <v>-0.67060720042987643</v>
      </c>
      <c r="L142" s="272">
        <f t="shared" si="15"/>
        <v>0.14627727953297742</v>
      </c>
      <c r="M142" s="271">
        <f t="shared" si="16"/>
        <v>9672</v>
      </c>
      <c r="N142" s="270">
        <f t="shared" si="17"/>
        <v>1.7272498290813574</v>
      </c>
      <c r="O142" s="264">
        <f t="shared" si="18"/>
        <v>48002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8684</v>
      </c>
      <c r="D143" s="264">
        <v>11001</v>
      </c>
      <c r="E143" s="264">
        <v>16289</v>
      </c>
      <c r="F143" s="264">
        <v>12024</v>
      </c>
      <c r="G143" s="270">
        <f t="shared" si="12"/>
        <v>-0.261833138928111</v>
      </c>
      <c r="H143" s="278">
        <f t="shared" si="13"/>
        <v>-4265</v>
      </c>
      <c r="I143" s="276">
        <f t="shared" si="14"/>
        <v>2.8041633336520589E-2</v>
      </c>
      <c r="J143" s="264">
        <v>11877</v>
      </c>
      <c r="K143" s="276">
        <f t="shared" si="14"/>
        <v>-0.76392620454952531</v>
      </c>
      <c r="L143" s="272">
        <f t="shared" si="15"/>
        <v>-1.2225548902195627E-2</v>
      </c>
      <c r="M143" s="271">
        <f t="shared" si="16"/>
        <v>-147</v>
      </c>
      <c r="N143" s="270">
        <f t="shared" si="17"/>
        <v>0.36768770152003682</v>
      </c>
      <c r="O143" s="264">
        <f t="shared" si="18"/>
        <v>3193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20058</v>
      </c>
      <c r="D144" s="264">
        <v>34195</v>
      </c>
      <c r="E144" s="264">
        <v>19943</v>
      </c>
      <c r="F144" s="264">
        <v>20738</v>
      </c>
      <c r="G144" s="270">
        <f t="shared" si="12"/>
        <v>3.9863611292182632E-2</v>
      </c>
      <c r="H144" s="277">
        <f t="shared" si="13"/>
        <v>795</v>
      </c>
      <c r="I144" s="272">
        <f t="shared" si="14"/>
        <v>4.8363888234594477E-2</v>
      </c>
      <c r="J144" s="264">
        <v>18376</v>
      </c>
      <c r="K144" s="272">
        <f t="shared" si="14"/>
        <v>0.14239656098871575</v>
      </c>
      <c r="L144" s="272">
        <f t="shared" si="15"/>
        <v>-0.1138971935577201</v>
      </c>
      <c r="M144" s="271">
        <f t="shared" si="16"/>
        <v>-2362</v>
      </c>
      <c r="N144" s="270">
        <f t="shared" si="17"/>
        <v>-8.3856815235816118E-2</v>
      </c>
      <c r="O144" s="264">
        <f t="shared" si="18"/>
        <v>-1682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8930</v>
      </c>
      <c r="D145" s="264">
        <v>21567</v>
      </c>
      <c r="E145" s="264">
        <v>23338</v>
      </c>
      <c r="F145" s="264">
        <v>31999</v>
      </c>
      <c r="G145" s="270">
        <f t="shared" si="12"/>
        <v>0.37111149198731685</v>
      </c>
      <c r="H145" s="278">
        <f t="shared" si="13"/>
        <v>8661</v>
      </c>
      <c r="I145" s="276">
        <f t="shared" si="14"/>
        <v>7.4626099894820552E-2</v>
      </c>
      <c r="J145" s="264">
        <v>37562</v>
      </c>
      <c r="K145" s="276">
        <f t="shared" si="14"/>
        <v>1.5513164965072541</v>
      </c>
      <c r="L145" s="272">
        <f t="shared" si="15"/>
        <v>0.17384918278696215</v>
      </c>
      <c r="M145" s="271">
        <f t="shared" si="16"/>
        <v>5563</v>
      </c>
      <c r="N145" s="270">
        <f t="shared" si="17"/>
        <v>3.2062709966405372</v>
      </c>
      <c r="O145" s="264">
        <f t="shared" si="18"/>
        <v>28632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14597</v>
      </c>
      <c r="D146" s="264">
        <f>D136-SUM(D137:D145)</f>
        <v>32366</v>
      </c>
      <c r="E146" s="264">
        <f>E136-SUM(E137:E145)</f>
        <v>41603</v>
      </c>
      <c r="F146" s="264">
        <f>F136-SUM(F137:F145)</f>
        <v>44199</v>
      </c>
      <c r="G146" s="270">
        <f t="shared" si="12"/>
        <v>6.2399346200995076E-2</v>
      </c>
      <c r="H146" s="277">
        <f t="shared" si="13"/>
        <v>2596</v>
      </c>
      <c r="I146" s="272">
        <f t="shared" si="14"/>
        <v>0.10307818960752441</v>
      </c>
      <c r="J146" s="264">
        <f>J136-SUM(J137:J145)</f>
        <v>37836</v>
      </c>
      <c r="K146" s="272">
        <f t="shared" si="14"/>
        <v>0.46498298405874977</v>
      </c>
      <c r="L146" s="272">
        <f t="shared" si="15"/>
        <v>-0.14396253308898388</v>
      </c>
      <c r="M146" s="271">
        <f t="shared" si="16"/>
        <v>-6363</v>
      </c>
      <c r="N146" s="270">
        <f t="shared" si="17"/>
        <v>1.592039460163047</v>
      </c>
      <c r="O146" s="264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4C73-2001-4916-A43B-BED662219718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316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208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382237</v>
      </c>
      <c r="D8" s="120">
        <f t="shared" ref="D8:D21" si="0">C8/C9-1</f>
        <v>0.1179037385610211</v>
      </c>
    </row>
    <row r="9" spans="1:5" x14ac:dyDescent="0.25">
      <c r="A9" s="1"/>
      <c r="B9" s="118">
        <v>2023</v>
      </c>
      <c r="C9" s="119">
        <v>341923</v>
      </c>
      <c r="D9" s="120">
        <f t="shared" si="0"/>
        <v>-1.2268397484394011E-3</v>
      </c>
    </row>
    <row r="10" spans="1:5" x14ac:dyDescent="0.25">
      <c r="A10" s="1"/>
      <c r="B10" s="118">
        <v>2022</v>
      </c>
      <c r="C10" s="119">
        <v>342343</v>
      </c>
      <c r="D10" s="120">
        <f t="shared" si="0"/>
        <v>0.8841837605191174</v>
      </c>
    </row>
    <row r="11" spans="1:5" x14ac:dyDescent="0.25">
      <c r="A11" s="1"/>
      <c r="B11" s="118">
        <v>2021</v>
      </c>
      <c r="C11" s="119">
        <v>181693</v>
      </c>
      <c r="D11" s="120">
        <f t="shared" si="0"/>
        <v>0.76173484723609319</v>
      </c>
    </row>
    <row r="12" spans="1:5" x14ac:dyDescent="0.25">
      <c r="A12" s="1" t="s">
        <v>74</v>
      </c>
      <c r="B12" s="118">
        <v>2020</v>
      </c>
      <c r="C12" s="119">
        <v>103133</v>
      </c>
      <c r="D12" s="120">
        <f t="shared" si="0"/>
        <v>-0.71053067364987943</v>
      </c>
    </row>
    <row r="13" spans="1:5" x14ac:dyDescent="0.25">
      <c r="A13" s="1" t="s">
        <v>76</v>
      </c>
      <c r="B13" s="118">
        <v>2019</v>
      </c>
      <c r="C13" s="119">
        <v>356283</v>
      </c>
      <c r="D13" s="120">
        <f t="shared" si="0"/>
        <v>-5.8938434595146028E-5</v>
      </c>
    </row>
    <row r="14" spans="1:5" x14ac:dyDescent="0.25">
      <c r="A14" s="1" t="s">
        <v>78</v>
      </c>
      <c r="B14" s="118">
        <v>2018</v>
      </c>
      <c r="C14" s="119">
        <v>356304</v>
      </c>
      <c r="D14" s="120">
        <f t="shared" si="0"/>
        <v>8.1859696851923847E-2</v>
      </c>
    </row>
    <row r="15" spans="1:5" x14ac:dyDescent="0.25">
      <c r="A15" s="1" t="s">
        <v>80</v>
      </c>
      <c r="B15" s="118">
        <v>2017</v>
      </c>
      <c r="C15" s="119">
        <v>329344</v>
      </c>
      <c r="D15" s="120">
        <f t="shared" si="0"/>
        <v>3.1892594739398206E-2</v>
      </c>
    </row>
    <row r="16" spans="1:5" x14ac:dyDescent="0.25">
      <c r="A16" s="1" t="s">
        <v>82</v>
      </c>
      <c r="B16" s="118">
        <v>2016</v>
      </c>
      <c r="C16" s="119">
        <v>319165</v>
      </c>
      <c r="D16" s="120">
        <f>C16/C17-1</f>
        <v>9.6172934060989812E-2</v>
      </c>
    </row>
    <row r="17" spans="1:4" x14ac:dyDescent="0.25">
      <c r="A17" s="1" t="s">
        <v>84</v>
      </c>
      <c r="B17" s="118">
        <v>2015</v>
      </c>
      <c r="C17" s="119">
        <v>291163</v>
      </c>
      <c r="D17" s="120">
        <f t="shared" si="0"/>
        <v>-2.2148859140644461E-2</v>
      </c>
    </row>
    <row r="18" spans="1:4" x14ac:dyDescent="0.25">
      <c r="A18" s="1" t="s">
        <v>86</v>
      </c>
      <c r="B18" s="118">
        <v>2014</v>
      </c>
      <c r="C18" s="119">
        <v>297758</v>
      </c>
      <c r="D18" s="120">
        <f t="shared" si="0"/>
        <v>-9.8380610934812651E-2</v>
      </c>
    </row>
    <row r="19" spans="1:4" x14ac:dyDescent="0.25">
      <c r="A19" s="1" t="s">
        <v>88</v>
      </c>
      <c r="B19" s="118">
        <v>2013</v>
      </c>
      <c r="C19" s="119">
        <v>330248</v>
      </c>
      <c r="D19" s="120">
        <f t="shared" si="0"/>
        <v>5.55742006833706E-2</v>
      </c>
    </row>
    <row r="20" spans="1:4" x14ac:dyDescent="0.25">
      <c r="A20" s="1" t="s">
        <v>90</v>
      </c>
      <c r="B20" s="118">
        <v>2012</v>
      </c>
      <c r="C20" s="119">
        <v>312861</v>
      </c>
      <c r="D20" s="120">
        <f>C20/C21-1</f>
        <v>-6.7772924202785356E-2</v>
      </c>
    </row>
    <row r="21" spans="1:4" x14ac:dyDescent="0.25">
      <c r="A21" s="1" t="s">
        <v>92</v>
      </c>
      <c r="B21" s="118">
        <v>2011</v>
      </c>
      <c r="C21" s="119">
        <v>335606</v>
      </c>
      <c r="D21" s="120">
        <f t="shared" si="0"/>
        <v>-0.11080553325543752</v>
      </c>
    </row>
    <row r="22" spans="1:4" x14ac:dyDescent="0.25">
      <c r="A22" s="1" t="s">
        <v>94</v>
      </c>
      <c r="B22" s="118">
        <v>2010</v>
      </c>
      <c r="C22" s="119">
        <v>377427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7520-F553-4A68-A062-BF5F28D4630F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317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209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275953</v>
      </c>
      <c r="D8" s="120">
        <f t="shared" ref="D8:D21" si="0">C8/C9-1</f>
        <v>0.1046073172684332</v>
      </c>
    </row>
    <row r="9" spans="1:5" x14ac:dyDescent="0.25">
      <c r="A9" s="1"/>
      <c r="B9" s="118">
        <v>2023</v>
      </c>
      <c r="C9" s="119">
        <v>249820</v>
      </c>
      <c r="D9" s="120">
        <f t="shared" si="0"/>
        <v>1.987328129592747E-2</v>
      </c>
    </row>
    <row r="10" spans="1:5" x14ac:dyDescent="0.25">
      <c r="A10" s="1"/>
      <c r="B10" s="118">
        <v>2022</v>
      </c>
      <c r="C10" s="119">
        <v>244952</v>
      </c>
      <c r="D10" s="120">
        <f t="shared" si="0"/>
        <v>1.1355140186915889</v>
      </c>
    </row>
    <row r="11" spans="1:5" x14ac:dyDescent="0.25">
      <c r="A11" s="1"/>
      <c r="B11" s="118">
        <v>2021</v>
      </c>
      <c r="C11" s="119">
        <v>114704</v>
      </c>
      <c r="D11" s="120">
        <f t="shared" si="0"/>
        <v>0.53320946894256349</v>
      </c>
    </row>
    <row r="12" spans="1:5" x14ac:dyDescent="0.25">
      <c r="A12" s="1" t="s">
        <v>74</v>
      </c>
      <c r="B12" s="118">
        <v>2020</v>
      </c>
      <c r="C12" s="119">
        <v>74813</v>
      </c>
      <c r="D12" s="120">
        <f t="shared" si="0"/>
        <v>-0.73677692202139899</v>
      </c>
    </row>
    <row r="13" spans="1:5" x14ac:dyDescent="0.25">
      <c r="A13" s="1" t="s">
        <v>76</v>
      </c>
      <c r="B13" s="118">
        <v>2019</v>
      </c>
      <c r="C13" s="119">
        <v>284219</v>
      </c>
      <c r="D13" s="120">
        <f t="shared" si="0"/>
        <v>6.5863884555382279E-2</v>
      </c>
    </row>
    <row r="14" spans="1:5" x14ac:dyDescent="0.25">
      <c r="A14" s="1" t="s">
        <v>78</v>
      </c>
      <c r="B14" s="118">
        <v>2018</v>
      </c>
      <c r="C14" s="119">
        <v>266656</v>
      </c>
      <c r="D14" s="120">
        <f t="shared" si="0"/>
        <v>0.10204368400388475</v>
      </c>
    </row>
    <row r="15" spans="1:5" x14ac:dyDescent="0.25">
      <c r="A15" s="1" t="s">
        <v>80</v>
      </c>
      <c r="B15" s="118">
        <v>2017</v>
      </c>
      <c r="C15" s="119">
        <v>241965</v>
      </c>
      <c r="D15" s="120">
        <f>C15/C16-1</f>
        <v>3.4980559226988728E-2</v>
      </c>
    </row>
    <row r="16" spans="1:5" x14ac:dyDescent="0.25">
      <c r="A16" s="1" t="s">
        <v>82</v>
      </c>
      <c r="B16" s="118">
        <v>2016</v>
      </c>
      <c r="C16" s="119">
        <v>233787</v>
      </c>
      <c r="D16" s="120">
        <f>C16/C17-1</f>
        <v>0.15508552456051938</v>
      </c>
    </row>
    <row r="17" spans="1:4" x14ac:dyDescent="0.25">
      <c r="A17" s="1" t="s">
        <v>84</v>
      </c>
      <c r="B17" s="118">
        <v>2015</v>
      </c>
      <c r="C17" s="119">
        <v>202398</v>
      </c>
      <c r="D17" s="120">
        <f t="shared" si="0"/>
        <v>-4.7597088178135016E-2</v>
      </c>
    </row>
    <row r="18" spans="1:4" x14ac:dyDescent="0.25">
      <c r="A18" s="1" t="s">
        <v>86</v>
      </c>
      <c r="B18" s="118">
        <v>2014</v>
      </c>
      <c r="C18" s="119">
        <v>212513</v>
      </c>
      <c r="D18" s="120">
        <f t="shared" si="0"/>
        <v>-0.1062169846236668</v>
      </c>
    </row>
    <row r="19" spans="1:4" x14ac:dyDescent="0.25">
      <c r="A19" s="1" t="s">
        <v>88</v>
      </c>
      <c r="B19" s="118">
        <v>2013</v>
      </c>
      <c r="C19" s="119">
        <v>237768</v>
      </c>
      <c r="D19" s="120">
        <f t="shared" si="0"/>
        <v>4.5345432483051562E-2</v>
      </c>
    </row>
    <row r="20" spans="1:4" x14ac:dyDescent="0.25">
      <c r="A20" s="1" t="s">
        <v>90</v>
      </c>
      <c r="B20" s="118">
        <v>2012</v>
      </c>
      <c r="C20" s="119">
        <v>227454</v>
      </c>
      <c r="D20" s="120">
        <f>C20/C21-1</f>
        <v>-4.5289702993569603E-2</v>
      </c>
    </row>
    <row r="21" spans="1:4" x14ac:dyDescent="0.25">
      <c r="A21" s="1" t="s">
        <v>92</v>
      </c>
      <c r="B21" s="118">
        <v>2011</v>
      </c>
      <c r="C21" s="119">
        <v>238244</v>
      </c>
      <c r="D21" s="120">
        <f t="shared" si="0"/>
        <v>-9.5175158751861E-2</v>
      </c>
    </row>
    <row r="22" spans="1:4" x14ac:dyDescent="0.25">
      <c r="A22" s="1" t="s">
        <v>94</v>
      </c>
      <c r="B22" s="118">
        <v>2010</v>
      </c>
      <c r="C22" s="119">
        <v>263304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2026-A99F-49F0-9E3E-63952F5D5353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318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210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106284</v>
      </c>
      <c r="D8" s="120">
        <f t="shared" ref="D8:D21" si="0">C8/C9-1</f>
        <v>0.15396892609361257</v>
      </c>
    </row>
    <row r="9" spans="1:5" x14ac:dyDescent="0.25">
      <c r="A9" s="1"/>
      <c r="B9" s="118">
        <v>2023</v>
      </c>
      <c r="C9" s="119">
        <v>92103</v>
      </c>
      <c r="D9" s="120">
        <f t="shared" si="0"/>
        <v>-5.4296598248298134E-2</v>
      </c>
    </row>
    <row r="10" spans="1:5" x14ac:dyDescent="0.25">
      <c r="A10" s="1"/>
      <c r="B10" s="118">
        <v>2022</v>
      </c>
      <c r="C10" s="119">
        <v>97391</v>
      </c>
      <c r="D10" s="120">
        <f t="shared" si="0"/>
        <v>0.45383570436937415</v>
      </c>
    </row>
    <row r="11" spans="1:5" x14ac:dyDescent="0.25">
      <c r="A11" s="1"/>
      <c r="B11" s="118">
        <v>2021</v>
      </c>
      <c r="C11" s="119">
        <v>66989</v>
      </c>
      <c r="D11" s="120">
        <f t="shared" si="0"/>
        <v>1.3654307909604522</v>
      </c>
    </row>
    <row r="12" spans="1:5" x14ac:dyDescent="0.25">
      <c r="A12" s="1" t="s">
        <v>74</v>
      </c>
      <c r="B12" s="118">
        <v>2020</v>
      </c>
      <c r="C12" s="119">
        <v>28320</v>
      </c>
      <c r="D12" s="120">
        <f t="shared" si="0"/>
        <v>-0.6070159857904085</v>
      </c>
    </row>
    <row r="13" spans="1:5" x14ac:dyDescent="0.25">
      <c r="A13" s="1" t="s">
        <v>76</v>
      </c>
      <c r="B13" s="118">
        <v>2019</v>
      </c>
      <c r="C13" s="119">
        <v>72064</v>
      </c>
      <c r="D13" s="120">
        <f t="shared" si="0"/>
        <v>-0.19614492236301984</v>
      </c>
    </row>
    <row r="14" spans="1:5" x14ac:dyDescent="0.25">
      <c r="A14" s="1" t="s">
        <v>78</v>
      </c>
      <c r="B14" s="118">
        <v>2018</v>
      </c>
      <c r="C14" s="119">
        <v>89648</v>
      </c>
      <c r="D14" s="120">
        <f t="shared" si="0"/>
        <v>2.5967337689833947E-2</v>
      </c>
    </row>
    <row r="15" spans="1:5" x14ac:dyDescent="0.25">
      <c r="A15" s="1" t="s">
        <v>80</v>
      </c>
      <c r="B15" s="118">
        <v>2017</v>
      </c>
      <c r="C15" s="119">
        <v>87379</v>
      </c>
      <c r="D15" s="120">
        <f>C15/C16-1</f>
        <v>2.34369509709762E-2</v>
      </c>
    </row>
    <row r="16" spans="1:5" x14ac:dyDescent="0.25">
      <c r="A16" s="1" t="s">
        <v>82</v>
      </c>
      <c r="B16" s="118">
        <v>2016</v>
      </c>
      <c r="C16" s="119">
        <v>85378</v>
      </c>
      <c r="D16" s="120">
        <f>C16/C17-1</f>
        <v>-3.8156931222891877E-2</v>
      </c>
    </row>
    <row r="17" spans="1:4" x14ac:dyDescent="0.25">
      <c r="A17" s="1" t="s">
        <v>84</v>
      </c>
      <c r="B17" s="118">
        <v>2015</v>
      </c>
      <c r="C17" s="119">
        <v>88765</v>
      </c>
      <c r="D17" s="120">
        <f t="shared" si="0"/>
        <v>4.1292744442489315E-2</v>
      </c>
    </row>
    <row r="18" spans="1:4" x14ac:dyDescent="0.25">
      <c r="A18" s="1" t="s">
        <v>86</v>
      </c>
      <c r="B18" s="118">
        <v>2014</v>
      </c>
      <c r="C18" s="119">
        <v>85245</v>
      </c>
      <c r="D18" s="120">
        <f t="shared" si="0"/>
        <v>-7.823313148788924E-2</v>
      </c>
    </row>
    <row r="19" spans="1:4" x14ac:dyDescent="0.25">
      <c r="A19" s="1" t="s">
        <v>88</v>
      </c>
      <c r="B19" s="118">
        <v>2013</v>
      </c>
      <c r="C19" s="119">
        <v>92480</v>
      </c>
      <c r="D19" s="120">
        <f t="shared" si="0"/>
        <v>8.281522591825019E-2</v>
      </c>
    </row>
    <row r="20" spans="1:4" x14ac:dyDescent="0.25">
      <c r="A20" s="1" t="s">
        <v>90</v>
      </c>
      <c r="B20" s="118">
        <v>2012</v>
      </c>
      <c r="C20" s="119">
        <v>85407</v>
      </c>
      <c r="D20" s="120">
        <f>C20/C21-1</f>
        <v>-0.12278917852961113</v>
      </c>
    </row>
    <row r="21" spans="1:4" x14ac:dyDescent="0.25">
      <c r="A21" s="1" t="s">
        <v>92</v>
      </c>
      <c r="B21" s="118">
        <v>2011</v>
      </c>
      <c r="C21" s="119">
        <v>97362</v>
      </c>
      <c r="D21" s="120">
        <f t="shared" si="0"/>
        <v>-0.14686785310585948</v>
      </c>
    </row>
    <row r="22" spans="1:4" x14ac:dyDescent="0.25">
      <c r="A22" s="1" t="s">
        <v>94</v>
      </c>
      <c r="B22" s="118">
        <v>2010</v>
      </c>
      <c r="C22" s="119">
        <v>114123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B0B23-EAD5-464D-8C13-0E0EC52B3C38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5F12BFBE-0BC2-4402-87EB-DCD818E3A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B681FC-0DCA-413E-9959-20147E80FF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2025-05-27T06:47:35Z</dcterms:created>
  <dcterms:modified xsi:type="dcterms:W3CDTF">2025-05-27T07:39:09Z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