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69.xml" ContentType="application/vnd.openxmlformats-officedocument.drawingml.chart+xml"/>
  <Override PartName="/xl/drawings/drawing108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9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2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5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8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1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2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5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6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9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30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abril/"/>
    </mc:Choice>
  </mc:AlternateContent>
  <xr:revisionPtr revIDLastSave="29" documentId="8_{3D1F1EB7-1274-4C8C-9F10-43CDADBC6D3D}" xr6:coauthVersionLast="47" xr6:coauthVersionMax="47" xr10:uidLastSave="{0690491B-0120-48BF-998B-FCA6A4F8C361}"/>
  <bookViews>
    <workbookView xWindow="-120" yWindow="-120" windowWidth="29040" windowHeight="15720" xr2:uid="{68095925-589D-4257-B746-D902C058EC02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3" l="1"/>
  <c r="I109" i="33"/>
  <c r="G109" i="33"/>
  <c r="H109" i="33" s="1"/>
  <c r="E109" i="33"/>
  <c r="F109" i="33" s="1"/>
  <c r="C109" i="33"/>
  <c r="L108" i="33"/>
  <c r="J108" i="33"/>
  <c r="H108" i="33"/>
  <c r="F108" i="33"/>
  <c r="L107" i="33"/>
  <c r="J107" i="33"/>
  <c r="H107" i="33"/>
  <c r="F107" i="33"/>
  <c r="L106" i="33"/>
  <c r="J106" i="33"/>
  <c r="H106" i="33"/>
  <c r="F106" i="33"/>
  <c r="L105" i="33"/>
  <c r="J105" i="33"/>
  <c r="H105" i="33"/>
  <c r="F105" i="33"/>
  <c r="L104" i="33"/>
  <c r="J104" i="33"/>
  <c r="H104" i="33"/>
  <c r="F104" i="33"/>
  <c r="L103" i="33"/>
  <c r="J103" i="33"/>
  <c r="H103" i="33"/>
  <c r="F103" i="33"/>
  <c r="L102" i="33"/>
  <c r="J102" i="33"/>
  <c r="H102" i="33"/>
  <c r="F102" i="33"/>
  <c r="L101" i="33"/>
  <c r="J101" i="33"/>
  <c r="H101" i="33"/>
  <c r="F101" i="33"/>
  <c r="L100" i="33"/>
  <c r="J100" i="33"/>
  <c r="H100" i="33"/>
  <c r="F100" i="33"/>
  <c r="L99" i="33"/>
  <c r="J99" i="33"/>
  <c r="H99" i="33"/>
  <c r="F99" i="33"/>
  <c r="L98" i="33"/>
  <c r="J98" i="33"/>
  <c r="H98" i="33"/>
  <c r="F98" i="33"/>
  <c r="L97" i="33"/>
  <c r="J97" i="33"/>
  <c r="H97" i="33"/>
  <c r="F97" i="33"/>
  <c r="L96" i="33"/>
  <c r="J96" i="33"/>
  <c r="H96" i="33"/>
  <c r="F96" i="33"/>
  <c r="D96" i="33"/>
  <c r="K95" i="33"/>
  <c r="C95" i="33"/>
  <c r="K87" i="33"/>
  <c r="J87" i="33"/>
  <c r="H87" i="33"/>
  <c r="F87" i="33"/>
  <c r="C87" i="33"/>
  <c r="L86" i="33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L74" i="33"/>
  <c r="J74" i="33"/>
  <c r="H74" i="33"/>
  <c r="K73" i="33"/>
  <c r="C73" i="33"/>
  <c r="F74" i="33" s="1"/>
  <c r="J65" i="33"/>
  <c r="H65" i="33"/>
  <c r="F65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J52" i="33"/>
  <c r="H52" i="33"/>
  <c r="K51" i="33"/>
  <c r="L52" i="33" s="1"/>
  <c r="C51" i="33"/>
  <c r="D52" i="33" s="1"/>
  <c r="J43" i="33"/>
  <c r="H43" i="33"/>
  <c r="F43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D30" i="33"/>
  <c r="K29" i="33"/>
  <c r="C29" i="33"/>
  <c r="J21" i="33"/>
  <c r="H21" i="33"/>
  <c r="F21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D74" i="33" l="1"/>
  <c r="F52" i="33"/>
  <c r="J109" i="33"/>
  <c r="H135" i="45" l="1"/>
  <c r="N5" i="45"/>
  <c r="J5" i="45"/>
  <c r="I5" i="45"/>
  <c r="F5" i="45"/>
  <c r="M135" i="44"/>
  <c r="Q5" i="44"/>
  <c r="P5" i="44"/>
  <c r="N5" i="44"/>
  <c r="M5" i="44"/>
  <c r="I5" i="44"/>
  <c r="H5" i="44"/>
  <c r="F5" i="44"/>
  <c r="S5" i="44"/>
  <c r="M135" i="43"/>
  <c r="K135" i="43"/>
  <c r="I135" i="43"/>
  <c r="G135" i="43"/>
  <c r="T5" i="43"/>
  <c r="Q5" i="43"/>
  <c r="N5" i="43"/>
  <c r="M5" i="43"/>
  <c r="L5" i="43"/>
  <c r="I5" i="43"/>
  <c r="O133" i="42"/>
  <c r="K133" i="42"/>
  <c r="G133" i="42"/>
  <c r="I133" i="42"/>
  <c r="T5" i="42"/>
  <c r="Q5" i="42"/>
  <c r="M5" i="42"/>
  <c r="L5" i="42"/>
  <c r="K133" i="41"/>
  <c r="H133" i="41"/>
  <c r="R5" i="41"/>
  <c r="P5" i="41"/>
  <c r="T5" i="41"/>
  <c r="N5" i="41"/>
  <c r="M5" i="41"/>
  <c r="L5" i="41"/>
  <c r="J5" i="41"/>
  <c r="M133" i="40"/>
  <c r="L133" i="40"/>
  <c r="K133" i="40"/>
  <c r="I133" i="40"/>
  <c r="G133" i="40"/>
  <c r="N5" i="40"/>
  <c r="I5" i="40"/>
  <c r="F5" i="40"/>
  <c r="M123" i="39"/>
  <c r="K123" i="39"/>
  <c r="I123" i="39"/>
  <c r="T5" i="39"/>
  <c r="S5" i="39"/>
  <c r="P5" i="39"/>
  <c r="L5" i="39"/>
  <c r="K5" i="39"/>
  <c r="M5" i="39"/>
  <c r="H5" i="39"/>
  <c r="I5" i="39"/>
  <c r="I5" i="37"/>
  <c r="B3" i="37"/>
  <c r="Q5" i="36"/>
  <c r="P5" i="36"/>
  <c r="B3" i="36"/>
  <c r="AT7" i="35"/>
  <c r="AL7" i="35"/>
  <c r="AB7" i="35"/>
  <c r="M73" i="33"/>
  <c r="L96" i="31"/>
  <c r="J96" i="31"/>
  <c r="H96" i="31"/>
  <c r="D96" i="31"/>
  <c r="L74" i="31"/>
  <c r="D74" i="31"/>
  <c r="F74" i="31"/>
  <c r="J52" i="31"/>
  <c r="H52" i="31"/>
  <c r="F52" i="31"/>
  <c r="D30" i="31"/>
  <c r="D8" i="31"/>
  <c r="L8" i="31"/>
  <c r="F8" i="31"/>
  <c r="L272" i="30"/>
  <c r="F272" i="30"/>
  <c r="D272" i="30"/>
  <c r="N272" i="30"/>
  <c r="H272" i="30"/>
  <c r="B270" i="30"/>
  <c r="F250" i="30"/>
  <c r="L250" i="30"/>
  <c r="D250" i="30"/>
  <c r="B248" i="30"/>
  <c r="N228" i="30"/>
  <c r="H228" i="30"/>
  <c r="F228" i="30"/>
  <c r="L228" i="30"/>
  <c r="J228" i="30"/>
  <c r="D228" i="30"/>
  <c r="B226" i="30"/>
  <c r="L206" i="30"/>
  <c r="J206" i="30"/>
  <c r="H206" i="30"/>
  <c r="N206" i="30"/>
  <c r="F206" i="30"/>
  <c r="D206" i="30"/>
  <c r="B204" i="30"/>
  <c r="N184" i="30"/>
  <c r="L184" i="30"/>
  <c r="H184" i="30"/>
  <c r="D184" i="30"/>
  <c r="B182" i="30"/>
  <c r="L162" i="30"/>
  <c r="J162" i="30"/>
  <c r="D162" i="30"/>
  <c r="N162" i="30"/>
  <c r="F162" i="30"/>
  <c r="B160" i="30"/>
  <c r="F140" i="30"/>
  <c r="D140" i="30"/>
  <c r="N140" i="30"/>
  <c r="H140" i="30"/>
  <c r="B138" i="30"/>
  <c r="F118" i="30"/>
  <c r="D118" i="30"/>
  <c r="L118" i="30"/>
  <c r="J118" i="30"/>
  <c r="B116" i="30"/>
  <c r="H96" i="30"/>
  <c r="N96" i="30"/>
  <c r="L96" i="30"/>
  <c r="J96" i="30"/>
  <c r="D96" i="30"/>
  <c r="J74" i="30"/>
  <c r="L74" i="30"/>
  <c r="H74" i="30"/>
  <c r="D74" i="30"/>
  <c r="L52" i="30"/>
  <c r="J52" i="30"/>
  <c r="D52" i="30"/>
  <c r="N30" i="30"/>
  <c r="H30" i="30"/>
  <c r="F30" i="30"/>
  <c r="N8" i="30"/>
  <c r="J8" i="30"/>
  <c r="D8" i="30"/>
  <c r="M6" i="28"/>
  <c r="L6" i="28"/>
  <c r="K6" i="28"/>
  <c r="B4" i="28"/>
  <c r="K6" i="27"/>
  <c r="J6" i="27"/>
  <c r="I6" i="27"/>
  <c r="B3" i="27"/>
  <c r="K6" i="26"/>
  <c r="B4" i="26"/>
  <c r="N8" i="25"/>
  <c r="M51" i="25"/>
  <c r="K7" i="25"/>
  <c r="K73" i="25" s="1"/>
  <c r="I7" i="25"/>
  <c r="B252" i="24"/>
  <c r="B226" i="24"/>
  <c r="B204" i="24"/>
  <c r="B182" i="24"/>
  <c r="B160" i="24"/>
  <c r="M139" i="24"/>
  <c r="B138" i="24"/>
  <c r="K117" i="24"/>
  <c r="B116" i="24"/>
  <c r="M73" i="24"/>
  <c r="K73" i="24"/>
  <c r="M51" i="24"/>
  <c r="K7" i="24"/>
  <c r="I7" i="24"/>
  <c r="K7" i="22"/>
  <c r="J7" i="22"/>
  <c r="B4" i="22"/>
  <c r="R8" i="21"/>
  <c r="Q8" i="21"/>
  <c r="H8" i="21"/>
  <c r="B5" i="21"/>
  <c r="V7" i="19"/>
  <c r="N7" i="19"/>
  <c r="F7" i="19"/>
  <c r="B4" i="19"/>
  <c r="B3" i="18"/>
  <c r="K7" i="17"/>
  <c r="B4" i="17"/>
  <c r="W7" i="16"/>
  <c r="B4" i="16"/>
  <c r="Y7" i="15"/>
  <c r="X7" i="15"/>
  <c r="J7" i="15"/>
  <c r="B4" i="15"/>
  <c r="J9" i="14"/>
  <c r="B6" i="14"/>
  <c r="B3" i="13"/>
  <c r="V5" i="12"/>
  <c r="U5" i="12"/>
  <c r="T5" i="12"/>
  <c r="S5" i="12"/>
  <c r="K5" i="12"/>
  <c r="N74" i="10"/>
  <c r="L74" i="10"/>
  <c r="J74" i="10"/>
  <c r="K73" i="10"/>
  <c r="I73" i="10"/>
  <c r="N52" i="10"/>
  <c r="K51" i="10"/>
  <c r="K29" i="10"/>
  <c r="K7" i="10"/>
  <c r="M271" i="8"/>
  <c r="N272" i="8" s="1"/>
  <c r="B270" i="8"/>
  <c r="B248" i="8"/>
  <c r="B226" i="8"/>
  <c r="B204" i="8"/>
  <c r="M183" i="8"/>
  <c r="N184" i="8" s="1"/>
  <c r="B182" i="8"/>
  <c r="B160" i="8"/>
  <c r="B138" i="8"/>
  <c r="B116" i="8"/>
  <c r="M95" i="8"/>
  <c r="N96" i="8" s="1"/>
  <c r="M73" i="8"/>
  <c r="M29" i="8"/>
  <c r="N30" i="8" s="1"/>
  <c r="M249" i="8"/>
  <c r="N250" i="8" s="1"/>
  <c r="R6" i="6"/>
  <c r="Q6" i="6"/>
  <c r="J6" i="6"/>
  <c r="I6" i="6"/>
  <c r="B3" i="6"/>
  <c r="M6" i="5"/>
  <c r="K6" i="5"/>
  <c r="J6" i="5"/>
  <c r="B3" i="5"/>
  <c r="L152" i="3"/>
  <c r="L6" i="3"/>
  <c r="K6" i="3"/>
  <c r="L31" i="2"/>
  <c r="K31" i="2"/>
  <c r="B39" i="1"/>
  <c r="B38" i="1"/>
  <c r="B37" i="1"/>
  <c r="M2" i="1"/>
  <c r="I121" i="3" l="1"/>
  <c r="W17" i="5"/>
  <c r="L67" i="3"/>
  <c r="D38" i="11"/>
  <c r="K19" i="2"/>
  <c r="J19" i="2"/>
  <c r="L68" i="3"/>
  <c r="L66" i="3"/>
  <c r="L41" i="8"/>
  <c r="O19" i="9"/>
  <c r="L85" i="3"/>
  <c r="M8" i="5"/>
  <c r="L8" i="5"/>
  <c r="J8" i="5"/>
  <c r="M36" i="5"/>
  <c r="K42" i="6"/>
  <c r="J42" i="6"/>
  <c r="I42" i="6"/>
  <c r="J13" i="12"/>
  <c r="I13" i="12"/>
  <c r="L69" i="3"/>
  <c r="M46" i="5"/>
  <c r="S34" i="6"/>
  <c r="R34" i="6"/>
  <c r="Q34" i="6"/>
  <c r="E9" i="9"/>
  <c r="D66" i="11"/>
  <c r="L84" i="3"/>
  <c r="L70" i="3"/>
  <c r="G11" i="9"/>
  <c r="J55" i="13"/>
  <c r="I55" i="13"/>
  <c r="K41" i="2"/>
  <c r="J41" i="2"/>
  <c r="L63" i="3"/>
  <c r="J47" i="5"/>
  <c r="M47" i="5"/>
  <c r="L47" i="5"/>
  <c r="M34" i="5"/>
  <c r="L32" i="8"/>
  <c r="I13" i="9"/>
  <c r="V38" i="12"/>
  <c r="T55" i="12"/>
  <c r="V55" i="12"/>
  <c r="S55" i="12"/>
  <c r="L62" i="3"/>
  <c r="I115" i="3"/>
  <c r="L81" i="3"/>
  <c r="L64" i="3"/>
  <c r="L82" i="3"/>
  <c r="L90" i="3"/>
  <c r="I117" i="3"/>
  <c r="M16" i="5"/>
  <c r="L16" i="5"/>
  <c r="J16" i="5"/>
  <c r="K15" i="9"/>
  <c r="T23" i="12"/>
  <c r="V23" i="12"/>
  <c r="S23" i="12"/>
  <c r="L80" i="3"/>
  <c r="L88" i="3"/>
  <c r="J112" i="3"/>
  <c r="I123" i="3"/>
  <c r="K112" i="3"/>
  <c r="W14" i="13"/>
  <c r="F17" i="2"/>
  <c r="L71" i="3"/>
  <c r="L89" i="3"/>
  <c r="F18" i="2"/>
  <c r="L72" i="3"/>
  <c r="J72" i="3"/>
  <c r="K72" i="3"/>
  <c r="L65" i="3"/>
  <c r="M35" i="5"/>
  <c r="J38" i="8"/>
  <c r="M17" i="9"/>
  <c r="J89" i="14"/>
  <c r="I89" i="14"/>
  <c r="J141" i="14"/>
  <c r="H149" i="14"/>
  <c r="I141" i="14"/>
  <c r="K45" i="3"/>
  <c r="J45" i="3"/>
  <c r="K53" i="3"/>
  <c r="J53" i="3"/>
  <c r="K32" i="5"/>
  <c r="I32" i="5"/>
  <c r="Q16" i="6"/>
  <c r="S16" i="6"/>
  <c r="R16" i="6"/>
  <c r="K41" i="6"/>
  <c r="J10" i="8"/>
  <c r="J12" i="6"/>
  <c r="I12" i="6"/>
  <c r="K12" i="6"/>
  <c r="J27" i="6"/>
  <c r="I27" i="6"/>
  <c r="K27" i="6"/>
  <c r="Q47" i="6"/>
  <c r="R47" i="6"/>
  <c r="L10" i="8"/>
  <c r="J12" i="8"/>
  <c r="J16" i="8"/>
  <c r="L18" i="8"/>
  <c r="J42" i="8"/>
  <c r="M9" i="9"/>
  <c r="O11" i="9"/>
  <c r="Q13" i="9"/>
  <c r="D43" i="11"/>
  <c r="D104" i="11"/>
  <c r="V11" i="12"/>
  <c r="V13" i="12"/>
  <c r="T13" i="12"/>
  <c r="S13" i="12"/>
  <c r="T15" i="12"/>
  <c r="V15" i="12"/>
  <c r="S15" i="12"/>
  <c r="V30" i="12"/>
  <c r="L39" i="12"/>
  <c r="T47" i="12"/>
  <c r="V47" i="12"/>
  <c r="S47" i="12"/>
  <c r="J25" i="14"/>
  <c r="I25" i="14"/>
  <c r="J42" i="14"/>
  <c r="I42" i="14"/>
  <c r="J59" i="14"/>
  <c r="I59" i="14"/>
  <c r="J76" i="14"/>
  <c r="I76" i="14"/>
  <c r="J111" i="14"/>
  <c r="I111" i="14"/>
  <c r="J128" i="14"/>
  <c r="I128" i="14"/>
  <c r="J145" i="14"/>
  <c r="I145" i="14"/>
  <c r="J162" i="14"/>
  <c r="I162" i="14"/>
  <c r="J55" i="14"/>
  <c r="I55" i="14"/>
  <c r="Q31" i="6"/>
  <c r="R31" i="6"/>
  <c r="L11" i="2"/>
  <c r="L15" i="2"/>
  <c r="I18" i="2"/>
  <c r="E42" i="2"/>
  <c r="M7" i="5"/>
  <c r="M15" i="5"/>
  <c r="M48" i="5"/>
  <c r="J48" i="5"/>
  <c r="L48" i="5"/>
  <c r="S42" i="6"/>
  <c r="R42" i="6"/>
  <c r="Q42" i="6"/>
  <c r="K50" i="6"/>
  <c r="J50" i="6"/>
  <c r="I50" i="6"/>
  <c r="L12" i="8"/>
  <c r="L14" i="8"/>
  <c r="E10" i="9"/>
  <c r="G12" i="9"/>
  <c r="I14" i="9"/>
  <c r="K16" i="9"/>
  <c r="M18" i="9"/>
  <c r="O20" i="9"/>
  <c r="D19" i="11"/>
  <c r="D80" i="11"/>
  <c r="W8" i="13"/>
  <c r="K49" i="2"/>
  <c r="J49" i="2"/>
  <c r="M13" i="5"/>
  <c r="K13" i="5"/>
  <c r="I13" i="5"/>
  <c r="S22" i="6"/>
  <c r="J20" i="8"/>
  <c r="D14" i="11"/>
  <c r="L8" i="2"/>
  <c r="K50" i="3"/>
  <c r="J50" i="3"/>
  <c r="K58" i="3"/>
  <c r="J58" i="3"/>
  <c r="L208" i="3"/>
  <c r="L209" i="3"/>
  <c r="L210" i="3"/>
  <c r="L211" i="3"/>
  <c r="L212" i="3"/>
  <c r="L213" i="3"/>
  <c r="L214" i="3"/>
  <c r="L215" i="3"/>
  <c r="L216" i="3"/>
  <c r="L217" i="3"/>
  <c r="L218" i="3"/>
  <c r="K12" i="5"/>
  <c r="J12" i="5"/>
  <c r="I12" i="5"/>
  <c r="M12" i="5"/>
  <c r="L12" i="5"/>
  <c r="J7" i="6"/>
  <c r="K7" i="6"/>
  <c r="I7" i="6"/>
  <c r="Q8" i="6"/>
  <c r="S8" i="6"/>
  <c r="R8" i="6"/>
  <c r="K10" i="6"/>
  <c r="S11" i="6"/>
  <c r="R11" i="6"/>
  <c r="Q11" i="6"/>
  <c r="I16" i="6"/>
  <c r="K16" i="6"/>
  <c r="J16" i="6"/>
  <c r="K22" i="6"/>
  <c r="Q23" i="6"/>
  <c r="S23" i="6"/>
  <c r="R23" i="6"/>
  <c r="K25" i="6"/>
  <c r="S26" i="6"/>
  <c r="R26" i="6"/>
  <c r="Q26" i="6"/>
  <c r="I31" i="6"/>
  <c r="J31" i="6"/>
  <c r="I39" i="6"/>
  <c r="K39" i="6"/>
  <c r="J39" i="6"/>
  <c r="S41" i="6"/>
  <c r="K49" i="6"/>
  <c r="J49" i="6"/>
  <c r="I49" i="6"/>
  <c r="D55" i="11"/>
  <c r="D109" i="11"/>
  <c r="A12" i="12"/>
  <c r="A14" i="12"/>
  <c r="V22" i="12"/>
  <c r="T39" i="12"/>
  <c r="V39" i="12"/>
  <c r="S39" i="12"/>
  <c r="V54" i="12"/>
  <c r="J29" i="14"/>
  <c r="H37" i="14"/>
  <c r="I29" i="14"/>
  <c r="J46" i="14"/>
  <c r="I46" i="14"/>
  <c r="J63" i="14"/>
  <c r="I63" i="14"/>
  <c r="J81" i="14"/>
  <c r="I81" i="14"/>
  <c r="J98" i="14"/>
  <c r="I98" i="14"/>
  <c r="J115" i="14"/>
  <c r="I115" i="14"/>
  <c r="J132" i="14"/>
  <c r="I132" i="14"/>
  <c r="J72" i="14"/>
  <c r="I72" i="14"/>
  <c r="J158" i="14"/>
  <c r="I158" i="14"/>
  <c r="K50" i="2"/>
  <c r="J50" i="2"/>
  <c r="K15" i="6"/>
  <c r="G20" i="9"/>
  <c r="L10" i="2"/>
  <c r="L13" i="2"/>
  <c r="K42" i="3"/>
  <c r="J42" i="3"/>
  <c r="J9" i="5"/>
  <c r="I9" i="5"/>
  <c r="L9" i="5"/>
  <c r="M9" i="5"/>
  <c r="K9" i="5"/>
  <c r="K34" i="6"/>
  <c r="J34" i="6"/>
  <c r="I34" i="6"/>
  <c r="J19" i="8"/>
  <c r="M10" i="9"/>
  <c r="O12" i="9"/>
  <c r="Q14" i="9"/>
  <c r="D85" i="11"/>
  <c r="J10" i="12"/>
  <c r="I10" i="12"/>
  <c r="J12" i="12"/>
  <c r="I12" i="12"/>
  <c r="J14" i="12"/>
  <c r="I14" i="12"/>
  <c r="J124" i="14"/>
  <c r="I124" i="14"/>
  <c r="K61" i="3"/>
  <c r="J61" i="3"/>
  <c r="K24" i="5"/>
  <c r="I24" i="5"/>
  <c r="K43" i="5"/>
  <c r="M43" i="5"/>
  <c r="I43" i="5"/>
  <c r="R7" i="6"/>
  <c r="S7" i="6"/>
  <c r="Q7" i="6"/>
  <c r="S25" i="6"/>
  <c r="A11" i="12"/>
  <c r="L7" i="2"/>
  <c r="L12" i="2"/>
  <c r="E43" i="2"/>
  <c r="S48" i="6"/>
  <c r="Q48" i="6"/>
  <c r="R48" i="6"/>
  <c r="R15" i="6"/>
  <c r="Q15" i="6"/>
  <c r="S15" i="6"/>
  <c r="S50" i="6"/>
  <c r="R50" i="6"/>
  <c r="Q50" i="6"/>
  <c r="N9" i="8"/>
  <c r="J15" i="8"/>
  <c r="L19" i="8"/>
  <c r="L34" i="8"/>
  <c r="L37" i="8"/>
  <c r="E17" i="9"/>
  <c r="G19" i="9"/>
  <c r="I21" i="9"/>
  <c r="D32" i="11"/>
  <c r="D60" i="11"/>
  <c r="T31" i="12"/>
  <c r="V31" i="12"/>
  <c r="S31" i="12"/>
  <c r="V46" i="12"/>
  <c r="J33" i="14"/>
  <c r="I33" i="14"/>
  <c r="J50" i="14"/>
  <c r="I50" i="14"/>
  <c r="J68" i="14"/>
  <c r="I68" i="14"/>
  <c r="J85" i="14"/>
  <c r="I85" i="14"/>
  <c r="H93" i="14"/>
  <c r="J102" i="14"/>
  <c r="I102" i="14"/>
  <c r="J119" i="14"/>
  <c r="I119" i="14"/>
  <c r="J137" i="14"/>
  <c r="I137" i="14"/>
  <c r="J154" i="14"/>
  <c r="I154" i="14"/>
  <c r="J106" i="14"/>
  <c r="I106" i="14"/>
  <c r="L51" i="2"/>
  <c r="K51" i="2"/>
  <c r="J51" i="2"/>
  <c r="S10" i="6"/>
  <c r="E18" i="9"/>
  <c r="L9" i="2"/>
  <c r="L14" i="2"/>
  <c r="I17" i="2"/>
  <c r="K48" i="6"/>
  <c r="J48" i="6"/>
  <c r="I48" i="6"/>
  <c r="I8" i="6"/>
  <c r="K8" i="6"/>
  <c r="J8" i="6"/>
  <c r="K11" i="6"/>
  <c r="J11" i="6"/>
  <c r="I11" i="6"/>
  <c r="R12" i="6"/>
  <c r="Q12" i="6"/>
  <c r="S12" i="6"/>
  <c r="I23" i="6"/>
  <c r="K23" i="6"/>
  <c r="J23" i="6"/>
  <c r="K26" i="6"/>
  <c r="J26" i="6"/>
  <c r="I26" i="6"/>
  <c r="R27" i="6"/>
  <c r="Q27" i="6"/>
  <c r="S27" i="6"/>
  <c r="Q39" i="6"/>
  <c r="S39" i="6"/>
  <c r="R39" i="6"/>
  <c r="I47" i="6"/>
  <c r="J47" i="6"/>
  <c r="S49" i="6"/>
  <c r="R49" i="6"/>
  <c r="Q49" i="6"/>
  <c r="N11" i="8"/>
  <c r="L15" i="8"/>
  <c r="D8" i="11"/>
  <c r="V10" i="12"/>
  <c r="T10" i="12"/>
  <c r="S10" i="12"/>
  <c r="T12" i="12"/>
  <c r="S12" i="12"/>
  <c r="V12" i="12"/>
  <c r="K35" i="6"/>
  <c r="J35" i="6"/>
  <c r="I35" i="6"/>
  <c r="S35" i="6"/>
  <c r="R35" i="6"/>
  <c r="Q35" i="6"/>
  <c r="J9" i="8"/>
  <c r="N10" i="8"/>
  <c r="J11" i="8"/>
  <c r="N12" i="8"/>
  <c r="J13" i="8"/>
  <c r="L16" i="8"/>
  <c r="J17" i="8"/>
  <c r="L20" i="8"/>
  <c r="J21" i="8"/>
  <c r="G10" i="9"/>
  <c r="O10" i="9"/>
  <c r="I12" i="9"/>
  <c r="Q12" i="9"/>
  <c r="K14" i="9"/>
  <c r="E16" i="9"/>
  <c r="M16" i="9"/>
  <c r="G18" i="9"/>
  <c r="O18" i="9"/>
  <c r="I20" i="9"/>
  <c r="Q20" i="9"/>
  <c r="N56" i="10"/>
  <c r="N100" i="10"/>
  <c r="D56" i="11"/>
  <c r="D62" i="11"/>
  <c r="D67" i="11"/>
  <c r="V20" i="12"/>
  <c r="T21" i="12"/>
  <c r="V21" i="12"/>
  <c r="S21" i="12"/>
  <c r="V28" i="12"/>
  <c r="T29" i="12"/>
  <c r="V29" i="12"/>
  <c r="S29" i="12"/>
  <c r="V36" i="12"/>
  <c r="T37" i="12"/>
  <c r="V37" i="12"/>
  <c r="S37" i="12"/>
  <c r="V44" i="12"/>
  <c r="T45" i="12"/>
  <c r="V45" i="12"/>
  <c r="S45" i="12"/>
  <c r="V52" i="12"/>
  <c r="T53" i="12"/>
  <c r="V53" i="12"/>
  <c r="S53" i="12"/>
  <c r="J16" i="14"/>
  <c r="I16" i="14"/>
  <c r="J26" i="14"/>
  <c r="I26" i="14"/>
  <c r="J30" i="14"/>
  <c r="I30" i="14"/>
  <c r="J34" i="14"/>
  <c r="I34" i="14"/>
  <c r="J39" i="14"/>
  <c r="I39" i="14"/>
  <c r="J43" i="14"/>
  <c r="I43" i="14"/>
  <c r="H51" i="14"/>
  <c r="J47" i="14"/>
  <c r="I47" i="14"/>
  <c r="J56" i="14"/>
  <c r="I56" i="14"/>
  <c r="J60" i="14"/>
  <c r="I60" i="14"/>
  <c r="J64" i="14"/>
  <c r="I64" i="14"/>
  <c r="J69" i="14"/>
  <c r="I69" i="14"/>
  <c r="J73" i="14"/>
  <c r="I73" i="14"/>
  <c r="J77" i="14"/>
  <c r="I77" i="14"/>
  <c r="J82" i="14"/>
  <c r="I82" i="14"/>
  <c r="J86" i="14"/>
  <c r="I86" i="14"/>
  <c r="J90" i="14"/>
  <c r="I90" i="14"/>
  <c r="J95" i="14"/>
  <c r="I95" i="14"/>
  <c r="J99" i="14"/>
  <c r="I99" i="14"/>
  <c r="H107" i="14"/>
  <c r="J103" i="14"/>
  <c r="I103" i="14"/>
  <c r="J112" i="14"/>
  <c r="I112" i="14"/>
  <c r="J116" i="14"/>
  <c r="I116" i="14"/>
  <c r="J120" i="14"/>
  <c r="I120" i="14"/>
  <c r="J125" i="14"/>
  <c r="I125" i="14"/>
  <c r="J129" i="14"/>
  <c r="I129" i="14"/>
  <c r="J133" i="14"/>
  <c r="I133" i="14"/>
  <c r="J138" i="14"/>
  <c r="I138" i="14"/>
  <c r="J142" i="14"/>
  <c r="I142" i="14"/>
  <c r="J146" i="14"/>
  <c r="I146" i="14"/>
  <c r="J151" i="14"/>
  <c r="I151" i="14"/>
  <c r="J155" i="14"/>
  <c r="I155" i="14"/>
  <c r="H163" i="14"/>
  <c r="J159" i="14"/>
  <c r="I159" i="14"/>
  <c r="K33" i="15"/>
  <c r="I33" i="15"/>
  <c r="J31" i="8"/>
  <c r="N32" i="8"/>
  <c r="J33" i="8"/>
  <c r="N34" i="8"/>
  <c r="J35" i="8"/>
  <c r="L38" i="8"/>
  <c r="J39" i="8"/>
  <c r="L42" i="8"/>
  <c r="J43" i="8"/>
  <c r="G9" i="9"/>
  <c r="O9" i="9"/>
  <c r="I11" i="9"/>
  <c r="Q11" i="9"/>
  <c r="K13" i="9"/>
  <c r="E15" i="9"/>
  <c r="M15" i="9"/>
  <c r="G17" i="9"/>
  <c r="O17" i="9"/>
  <c r="I19" i="9"/>
  <c r="Q19" i="9"/>
  <c r="K21" i="9"/>
  <c r="D10" i="11"/>
  <c r="D15" i="11"/>
  <c r="D20" i="11"/>
  <c r="D34" i="11"/>
  <c r="D39" i="11"/>
  <c r="D44" i="11"/>
  <c r="D81" i="11"/>
  <c r="D87" i="11"/>
  <c r="D100" i="11"/>
  <c r="D105" i="11"/>
  <c r="D111" i="11"/>
  <c r="V8" i="12"/>
  <c r="T8" i="12"/>
  <c r="S8" i="12"/>
  <c r="S16" i="14"/>
  <c r="S22" i="14"/>
  <c r="J72" i="16"/>
  <c r="I72" i="16"/>
  <c r="L9" i="8"/>
  <c r="L11" i="8"/>
  <c r="L13" i="8"/>
  <c r="J14" i="8"/>
  <c r="L17" i="8"/>
  <c r="J18" i="8"/>
  <c r="L21" i="8"/>
  <c r="I10" i="9"/>
  <c r="Q10" i="9"/>
  <c r="K12" i="9"/>
  <c r="E14" i="9"/>
  <c r="M14" i="9"/>
  <c r="G16" i="9"/>
  <c r="O16" i="9"/>
  <c r="I18" i="9"/>
  <c r="Q18" i="9"/>
  <c r="K20" i="9"/>
  <c r="D58" i="11"/>
  <c r="D63" i="11"/>
  <c r="A13" i="12"/>
  <c r="V18" i="12"/>
  <c r="T19" i="12"/>
  <c r="V19" i="12"/>
  <c r="S19" i="12"/>
  <c r="V26" i="12"/>
  <c r="T27" i="12"/>
  <c r="V27" i="12"/>
  <c r="S27" i="12"/>
  <c r="V34" i="12"/>
  <c r="T35" i="12"/>
  <c r="V35" i="12"/>
  <c r="S35" i="12"/>
  <c r="V42" i="12"/>
  <c r="T43" i="12"/>
  <c r="V43" i="12"/>
  <c r="S43" i="12"/>
  <c r="V50" i="12"/>
  <c r="T51" i="12"/>
  <c r="V51" i="12"/>
  <c r="S51" i="12"/>
  <c r="J27" i="14"/>
  <c r="I27" i="14"/>
  <c r="J31" i="14"/>
  <c r="I31" i="14"/>
  <c r="J35" i="14"/>
  <c r="I35" i="14"/>
  <c r="J40" i="14"/>
  <c r="I40" i="14"/>
  <c r="J44" i="14"/>
  <c r="I44" i="14"/>
  <c r="J48" i="14"/>
  <c r="I48" i="14"/>
  <c r="J53" i="14"/>
  <c r="I53" i="14"/>
  <c r="J57" i="14"/>
  <c r="I57" i="14"/>
  <c r="H65" i="14"/>
  <c r="J61" i="14"/>
  <c r="I61" i="14"/>
  <c r="J70" i="14"/>
  <c r="I70" i="14"/>
  <c r="J74" i="14"/>
  <c r="I74" i="14"/>
  <c r="J78" i="14"/>
  <c r="I78" i="14"/>
  <c r="J83" i="14"/>
  <c r="I83" i="14"/>
  <c r="J87" i="14"/>
  <c r="I87" i="14"/>
  <c r="J91" i="14"/>
  <c r="I91" i="14"/>
  <c r="J96" i="14"/>
  <c r="I96" i="14"/>
  <c r="J100" i="14"/>
  <c r="I100" i="14"/>
  <c r="J104" i="14"/>
  <c r="I104" i="14"/>
  <c r="J109" i="14"/>
  <c r="I109" i="14"/>
  <c r="J113" i="14"/>
  <c r="I113" i="14"/>
  <c r="H121" i="14"/>
  <c r="J117" i="14"/>
  <c r="I117" i="14"/>
  <c r="J126" i="14"/>
  <c r="I126" i="14"/>
  <c r="J130" i="14"/>
  <c r="I130" i="14"/>
  <c r="J134" i="14"/>
  <c r="I134" i="14"/>
  <c r="J139" i="14"/>
  <c r="I139" i="14"/>
  <c r="J143" i="14"/>
  <c r="I143" i="14"/>
  <c r="J147" i="14"/>
  <c r="I147" i="14"/>
  <c r="J152" i="14"/>
  <c r="I152" i="14"/>
  <c r="J156" i="14"/>
  <c r="I156" i="14"/>
  <c r="J160" i="14"/>
  <c r="I160" i="14"/>
  <c r="L25" i="15"/>
  <c r="J25" i="15"/>
  <c r="L31" i="8"/>
  <c r="L33" i="8"/>
  <c r="L35" i="8"/>
  <c r="J36" i="8"/>
  <c r="L39" i="8"/>
  <c r="J40" i="8"/>
  <c r="L43" i="8"/>
  <c r="I9" i="9"/>
  <c r="Q9" i="9"/>
  <c r="K11" i="9"/>
  <c r="E13" i="9"/>
  <c r="M13" i="9"/>
  <c r="G15" i="9"/>
  <c r="O15" i="9"/>
  <c r="I17" i="9"/>
  <c r="Q17" i="9"/>
  <c r="K19" i="9"/>
  <c r="E21" i="9"/>
  <c r="M21" i="9"/>
  <c r="D11" i="11"/>
  <c r="D16" i="11"/>
  <c r="D35" i="11"/>
  <c r="D40" i="11"/>
  <c r="D77" i="11"/>
  <c r="D83" i="11"/>
  <c r="D88" i="11"/>
  <c r="D101" i="11"/>
  <c r="D107" i="11"/>
  <c r="D112" i="11"/>
  <c r="V14" i="12"/>
  <c r="V6" i="12"/>
  <c r="T6" i="12"/>
  <c r="S6" i="12"/>
  <c r="S14" i="14"/>
  <c r="Q9" i="16"/>
  <c r="K10" i="9"/>
  <c r="E12" i="9"/>
  <c r="M12" i="9"/>
  <c r="G14" i="9"/>
  <c r="O14" i="9"/>
  <c r="I16" i="9"/>
  <c r="Q16" i="9"/>
  <c r="K18" i="9"/>
  <c r="E20" i="9"/>
  <c r="M20" i="9"/>
  <c r="D54" i="11"/>
  <c r="D59" i="11"/>
  <c r="D64" i="11"/>
  <c r="V16" i="12"/>
  <c r="I17" i="12"/>
  <c r="J17" i="12"/>
  <c r="T17" i="12"/>
  <c r="S17" i="12"/>
  <c r="V17" i="12"/>
  <c r="V24" i="12"/>
  <c r="T25" i="12"/>
  <c r="S25" i="12"/>
  <c r="V25" i="12"/>
  <c r="V32" i="12"/>
  <c r="T33" i="12"/>
  <c r="S33" i="12"/>
  <c r="V33" i="12"/>
  <c r="V40" i="12"/>
  <c r="T41" i="12"/>
  <c r="S41" i="12"/>
  <c r="V41" i="12"/>
  <c r="V48" i="12"/>
  <c r="T49" i="12"/>
  <c r="S49" i="12"/>
  <c r="V49" i="12"/>
  <c r="S56" i="12"/>
  <c r="V56" i="12"/>
  <c r="T56" i="12"/>
  <c r="T57" i="12"/>
  <c r="S57" i="12"/>
  <c r="V57" i="12"/>
  <c r="G23" i="14"/>
  <c r="J28" i="14"/>
  <c r="I28" i="14"/>
  <c r="J32" i="14"/>
  <c r="I32" i="14"/>
  <c r="J36" i="14"/>
  <c r="I36" i="14"/>
  <c r="J41" i="14"/>
  <c r="I41" i="14"/>
  <c r="J45" i="14"/>
  <c r="I45" i="14"/>
  <c r="J49" i="14"/>
  <c r="I49" i="14"/>
  <c r="J54" i="14"/>
  <c r="I54" i="14"/>
  <c r="J58" i="14"/>
  <c r="I58" i="14"/>
  <c r="J62" i="14"/>
  <c r="I62" i="14"/>
  <c r="J67" i="14"/>
  <c r="I67" i="14"/>
  <c r="J71" i="14"/>
  <c r="I71" i="14"/>
  <c r="H79" i="14"/>
  <c r="J75" i="14"/>
  <c r="I75" i="14"/>
  <c r="J84" i="14"/>
  <c r="I84" i="14"/>
  <c r="J88" i="14"/>
  <c r="I88" i="14"/>
  <c r="J92" i="14"/>
  <c r="I92" i="14"/>
  <c r="J97" i="14"/>
  <c r="I97" i="14"/>
  <c r="J101" i="14"/>
  <c r="I101" i="14"/>
  <c r="J105" i="14"/>
  <c r="I105" i="14"/>
  <c r="J110" i="14"/>
  <c r="I110" i="14"/>
  <c r="J114" i="14"/>
  <c r="I114" i="14"/>
  <c r="J118" i="14"/>
  <c r="I118" i="14"/>
  <c r="J123" i="14"/>
  <c r="I123" i="14"/>
  <c r="J127" i="14"/>
  <c r="I127" i="14"/>
  <c r="H135" i="14"/>
  <c r="J131" i="14"/>
  <c r="I131" i="14"/>
  <c r="J140" i="14"/>
  <c r="I140" i="14"/>
  <c r="J144" i="14"/>
  <c r="I144" i="14"/>
  <c r="J148" i="14"/>
  <c r="I148" i="14"/>
  <c r="J153" i="14"/>
  <c r="I153" i="14"/>
  <c r="J157" i="14"/>
  <c r="I157" i="14"/>
  <c r="J161" i="14"/>
  <c r="I161" i="14"/>
  <c r="K51" i="15"/>
  <c r="I51" i="15"/>
  <c r="L62" i="15"/>
  <c r="J62" i="15"/>
  <c r="N31" i="8"/>
  <c r="J32" i="8"/>
  <c r="N33" i="8"/>
  <c r="J34" i="8"/>
  <c r="L36" i="8"/>
  <c r="J37" i="8"/>
  <c r="L40" i="8"/>
  <c r="J41" i="8"/>
  <c r="K9" i="9"/>
  <c r="E11" i="9"/>
  <c r="M11" i="9"/>
  <c r="G13" i="9"/>
  <c r="O13" i="9"/>
  <c r="I15" i="9"/>
  <c r="Q15" i="9"/>
  <c r="K17" i="9"/>
  <c r="E19" i="9"/>
  <c r="M19" i="9"/>
  <c r="G21" i="9"/>
  <c r="O21" i="9"/>
  <c r="D12" i="11"/>
  <c r="D18" i="11"/>
  <c r="D31" i="11"/>
  <c r="D36" i="11"/>
  <c r="D42" i="11"/>
  <c r="D79" i="11"/>
  <c r="D84" i="11"/>
  <c r="D89" i="11"/>
  <c r="D103" i="11"/>
  <c r="D108" i="11"/>
  <c r="D113" i="11"/>
  <c r="J15" i="14"/>
  <c r="I15" i="14"/>
  <c r="H23" i="14"/>
  <c r="D9" i="11"/>
  <c r="D13" i="11"/>
  <c r="D17" i="11"/>
  <c r="D21" i="11"/>
  <c r="D33" i="11"/>
  <c r="D37" i="11"/>
  <c r="D41" i="11"/>
  <c r="D57" i="11"/>
  <c r="D61" i="11"/>
  <c r="D65" i="11"/>
  <c r="J14" i="14"/>
  <c r="I14" i="14"/>
  <c r="J22" i="14"/>
  <c r="I22" i="14"/>
  <c r="D37" i="17"/>
  <c r="D78" i="11"/>
  <c r="D82" i="11"/>
  <c r="D86" i="11"/>
  <c r="D90" i="11"/>
  <c r="D102" i="11"/>
  <c r="D106" i="11"/>
  <c r="D110" i="11"/>
  <c r="J13" i="14"/>
  <c r="I13" i="14"/>
  <c r="J21" i="14"/>
  <c r="I21" i="14"/>
  <c r="F79" i="17"/>
  <c r="J12" i="14"/>
  <c r="I12" i="14"/>
  <c r="J20" i="14"/>
  <c r="I20" i="14"/>
  <c r="D37" i="14"/>
  <c r="D51" i="14"/>
  <c r="D65" i="14"/>
  <c r="D79" i="14"/>
  <c r="D93" i="14"/>
  <c r="D107" i="14"/>
  <c r="D121" i="14"/>
  <c r="D135" i="14"/>
  <c r="D149" i="14"/>
  <c r="D163" i="14"/>
  <c r="J54" i="16"/>
  <c r="I54" i="16"/>
  <c r="J90" i="16"/>
  <c r="I90" i="16"/>
  <c r="J11" i="14"/>
  <c r="I11" i="14"/>
  <c r="D23" i="14"/>
  <c r="J19" i="14"/>
  <c r="I19" i="14"/>
  <c r="E37" i="14"/>
  <c r="E51" i="14"/>
  <c r="E65" i="14"/>
  <c r="E79" i="14"/>
  <c r="E93" i="14"/>
  <c r="E107" i="14"/>
  <c r="E121" i="14"/>
  <c r="E135" i="14"/>
  <c r="E149" i="14"/>
  <c r="E163" i="14"/>
  <c r="J29" i="15"/>
  <c r="L29" i="15"/>
  <c r="J104" i="16"/>
  <c r="I104" i="16"/>
  <c r="X23" i="18"/>
  <c r="E23" i="14"/>
  <c r="I18" i="14"/>
  <c r="J18" i="14"/>
  <c r="F37" i="14"/>
  <c r="F51" i="14"/>
  <c r="F65" i="14"/>
  <c r="F79" i="14"/>
  <c r="F93" i="14"/>
  <c r="F107" i="14"/>
  <c r="F121" i="14"/>
  <c r="F135" i="14"/>
  <c r="F149" i="14"/>
  <c r="F163" i="14"/>
  <c r="G121" i="16"/>
  <c r="F23" i="14"/>
  <c r="J17" i="14"/>
  <c r="I17" i="14"/>
  <c r="G37" i="14"/>
  <c r="G51" i="14"/>
  <c r="G65" i="14"/>
  <c r="G79" i="14"/>
  <c r="G93" i="14"/>
  <c r="G107" i="14"/>
  <c r="G121" i="14"/>
  <c r="G135" i="14"/>
  <c r="G149" i="14"/>
  <c r="G163" i="14"/>
  <c r="J27" i="16"/>
  <c r="I27" i="16"/>
  <c r="E9" i="16"/>
  <c r="R9" i="16"/>
  <c r="E21" i="16"/>
  <c r="R21" i="16"/>
  <c r="E37" i="16"/>
  <c r="E37" i="17"/>
  <c r="E23" i="16"/>
  <c r="O9" i="17"/>
  <c r="G9" i="16"/>
  <c r="G21" i="16"/>
  <c r="Q9" i="17"/>
  <c r="E149" i="17"/>
  <c r="E107" i="16"/>
  <c r="G79" i="16"/>
  <c r="D9" i="17"/>
  <c r="P9" i="16"/>
  <c r="P21" i="16"/>
  <c r="F9" i="17"/>
  <c r="E79" i="17"/>
  <c r="D107" i="17"/>
  <c r="N51" i="19"/>
  <c r="E9" i="17"/>
  <c r="P9" i="17"/>
  <c r="D8" i="18"/>
  <c r="L8" i="18"/>
  <c r="T8" i="18"/>
  <c r="F36" i="18"/>
  <c r="N36" i="18"/>
  <c r="V36" i="18"/>
  <c r="N37" i="19"/>
  <c r="E8" i="18"/>
  <c r="M8" i="18"/>
  <c r="U8" i="18"/>
  <c r="D50" i="18"/>
  <c r="L50" i="18"/>
  <c r="T50" i="18"/>
  <c r="F78" i="18"/>
  <c r="N78" i="18"/>
  <c r="V78" i="18"/>
  <c r="F8" i="18"/>
  <c r="N8" i="18"/>
  <c r="V8" i="18"/>
  <c r="H21" i="21"/>
  <c r="N33" i="24"/>
  <c r="L142" i="24"/>
  <c r="H88" i="21"/>
  <c r="W16" i="22"/>
  <c r="V16" i="22"/>
  <c r="H161" i="21"/>
  <c r="H105" i="21"/>
  <c r="H54" i="21"/>
  <c r="L148" i="24"/>
  <c r="K101" i="26"/>
  <c r="H13" i="21"/>
  <c r="H140" i="21"/>
  <c r="J109" i="24"/>
  <c r="L163" i="24"/>
  <c r="L267" i="24"/>
  <c r="J166" i="24"/>
  <c r="H123" i="21"/>
  <c r="K19" i="22"/>
  <c r="J19" i="22"/>
  <c r="H43" i="25"/>
  <c r="H71" i="21"/>
  <c r="H157" i="21"/>
  <c r="L9" i="24"/>
  <c r="L21" i="24"/>
  <c r="L100" i="24"/>
  <c r="N142" i="24"/>
  <c r="J152" i="24"/>
  <c r="J191" i="24"/>
  <c r="L194" i="24"/>
  <c r="F12" i="25"/>
  <c r="J52" i="27"/>
  <c r="I52" i="27"/>
  <c r="K52" i="27"/>
  <c r="H11" i="21"/>
  <c r="H19" i="21"/>
  <c r="H32" i="21"/>
  <c r="H49" i="21"/>
  <c r="H67" i="21"/>
  <c r="H84" i="21"/>
  <c r="H101" i="21"/>
  <c r="H118" i="21"/>
  <c r="H136" i="21"/>
  <c r="H153" i="21"/>
  <c r="K15" i="22"/>
  <c r="J15" i="22"/>
  <c r="L11" i="24"/>
  <c r="L17" i="24"/>
  <c r="J32" i="24"/>
  <c r="L42" i="24"/>
  <c r="L98" i="24"/>
  <c r="L103" i="24"/>
  <c r="J128" i="24"/>
  <c r="J167" i="24"/>
  <c r="L170" i="24"/>
  <c r="N185" i="24"/>
  <c r="J188" i="24"/>
  <c r="L191" i="24"/>
  <c r="J21" i="25"/>
  <c r="L13" i="24"/>
  <c r="N32" i="24"/>
  <c r="J34" i="24"/>
  <c r="L38" i="24"/>
  <c r="L40" i="24"/>
  <c r="J107" i="24"/>
  <c r="L128" i="24"/>
  <c r="L153" i="24"/>
  <c r="N164" i="24"/>
  <c r="J174" i="24"/>
  <c r="L195" i="24"/>
  <c r="H37" i="25"/>
  <c r="I31" i="27"/>
  <c r="J31" i="27"/>
  <c r="K31" i="27"/>
  <c r="K59" i="27"/>
  <c r="H17" i="21"/>
  <c r="H28" i="21"/>
  <c r="H45" i="21"/>
  <c r="H62" i="21"/>
  <c r="H80" i="21"/>
  <c r="H97" i="21"/>
  <c r="H114" i="21"/>
  <c r="H131" i="21"/>
  <c r="K11" i="22"/>
  <c r="J11" i="22"/>
  <c r="N34" i="24"/>
  <c r="L36" i="24"/>
  <c r="J101" i="24"/>
  <c r="J104" i="24"/>
  <c r="J122" i="24"/>
  <c r="N143" i="24"/>
  <c r="J150" i="24"/>
  <c r="J171" i="24"/>
  <c r="L192" i="24"/>
  <c r="L255" i="24"/>
  <c r="F15" i="25"/>
  <c r="K68" i="26"/>
  <c r="K142" i="26"/>
  <c r="K19" i="28"/>
  <c r="I19" i="28"/>
  <c r="Q20" i="21"/>
  <c r="Q19" i="21"/>
  <c r="J18" i="24"/>
  <c r="J31" i="24"/>
  <c r="J43" i="24"/>
  <c r="L141" i="24"/>
  <c r="J165" i="24"/>
  <c r="L168" i="24"/>
  <c r="N186" i="24"/>
  <c r="J189" i="24"/>
  <c r="H86" i="25"/>
  <c r="J39" i="27"/>
  <c r="K39" i="27"/>
  <c r="I39" i="27"/>
  <c r="J24" i="28"/>
  <c r="L24" i="28"/>
  <c r="I24" i="28"/>
  <c r="K24" i="28"/>
  <c r="J14" i="24"/>
  <c r="J33" i="24"/>
  <c r="J39" i="24"/>
  <c r="J41" i="24"/>
  <c r="J105" i="24"/>
  <c r="L108" i="24"/>
  <c r="N144" i="24"/>
  <c r="N165" i="24"/>
  <c r="J172" i="24"/>
  <c r="L175" i="24"/>
  <c r="J9" i="25"/>
  <c r="J31" i="25"/>
  <c r="K122" i="26"/>
  <c r="K157" i="22"/>
  <c r="J157" i="22"/>
  <c r="N31" i="24"/>
  <c r="J35" i="24"/>
  <c r="J37" i="24"/>
  <c r="L105" i="24"/>
  <c r="J123" i="24"/>
  <c r="J148" i="24"/>
  <c r="L151" i="24"/>
  <c r="L172" i="24"/>
  <c r="L197" i="24"/>
  <c r="H18" i="25"/>
  <c r="H41" i="25"/>
  <c r="I18" i="27"/>
  <c r="K18" i="27"/>
  <c r="J18" i="27"/>
  <c r="K72" i="27"/>
  <c r="L31" i="24"/>
  <c r="L33" i="24"/>
  <c r="L35" i="24"/>
  <c r="J36" i="24"/>
  <c r="L39" i="24"/>
  <c r="J40" i="24"/>
  <c r="L43" i="24"/>
  <c r="J99" i="24"/>
  <c r="J108" i="24"/>
  <c r="L109" i="24"/>
  <c r="N141" i="24"/>
  <c r="J147" i="24"/>
  <c r="L152" i="24"/>
  <c r="J163" i="24"/>
  <c r="J164" i="24"/>
  <c r="L166" i="24"/>
  <c r="L167" i="24"/>
  <c r="J175" i="24"/>
  <c r="J190" i="24"/>
  <c r="J241" i="24"/>
  <c r="J87" i="25"/>
  <c r="K85" i="26"/>
  <c r="I85" i="26"/>
  <c r="J85" i="26"/>
  <c r="J125" i="27"/>
  <c r="I125" i="27"/>
  <c r="K125" i="27"/>
  <c r="N9" i="24"/>
  <c r="J10" i="24"/>
  <c r="N11" i="24"/>
  <c r="J12" i="24"/>
  <c r="L14" i="24"/>
  <c r="J15" i="24"/>
  <c r="L18" i="24"/>
  <c r="J19" i="24"/>
  <c r="J97" i="24"/>
  <c r="N98" i="24"/>
  <c r="L99" i="24"/>
  <c r="J100" i="24"/>
  <c r="J102" i="24"/>
  <c r="J103" i="24"/>
  <c r="L104" i="24"/>
  <c r="J146" i="24"/>
  <c r="L147" i="24"/>
  <c r="J151" i="24"/>
  <c r="L164" i="24"/>
  <c r="L165" i="24"/>
  <c r="N166" i="24"/>
  <c r="J170" i="24"/>
  <c r="L171" i="24"/>
  <c r="L190" i="24"/>
  <c r="J194" i="24"/>
  <c r="J197" i="24"/>
  <c r="N231" i="24"/>
  <c r="L234" i="24"/>
  <c r="F10" i="25"/>
  <c r="N12" i="25"/>
  <c r="F19" i="25"/>
  <c r="H38" i="25"/>
  <c r="J82" i="25"/>
  <c r="K18" i="26"/>
  <c r="K157" i="26"/>
  <c r="K98" i="27"/>
  <c r="K123" i="28"/>
  <c r="I123" i="28"/>
  <c r="L10" i="24"/>
  <c r="L12" i="24"/>
  <c r="L15" i="24"/>
  <c r="J16" i="24"/>
  <c r="L19" i="24"/>
  <c r="J20" i="24"/>
  <c r="L97" i="24"/>
  <c r="N99" i="24"/>
  <c r="L101" i="24"/>
  <c r="L102" i="24"/>
  <c r="L107" i="24"/>
  <c r="J145" i="24"/>
  <c r="L146" i="24"/>
  <c r="N163" i="24"/>
  <c r="J169" i="24"/>
  <c r="L174" i="24"/>
  <c r="J186" i="24"/>
  <c r="J187" i="24"/>
  <c r="L188" i="24"/>
  <c r="L189" i="24"/>
  <c r="J193" i="24"/>
  <c r="J196" i="24"/>
  <c r="N229" i="24"/>
  <c r="J232" i="24"/>
  <c r="J235" i="24"/>
  <c r="L238" i="24"/>
  <c r="N10" i="25"/>
  <c r="J13" i="25"/>
  <c r="L16" i="25"/>
  <c r="J35" i="25"/>
  <c r="J58" i="25"/>
  <c r="K8" i="26"/>
  <c r="K58" i="26"/>
  <c r="K109" i="26"/>
  <c r="K129" i="26"/>
  <c r="K87" i="27"/>
  <c r="K71" i="28"/>
  <c r="I71" i="28"/>
  <c r="L32" i="24"/>
  <c r="L34" i="24"/>
  <c r="L37" i="24"/>
  <c r="J38" i="24"/>
  <c r="L41" i="24"/>
  <c r="J42" i="24"/>
  <c r="N100" i="24"/>
  <c r="J106" i="24"/>
  <c r="J143" i="24"/>
  <c r="J144" i="24"/>
  <c r="L145" i="24"/>
  <c r="J149" i="24"/>
  <c r="L150" i="24"/>
  <c r="L169" i="24"/>
  <c r="J173" i="24"/>
  <c r="J185" i="24"/>
  <c r="L186" i="24"/>
  <c r="L187" i="24"/>
  <c r="J192" i="24"/>
  <c r="L193" i="24"/>
  <c r="H36" i="25"/>
  <c r="J75" i="25"/>
  <c r="K14" i="26"/>
  <c r="J14" i="26"/>
  <c r="I14" i="26"/>
  <c r="J32" i="26"/>
  <c r="K32" i="26"/>
  <c r="I32" i="26"/>
  <c r="K51" i="26"/>
  <c r="I51" i="26"/>
  <c r="J51" i="26"/>
  <c r="L103" i="30"/>
  <c r="J9" i="24"/>
  <c r="N10" i="24"/>
  <c r="J11" i="24"/>
  <c r="N12" i="24"/>
  <c r="J13" i="24"/>
  <c r="L16" i="24"/>
  <c r="J17" i="24"/>
  <c r="L20" i="24"/>
  <c r="J21" i="24"/>
  <c r="N97" i="24"/>
  <c r="J98" i="24"/>
  <c r="L106" i="24"/>
  <c r="J141" i="24"/>
  <c r="J142" i="24"/>
  <c r="L143" i="24"/>
  <c r="L144" i="24"/>
  <c r="L149" i="24"/>
  <c r="J153" i="24"/>
  <c r="J168" i="24"/>
  <c r="L173" i="24"/>
  <c r="L185" i="24"/>
  <c r="N187" i="24"/>
  <c r="N188" i="24"/>
  <c r="L196" i="24"/>
  <c r="J230" i="24"/>
  <c r="J239" i="24"/>
  <c r="J11" i="25"/>
  <c r="H14" i="25"/>
  <c r="J17" i="25"/>
  <c r="L20" i="25"/>
  <c r="J33" i="25"/>
  <c r="J36" i="25"/>
  <c r="H64" i="25"/>
  <c r="K22" i="26"/>
  <c r="K40" i="26"/>
  <c r="K75" i="26"/>
  <c r="L9" i="25"/>
  <c r="H10" i="25"/>
  <c r="L11" i="25"/>
  <c r="H12" i="25"/>
  <c r="L13" i="25"/>
  <c r="J14" i="25"/>
  <c r="H15" i="25"/>
  <c r="F16" i="25"/>
  <c r="L17" i="25"/>
  <c r="J18" i="25"/>
  <c r="H19" i="25"/>
  <c r="F20" i="25"/>
  <c r="L21" i="25"/>
  <c r="J37" i="25"/>
  <c r="H39" i="25"/>
  <c r="H40" i="25"/>
  <c r="J42" i="25"/>
  <c r="J43" i="25"/>
  <c r="J64" i="25"/>
  <c r="J81" i="25"/>
  <c r="J86" i="25"/>
  <c r="K9" i="27"/>
  <c r="K29" i="27"/>
  <c r="K57" i="27"/>
  <c r="K79" i="27"/>
  <c r="K102" i="27"/>
  <c r="K137" i="27"/>
  <c r="L230" i="24"/>
  <c r="L232" i="24"/>
  <c r="L235" i="24"/>
  <c r="J236" i="24"/>
  <c r="L239" i="24"/>
  <c r="J240" i="24"/>
  <c r="N255" i="24"/>
  <c r="H32" i="25"/>
  <c r="H34" i="25"/>
  <c r="J38" i="25"/>
  <c r="J40" i="25"/>
  <c r="H53" i="25"/>
  <c r="J63" i="25"/>
  <c r="H80" i="25"/>
  <c r="J85" i="25"/>
  <c r="K10" i="26"/>
  <c r="K13" i="26"/>
  <c r="K12" i="27"/>
  <c r="I40" i="27"/>
  <c r="K40" i="27"/>
  <c r="J40" i="27"/>
  <c r="J60" i="27"/>
  <c r="K60" i="27"/>
  <c r="I60" i="27"/>
  <c r="J73" i="27"/>
  <c r="K73" i="27"/>
  <c r="I73" i="27"/>
  <c r="K111" i="27"/>
  <c r="K145" i="27"/>
  <c r="H163" i="30"/>
  <c r="F9" i="25"/>
  <c r="N9" i="25"/>
  <c r="J10" i="25"/>
  <c r="F11" i="25"/>
  <c r="N11" i="25"/>
  <c r="J12" i="25"/>
  <c r="F13" i="25"/>
  <c r="L14" i="25"/>
  <c r="J15" i="25"/>
  <c r="H16" i="25"/>
  <c r="F17" i="25"/>
  <c r="L18" i="25"/>
  <c r="J19" i="25"/>
  <c r="H20" i="25"/>
  <c r="F21" i="25"/>
  <c r="J39" i="25"/>
  <c r="H54" i="25"/>
  <c r="H84" i="25"/>
  <c r="K24" i="26"/>
  <c r="K25" i="27"/>
  <c r="I53" i="27"/>
  <c r="K53" i="27"/>
  <c r="J53" i="27"/>
  <c r="K115" i="27"/>
  <c r="K150" i="27"/>
  <c r="J195" i="24"/>
  <c r="J229" i="24"/>
  <c r="N230" i="24"/>
  <c r="J231" i="24"/>
  <c r="N232" i="24"/>
  <c r="J233" i="24"/>
  <c r="L236" i="24"/>
  <c r="J237" i="24"/>
  <c r="J32" i="25"/>
  <c r="J34" i="25"/>
  <c r="J54" i="25"/>
  <c r="H55" i="25"/>
  <c r="H60" i="25"/>
  <c r="H61" i="25"/>
  <c r="H79" i="25"/>
  <c r="K16" i="26"/>
  <c r="J17" i="27"/>
  <c r="I17" i="27"/>
  <c r="K17" i="27"/>
  <c r="K38" i="27"/>
  <c r="I66" i="27"/>
  <c r="J66" i="27"/>
  <c r="K66" i="27"/>
  <c r="J108" i="27"/>
  <c r="I108" i="27"/>
  <c r="K108" i="27"/>
  <c r="J142" i="27"/>
  <c r="I142" i="27"/>
  <c r="K142" i="27"/>
  <c r="K74" i="28"/>
  <c r="I74" i="28"/>
  <c r="J172" i="30"/>
  <c r="H9" i="25"/>
  <c r="L10" i="25"/>
  <c r="H11" i="25"/>
  <c r="L12" i="25"/>
  <c r="H13" i="25"/>
  <c r="F14" i="25"/>
  <c r="L15" i="25"/>
  <c r="J16" i="25"/>
  <c r="H17" i="25"/>
  <c r="F18" i="25"/>
  <c r="L19" i="25"/>
  <c r="J20" i="25"/>
  <c r="H21" i="25"/>
  <c r="H56" i="25"/>
  <c r="H59" i="25"/>
  <c r="H77" i="25"/>
  <c r="J78" i="25"/>
  <c r="J79" i="25"/>
  <c r="H83" i="25"/>
  <c r="K23" i="27"/>
  <c r="K43" i="27"/>
  <c r="K64" i="27"/>
  <c r="K89" i="27"/>
  <c r="K120" i="27"/>
  <c r="L229" i="24"/>
  <c r="L231" i="24"/>
  <c r="L233" i="24"/>
  <c r="J234" i="24"/>
  <c r="L237" i="24"/>
  <c r="J238" i="24"/>
  <c r="L241" i="24"/>
  <c r="H31" i="25"/>
  <c r="H33" i="25"/>
  <c r="H35" i="25"/>
  <c r="J56" i="25"/>
  <c r="H57" i="25"/>
  <c r="J59" i="25"/>
  <c r="J60" i="25"/>
  <c r="H65" i="25"/>
  <c r="H75" i="25"/>
  <c r="J76" i="25"/>
  <c r="J77" i="25"/>
  <c r="H82" i="25"/>
  <c r="J83" i="25"/>
  <c r="H87" i="25"/>
  <c r="K15" i="26"/>
  <c r="J26" i="27"/>
  <c r="I26" i="27"/>
  <c r="K26" i="27"/>
  <c r="K46" i="27"/>
  <c r="K94" i="27"/>
  <c r="K128" i="27"/>
  <c r="K106" i="28"/>
  <c r="I106" i="28"/>
  <c r="L85" i="30"/>
  <c r="J53" i="25"/>
  <c r="J55" i="25"/>
  <c r="J57" i="25"/>
  <c r="H58" i="25"/>
  <c r="J61" i="25"/>
  <c r="H62" i="25"/>
  <c r="J65" i="25"/>
  <c r="I10" i="27"/>
  <c r="K10" i="27"/>
  <c r="J10" i="27"/>
  <c r="K16" i="27"/>
  <c r="J30" i="27"/>
  <c r="K30" i="27"/>
  <c r="I30" i="27"/>
  <c r="I44" i="27"/>
  <c r="K44" i="27"/>
  <c r="J44" i="27"/>
  <c r="K51" i="27"/>
  <c r="J65" i="27"/>
  <c r="K65" i="27"/>
  <c r="I65" i="27"/>
  <c r="K83" i="27"/>
  <c r="I83" i="27"/>
  <c r="J83" i="27"/>
  <c r="K100" i="27"/>
  <c r="I100" i="27"/>
  <c r="J100" i="27"/>
  <c r="K117" i="27"/>
  <c r="I117" i="27"/>
  <c r="J117" i="27"/>
  <c r="K135" i="27"/>
  <c r="I135" i="27"/>
  <c r="J135" i="27"/>
  <c r="K152" i="27"/>
  <c r="I152" i="27"/>
  <c r="J152" i="27"/>
  <c r="K154" i="27"/>
  <c r="I154" i="27"/>
  <c r="J154" i="27"/>
  <c r="J32" i="28"/>
  <c r="L32" i="28"/>
  <c r="H12" i="30"/>
  <c r="J106" i="30"/>
  <c r="J62" i="25"/>
  <c r="H63" i="25"/>
  <c r="K8" i="27"/>
  <c r="J22" i="27"/>
  <c r="K22" i="27"/>
  <c r="I22" i="27"/>
  <c r="I36" i="27"/>
  <c r="K36" i="27"/>
  <c r="J36" i="27"/>
  <c r="K42" i="27"/>
  <c r="J56" i="27"/>
  <c r="K56" i="27"/>
  <c r="I56" i="27"/>
  <c r="I70" i="27"/>
  <c r="K70" i="27"/>
  <c r="J70" i="27"/>
  <c r="J82" i="27"/>
  <c r="K82" i="27"/>
  <c r="I82" i="27"/>
  <c r="K107" i="27"/>
  <c r="K124" i="27"/>
  <c r="K141" i="27"/>
  <c r="K157" i="27"/>
  <c r="I18" i="28"/>
  <c r="K18" i="28"/>
  <c r="K54" i="28"/>
  <c r="I54" i="28"/>
  <c r="K88" i="28"/>
  <c r="I88" i="28"/>
  <c r="L64" i="30"/>
  <c r="N186" i="30"/>
  <c r="J41" i="25"/>
  <c r="H42" i="25"/>
  <c r="H76" i="25"/>
  <c r="H78" i="25"/>
  <c r="J80" i="25"/>
  <c r="H81" i="25"/>
  <c r="J84" i="25"/>
  <c r="H85" i="25"/>
  <c r="K14" i="27"/>
  <c r="K55" i="27"/>
  <c r="K69" i="27"/>
  <c r="K74" i="27"/>
  <c r="K85" i="27"/>
  <c r="K99" i="27"/>
  <c r="K116" i="27"/>
  <c r="K134" i="27"/>
  <c r="K151" i="27"/>
  <c r="I23" i="28"/>
  <c r="K23" i="28"/>
  <c r="L25" i="28"/>
  <c r="J25" i="28"/>
  <c r="K57" i="28"/>
  <c r="I57" i="28"/>
  <c r="K13" i="27"/>
  <c r="K27" i="27"/>
  <c r="K33" i="27"/>
  <c r="K47" i="27"/>
  <c r="K61" i="27"/>
  <c r="K68" i="27"/>
  <c r="K81" i="27"/>
  <c r="K92" i="27"/>
  <c r="K109" i="27"/>
  <c r="K126" i="27"/>
  <c r="K143" i="27"/>
  <c r="K153" i="27"/>
  <c r="K155" i="27"/>
  <c r="I131" i="28"/>
  <c r="K131" i="28"/>
  <c r="L33" i="28"/>
  <c r="J33" i="28"/>
  <c r="N32" i="30"/>
  <c r="K92" i="28"/>
  <c r="I92" i="28"/>
  <c r="K109" i="28"/>
  <c r="I109" i="28"/>
  <c r="K126" i="28"/>
  <c r="I126" i="28"/>
  <c r="J145" i="28"/>
  <c r="I145" i="28"/>
  <c r="K145" i="28"/>
  <c r="L145" i="28"/>
  <c r="H107" i="30"/>
  <c r="N166" i="30"/>
  <c r="J156" i="27"/>
  <c r="I156" i="27"/>
  <c r="K156" i="27"/>
  <c r="J14" i="30"/>
  <c r="J35" i="30"/>
  <c r="L76" i="30"/>
  <c r="H97" i="30"/>
  <c r="L170" i="30"/>
  <c r="L17" i="30"/>
  <c r="L38" i="30"/>
  <c r="H207" i="30"/>
  <c r="L100" i="30"/>
  <c r="J107" i="30"/>
  <c r="H15" i="30"/>
  <c r="J18" i="30"/>
  <c r="L21" i="30"/>
  <c r="J33" i="30"/>
  <c r="H36" i="30"/>
  <c r="J39" i="30"/>
  <c r="L42" i="30"/>
  <c r="H108" i="30"/>
  <c r="F164" i="30"/>
  <c r="L174" i="30"/>
  <c r="L9" i="30"/>
  <c r="L63" i="30"/>
  <c r="L98" i="30"/>
  <c r="H101" i="30"/>
  <c r="L104" i="30"/>
  <c r="H164" i="30"/>
  <c r="L11" i="30"/>
  <c r="F16" i="30"/>
  <c r="H19" i="30"/>
  <c r="J31" i="30"/>
  <c r="F34" i="30"/>
  <c r="F37" i="30"/>
  <c r="H40" i="30"/>
  <c r="J43" i="30"/>
  <c r="J105" i="30"/>
  <c r="L13" i="30"/>
  <c r="L60" i="30"/>
  <c r="L78" i="30"/>
  <c r="H99" i="30"/>
  <c r="F102" i="30"/>
  <c r="H109" i="30"/>
  <c r="F165" i="30"/>
  <c r="F169" i="30"/>
  <c r="H10" i="30"/>
  <c r="F20" i="30"/>
  <c r="F32" i="30"/>
  <c r="N34" i="30"/>
  <c r="F41" i="30"/>
  <c r="L192" i="30"/>
  <c r="J12" i="31"/>
  <c r="L31" i="30"/>
  <c r="H32" i="30"/>
  <c r="L33" i="30"/>
  <c r="H34" i="30"/>
  <c r="L35" i="30"/>
  <c r="J36" i="30"/>
  <c r="H37" i="30"/>
  <c r="F38" i="30"/>
  <c r="L39" i="30"/>
  <c r="J40" i="30"/>
  <c r="H41" i="30"/>
  <c r="F42" i="30"/>
  <c r="L43" i="30"/>
  <c r="L105" i="30"/>
  <c r="L106" i="30"/>
  <c r="J108" i="30"/>
  <c r="J163" i="30"/>
  <c r="H165" i="30"/>
  <c r="F166" i="30"/>
  <c r="F168" i="30"/>
  <c r="H169" i="30"/>
  <c r="F173" i="30"/>
  <c r="F9" i="30"/>
  <c r="N9" i="30"/>
  <c r="J10" i="30"/>
  <c r="F11" i="30"/>
  <c r="N11" i="30"/>
  <c r="J12" i="30"/>
  <c r="F13" i="30"/>
  <c r="L14" i="30"/>
  <c r="J15" i="30"/>
  <c r="H16" i="30"/>
  <c r="F17" i="30"/>
  <c r="L18" i="30"/>
  <c r="J19" i="30"/>
  <c r="H20" i="30"/>
  <c r="F21" i="30"/>
  <c r="J58" i="30"/>
  <c r="J97" i="30"/>
  <c r="F98" i="30"/>
  <c r="N98" i="30"/>
  <c r="J99" i="30"/>
  <c r="F100" i="30"/>
  <c r="N100" i="30"/>
  <c r="J101" i="30"/>
  <c r="H102" i="30"/>
  <c r="F103" i="30"/>
  <c r="L107" i="30"/>
  <c r="J109" i="30"/>
  <c r="L163" i="30"/>
  <c r="J164" i="30"/>
  <c r="H166" i="30"/>
  <c r="F167" i="30"/>
  <c r="J169" i="30"/>
  <c r="H173" i="30"/>
  <c r="J175" i="30"/>
  <c r="L210" i="30"/>
  <c r="F31" i="30"/>
  <c r="N31" i="30"/>
  <c r="J32" i="30"/>
  <c r="F33" i="30"/>
  <c r="N33" i="30"/>
  <c r="J34" i="30"/>
  <c r="F35" i="30"/>
  <c r="L36" i="30"/>
  <c r="J37" i="30"/>
  <c r="H38" i="30"/>
  <c r="F39" i="30"/>
  <c r="L40" i="30"/>
  <c r="J41" i="30"/>
  <c r="H42" i="30"/>
  <c r="F43" i="30"/>
  <c r="F104" i="30"/>
  <c r="F105" i="30"/>
  <c r="L108" i="30"/>
  <c r="L164" i="30"/>
  <c r="J165" i="30"/>
  <c r="H167" i="30"/>
  <c r="H168" i="30"/>
  <c r="J171" i="30"/>
  <c r="L175" i="30"/>
  <c r="H9" i="30"/>
  <c r="L10" i="30"/>
  <c r="H11" i="30"/>
  <c r="L12" i="30"/>
  <c r="H13" i="30"/>
  <c r="F14" i="30"/>
  <c r="L15" i="30"/>
  <c r="J16" i="30"/>
  <c r="H17" i="30"/>
  <c r="F18" i="30"/>
  <c r="L19" i="30"/>
  <c r="J20" i="30"/>
  <c r="H21" i="30"/>
  <c r="L97" i="30"/>
  <c r="H98" i="30"/>
  <c r="L99" i="30"/>
  <c r="H100" i="30"/>
  <c r="L101" i="30"/>
  <c r="J102" i="30"/>
  <c r="H103" i="30"/>
  <c r="H104" i="30"/>
  <c r="F106" i="30"/>
  <c r="L109" i="30"/>
  <c r="N163" i="30"/>
  <c r="L165" i="30"/>
  <c r="J166" i="30"/>
  <c r="J168" i="30"/>
  <c r="L171" i="30"/>
  <c r="L208" i="30"/>
  <c r="H31" i="30"/>
  <c r="L32" i="30"/>
  <c r="H33" i="30"/>
  <c r="L34" i="30"/>
  <c r="H35" i="30"/>
  <c r="F36" i="30"/>
  <c r="L37" i="30"/>
  <c r="J38" i="30"/>
  <c r="H39" i="30"/>
  <c r="F40" i="30"/>
  <c r="L41" i="30"/>
  <c r="J42" i="30"/>
  <c r="H43" i="30"/>
  <c r="J103" i="30"/>
  <c r="H105" i="30"/>
  <c r="F107" i="30"/>
  <c r="N164" i="30"/>
  <c r="L166" i="30"/>
  <c r="J167" i="30"/>
  <c r="F170" i="30"/>
  <c r="F174" i="30"/>
  <c r="J9" i="30"/>
  <c r="F10" i="30"/>
  <c r="N10" i="30"/>
  <c r="J11" i="30"/>
  <c r="F12" i="30"/>
  <c r="N12" i="30"/>
  <c r="J13" i="30"/>
  <c r="H14" i="30"/>
  <c r="F15" i="30"/>
  <c r="L16" i="30"/>
  <c r="J17" i="30"/>
  <c r="H18" i="30"/>
  <c r="F19" i="30"/>
  <c r="L20" i="30"/>
  <c r="J21" i="30"/>
  <c r="F97" i="30"/>
  <c r="N97" i="30"/>
  <c r="J98" i="30"/>
  <c r="F99" i="30"/>
  <c r="N99" i="30"/>
  <c r="J100" i="30"/>
  <c r="F101" i="30"/>
  <c r="L102" i="30"/>
  <c r="J104" i="30"/>
  <c r="H106" i="30"/>
  <c r="F108" i="30"/>
  <c r="F109" i="30"/>
  <c r="F163" i="30"/>
  <c r="N165" i="30"/>
  <c r="L167" i="30"/>
  <c r="L168" i="30"/>
  <c r="H170" i="30"/>
  <c r="H172" i="30"/>
  <c r="H209" i="30"/>
  <c r="L9" i="31"/>
  <c r="H15" i="31"/>
  <c r="J18" i="31"/>
  <c r="L21" i="31"/>
  <c r="L255" i="30"/>
  <c r="F262" i="30"/>
  <c r="N9" i="31"/>
  <c r="F11" i="31"/>
  <c r="J57" i="31"/>
  <c r="H211" i="30"/>
  <c r="F212" i="30"/>
  <c r="F10" i="31"/>
  <c r="L11" i="31"/>
  <c r="F13" i="31"/>
  <c r="F16" i="31"/>
  <c r="H19" i="31"/>
  <c r="H10" i="31"/>
  <c r="L13" i="31"/>
  <c r="J55" i="31"/>
  <c r="J61" i="31"/>
  <c r="F171" i="30"/>
  <c r="L172" i="30"/>
  <c r="J173" i="30"/>
  <c r="H174" i="30"/>
  <c r="F175" i="30"/>
  <c r="N11" i="31"/>
  <c r="F20" i="31"/>
  <c r="F9" i="31"/>
  <c r="J10" i="31"/>
  <c r="H12" i="31"/>
  <c r="L169" i="30"/>
  <c r="J170" i="30"/>
  <c r="H171" i="30"/>
  <c r="F172" i="30"/>
  <c r="L173" i="30"/>
  <c r="J174" i="30"/>
  <c r="H175" i="30"/>
  <c r="J9" i="31"/>
  <c r="N10" i="31"/>
  <c r="J14" i="31"/>
  <c r="L17" i="31"/>
  <c r="L14" i="31"/>
  <c r="J15" i="31"/>
  <c r="H16" i="31"/>
  <c r="F17" i="31"/>
  <c r="L18" i="31"/>
  <c r="J19" i="31"/>
  <c r="H20" i="31"/>
  <c r="F21" i="31"/>
  <c r="H54" i="31"/>
  <c r="H56" i="31"/>
  <c r="H59" i="31"/>
  <c r="H63" i="31"/>
  <c r="H38" i="31"/>
  <c r="H42" i="31"/>
  <c r="H76" i="31"/>
  <c r="H78" i="31"/>
  <c r="H81" i="31"/>
  <c r="I32" i="35"/>
  <c r="H32" i="35"/>
  <c r="H9" i="31"/>
  <c r="L10" i="31"/>
  <c r="H11" i="31"/>
  <c r="L12" i="31"/>
  <c r="H13" i="31"/>
  <c r="F14" i="31"/>
  <c r="L15" i="31"/>
  <c r="J16" i="31"/>
  <c r="H17" i="31"/>
  <c r="F18" i="31"/>
  <c r="L19" i="31"/>
  <c r="J20" i="31"/>
  <c r="H21" i="31"/>
  <c r="AL37" i="35"/>
  <c r="AK37" i="35"/>
  <c r="J11" i="31"/>
  <c r="F12" i="31"/>
  <c r="N12" i="31"/>
  <c r="J13" i="31"/>
  <c r="H14" i="31"/>
  <c r="F15" i="31"/>
  <c r="L16" i="31"/>
  <c r="J17" i="31"/>
  <c r="H18" i="31"/>
  <c r="F19" i="31"/>
  <c r="L20" i="31"/>
  <c r="J21" i="31"/>
  <c r="AB14" i="35"/>
  <c r="V9" i="35"/>
  <c r="AB10" i="35"/>
  <c r="AB8" i="35"/>
  <c r="Q11" i="36"/>
  <c r="P11" i="36"/>
  <c r="P6" i="36"/>
  <c r="Q6" i="36"/>
  <c r="N10" i="41"/>
  <c r="L6" i="39"/>
  <c r="K6" i="39"/>
  <c r="M8" i="39"/>
  <c r="L8" i="39"/>
  <c r="K8" i="39"/>
  <c r="L10" i="39"/>
  <c r="K10" i="39"/>
  <c r="M10" i="39"/>
  <c r="I11" i="40"/>
  <c r="H11" i="40"/>
  <c r="J11" i="40"/>
  <c r="J11" i="43"/>
  <c r="I11" i="43"/>
  <c r="H11" i="43"/>
  <c r="I126" i="39"/>
  <c r="J6" i="40"/>
  <c r="H6" i="40"/>
  <c r="I6" i="40"/>
  <c r="I7" i="40"/>
  <c r="H7" i="40"/>
  <c r="J7" i="40"/>
  <c r="O126" i="39"/>
  <c r="M126" i="39"/>
  <c r="L126" i="39"/>
  <c r="N126" i="39"/>
  <c r="J8" i="40"/>
  <c r="I8" i="40"/>
  <c r="H8" i="40"/>
  <c r="M8" i="40"/>
  <c r="L8" i="40"/>
  <c r="M12" i="42"/>
  <c r="L12" i="42"/>
  <c r="N12" i="42"/>
  <c r="Q11" i="40"/>
  <c r="P11" i="40"/>
  <c r="T11" i="40"/>
  <c r="S11" i="40"/>
  <c r="R11" i="40"/>
  <c r="L136" i="40"/>
  <c r="K136" i="40"/>
  <c r="O136" i="40"/>
  <c r="N136" i="40"/>
  <c r="M136" i="40"/>
  <c r="J8" i="43"/>
  <c r="R6" i="39"/>
  <c r="Q6" i="39"/>
  <c r="P6" i="39"/>
  <c r="O6" i="39"/>
  <c r="I7" i="39"/>
  <c r="H7" i="39"/>
  <c r="G7" i="39"/>
  <c r="R7" i="39"/>
  <c r="Q7" i="39"/>
  <c r="P7" i="39"/>
  <c r="O7" i="39"/>
  <c r="S7" i="39"/>
  <c r="T7" i="39"/>
  <c r="J11" i="39"/>
  <c r="M9" i="39"/>
  <c r="L9" i="39"/>
  <c r="K9" i="39"/>
  <c r="T10" i="39"/>
  <c r="S10" i="39"/>
  <c r="Q10" i="39"/>
  <c r="R10" i="39"/>
  <c r="P10" i="39"/>
  <c r="O10" i="39"/>
  <c r="I128" i="39"/>
  <c r="T7" i="40"/>
  <c r="AA19" i="40" s="1"/>
  <c r="C11" i="39"/>
  <c r="D129" i="39"/>
  <c r="T6" i="40"/>
  <c r="F12" i="40"/>
  <c r="I134" i="40"/>
  <c r="H134" i="40"/>
  <c r="G134" i="40"/>
  <c r="N6" i="42"/>
  <c r="M6" i="42"/>
  <c r="L6" i="42"/>
  <c r="Q10" i="43"/>
  <c r="P10" i="43"/>
  <c r="T10" i="43"/>
  <c r="S10" i="43"/>
  <c r="R10" i="43"/>
  <c r="H6" i="39"/>
  <c r="G6" i="39"/>
  <c r="H8" i="39"/>
  <c r="G8" i="39"/>
  <c r="I8" i="39"/>
  <c r="P8" i="39"/>
  <c r="O8" i="39"/>
  <c r="T8" i="39"/>
  <c r="S8" i="39"/>
  <c r="R8" i="39"/>
  <c r="Q8" i="39"/>
  <c r="D11" i="39"/>
  <c r="C129" i="39"/>
  <c r="T8" i="40"/>
  <c r="Q8" i="40"/>
  <c r="P8" i="40"/>
  <c r="H135" i="41"/>
  <c r="G135" i="41"/>
  <c r="I135" i="41"/>
  <c r="E11" i="39"/>
  <c r="I10" i="39"/>
  <c r="G10" i="39"/>
  <c r="H10" i="39"/>
  <c r="F129" i="39"/>
  <c r="I127" i="39"/>
  <c r="F8" i="40"/>
  <c r="M7" i="39"/>
  <c r="L7" i="39"/>
  <c r="K7" i="39"/>
  <c r="F11" i="39"/>
  <c r="I9" i="39"/>
  <c r="H9" i="39"/>
  <c r="G9" i="39"/>
  <c r="S9" i="39"/>
  <c r="N11" i="39"/>
  <c r="T9" i="39"/>
  <c r="R9" i="39"/>
  <c r="Q9" i="39"/>
  <c r="O9" i="39"/>
  <c r="P9" i="39"/>
  <c r="F9" i="40"/>
  <c r="F7" i="40"/>
  <c r="N135" i="40"/>
  <c r="M135" i="40"/>
  <c r="L135" i="40"/>
  <c r="K135" i="40"/>
  <c r="O135" i="40"/>
  <c r="N6" i="41"/>
  <c r="O128" i="39"/>
  <c r="M128" i="39"/>
  <c r="N128" i="39"/>
  <c r="L128" i="39"/>
  <c r="F6" i="40"/>
  <c r="M11" i="40"/>
  <c r="L11" i="40"/>
  <c r="I136" i="40"/>
  <c r="H136" i="40"/>
  <c r="G136" i="40"/>
  <c r="H134" i="41"/>
  <c r="I134" i="41"/>
  <c r="G134" i="41"/>
  <c r="Q6" i="42"/>
  <c r="P6" i="42"/>
  <c r="T6" i="42"/>
  <c r="S6" i="42"/>
  <c r="R6" i="42"/>
  <c r="J10" i="42"/>
  <c r="H138" i="42"/>
  <c r="G138" i="42"/>
  <c r="I138" i="42"/>
  <c r="M8" i="43"/>
  <c r="L8" i="43"/>
  <c r="N8" i="43"/>
  <c r="N14" i="43"/>
  <c r="M14" i="43"/>
  <c r="L14" i="43"/>
  <c r="J12" i="44"/>
  <c r="I12" i="44"/>
  <c r="H12" i="44"/>
  <c r="O137" i="40"/>
  <c r="N137" i="40"/>
  <c r="L137" i="40"/>
  <c r="K137" i="40"/>
  <c r="M137" i="40"/>
  <c r="S12" i="41"/>
  <c r="Q12" i="41"/>
  <c r="R12" i="41"/>
  <c r="P12" i="41"/>
  <c r="O135" i="41"/>
  <c r="M135" i="41"/>
  <c r="N135" i="41"/>
  <c r="L135" i="41"/>
  <c r="T7" i="42"/>
  <c r="AA19" i="42" s="1"/>
  <c r="S7" i="42"/>
  <c r="R7" i="42"/>
  <c r="Q7" i="42"/>
  <c r="P7" i="42"/>
  <c r="T12" i="42"/>
  <c r="R12" i="42"/>
  <c r="Q12" i="42"/>
  <c r="P12" i="42"/>
  <c r="S12" i="42"/>
  <c r="N9" i="43"/>
  <c r="J6" i="43"/>
  <c r="J12" i="43"/>
  <c r="J10" i="40"/>
  <c r="AA20" i="40"/>
  <c r="T10" i="40"/>
  <c r="F11" i="40"/>
  <c r="L12" i="40"/>
  <c r="M12" i="40"/>
  <c r="M134" i="40"/>
  <c r="K134" i="40"/>
  <c r="L134" i="40"/>
  <c r="I138" i="40"/>
  <c r="G138" i="40"/>
  <c r="H138" i="40"/>
  <c r="N10" i="42"/>
  <c r="M10" i="42"/>
  <c r="L10" i="42"/>
  <c r="O138" i="42"/>
  <c r="M138" i="42"/>
  <c r="L138" i="42"/>
  <c r="N138" i="42"/>
  <c r="T8" i="43"/>
  <c r="R8" i="43"/>
  <c r="Q8" i="43"/>
  <c r="P8" i="43"/>
  <c r="S8" i="43"/>
  <c r="R12" i="43"/>
  <c r="T12" i="43"/>
  <c r="S12" i="43"/>
  <c r="Q12" i="43"/>
  <c r="P12" i="43"/>
  <c r="M140" i="43"/>
  <c r="L140" i="43"/>
  <c r="M144" i="43"/>
  <c r="L144" i="43"/>
  <c r="O16" i="44"/>
  <c r="S6" i="44"/>
  <c r="R6" i="44"/>
  <c r="Q6" i="44"/>
  <c r="P6" i="44"/>
  <c r="T6" i="44"/>
  <c r="I135" i="40"/>
  <c r="H135" i="40"/>
  <c r="G135" i="40"/>
  <c r="M8" i="42"/>
  <c r="J8" i="42"/>
  <c r="Q10" i="42"/>
  <c r="P10" i="42"/>
  <c r="T10" i="42"/>
  <c r="S10" i="42"/>
  <c r="R10" i="42"/>
  <c r="AA20" i="42"/>
  <c r="I137" i="42"/>
  <c r="H137" i="42"/>
  <c r="G137" i="42"/>
  <c r="N6" i="43"/>
  <c r="M6" i="43"/>
  <c r="K16" i="43"/>
  <c r="L6" i="43"/>
  <c r="I144" i="45"/>
  <c r="H144" i="45"/>
  <c r="G144" i="45"/>
  <c r="S11" i="41"/>
  <c r="Q11" i="41"/>
  <c r="P11" i="41"/>
  <c r="R11" i="41"/>
  <c r="I12" i="41"/>
  <c r="H12" i="41"/>
  <c r="N138" i="41"/>
  <c r="L138" i="41"/>
  <c r="M138" i="41"/>
  <c r="O138" i="41"/>
  <c r="J7" i="42"/>
  <c r="L8" i="42"/>
  <c r="N8" i="42"/>
  <c r="Q6" i="43"/>
  <c r="P6" i="43"/>
  <c r="T6" i="43"/>
  <c r="S6" i="43"/>
  <c r="R6" i="43"/>
  <c r="J10" i="43"/>
  <c r="J13" i="43"/>
  <c r="N8" i="44"/>
  <c r="M8" i="44"/>
  <c r="L8" i="44"/>
  <c r="G137" i="40"/>
  <c r="I137" i="40"/>
  <c r="H137" i="40"/>
  <c r="H11" i="41"/>
  <c r="I11" i="41"/>
  <c r="J6" i="42"/>
  <c r="I134" i="42"/>
  <c r="H134" i="42"/>
  <c r="G134" i="42"/>
  <c r="T11" i="43"/>
  <c r="S11" i="43"/>
  <c r="R11" i="43"/>
  <c r="P11" i="43"/>
  <c r="Q11" i="43"/>
  <c r="P15" i="43"/>
  <c r="T15" i="43"/>
  <c r="S15" i="43"/>
  <c r="R15" i="43"/>
  <c r="Q15" i="43"/>
  <c r="J12" i="40"/>
  <c r="I12" i="40"/>
  <c r="H12" i="40"/>
  <c r="T12" i="40"/>
  <c r="S12" i="40"/>
  <c r="R12" i="40"/>
  <c r="Q12" i="40"/>
  <c r="P12" i="40"/>
  <c r="O138" i="40"/>
  <c r="N138" i="40"/>
  <c r="M138" i="40"/>
  <c r="L138" i="40"/>
  <c r="K138" i="40"/>
  <c r="N137" i="41"/>
  <c r="M137" i="41"/>
  <c r="O137" i="41"/>
  <c r="L137" i="41"/>
  <c r="N9" i="42"/>
  <c r="T8" i="42"/>
  <c r="R8" i="42"/>
  <c r="Q8" i="42"/>
  <c r="P8" i="42"/>
  <c r="S8" i="42"/>
  <c r="J12" i="42"/>
  <c r="I12" i="42"/>
  <c r="H12" i="42"/>
  <c r="N10" i="43"/>
  <c r="M10" i="43"/>
  <c r="L10" i="43"/>
  <c r="M142" i="43"/>
  <c r="L142" i="43"/>
  <c r="J10" i="44"/>
  <c r="I10" i="44"/>
  <c r="H10" i="44"/>
  <c r="N11" i="41"/>
  <c r="M11" i="41"/>
  <c r="L11" i="41"/>
  <c r="H136" i="41"/>
  <c r="G136" i="41"/>
  <c r="I136" i="41"/>
  <c r="O135" i="42"/>
  <c r="N135" i="42"/>
  <c r="L135" i="42"/>
  <c r="M135" i="42"/>
  <c r="F7" i="44"/>
  <c r="J15" i="44"/>
  <c r="I15" i="44"/>
  <c r="H15" i="44"/>
  <c r="G16" i="45"/>
  <c r="J6" i="45"/>
  <c r="I6" i="45"/>
  <c r="H6" i="45"/>
  <c r="N7" i="42"/>
  <c r="L7" i="42"/>
  <c r="M7" i="42"/>
  <c r="N11" i="42"/>
  <c r="L11" i="42"/>
  <c r="M11" i="42"/>
  <c r="I136" i="42"/>
  <c r="G136" i="42"/>
  <c r="H136" i="42"/>
  <c r="N7" i="43"/>
  <c r="N11" i="43"/>
  <c r="L11" i="43"/>
  <c r="M11" i="43"/>
  <c r="L13" i="43"/>
  <c r="N13" i="43"/>
  <c r="M13" i="43"/>
  <c r="M12" i="41"/>
  <c r="N12" i="41"/>
  <c r="L12" i="41"/>
  <c r="I138" i="41"/>
  <c r="H138" i="41"/>
  <c r="G138" i="41"/>
  <c r="M137" i="42"/>
  <c r="L137" i="42"/>
  <c r="N137" i="42"/>
  <c r="O137" i="42"/>
  <c r="N12" i="43"/>
  <c r="M12" i="43"/>
  <c r="L12" i="43"/>
  <c r="H141" i="43"/>
  <c r="K141" i="43" s="1"/>
  <c r="I141" i="43"/>
  <c r="G141" i="43"/>
  <c r="J11" i="44"/>
  <c r="I11" i="44"/>
  <c r="H11" i="44"/>
  <c r="N13" i="44"/>
  <c r="M13" i="44"/>
  <c r="L13" i="44"/>
  <c r="D21" i="46"/>
  <c r="J14" i="43"/>
  <c r="G136" i="43"/>
  <c r="I136" i="43"/>
  <c r="H136" i="43"/>
  <c r="K136" i="43" s="1"/>
  <c r="I138" i="43"/>
  <c r="H139" i="43"/>
  <c r="K139" i="43" s="1"/>
  <c r="I139" i="43"/>
  <c r="G139" i="43"/>
  <c r="I140" i="43"/>
  <c r="I142" i="43"/>
  <c r="D16" i="44"/>
  <c r="N136" i="41"/>
  <c r="O136" i="41"/>
  <c r="M136" i="41"/>
  <c r="L136" i="41"/>
  <c r="G135" i="42"/>
  <c r="I135" i="42"/>
  <c r="H135" i="42"/>
  <c r="N15" i="43"/>
  <c r="G144" i="43"/>
  <c r="I144" i="43"/>
  <c r="H144" i="43"/>
  <c r="K144" i="43" s="1"/>
  <c r="G16" i="44"/>
  <c r="J6" i="44"/>
  <c r="I6" i="44"/>
  <c r="H6" i="44"/>
  <c r="G137" i="45"/>
  <c r="I137" i="45"/>
  <c r="H137" i="45"/>
  <c r="I137" i="41"/>
  <c r="H137" i="41"/>
  <c r="G137" i="41"/>
  <c r="J11" i="42"/>
  <c r="I11" i="42"/>
  <c r="H11" i="42"/>
  <c r="T11" i="42"/>
  <c r="S11" i="42"/>
  <c r="R11" i="42"/>
  <c r="Q11" i="42"/>
  <c r="P11" i="42"/>
  <c r="O136" i="42"/>
  <c r="N136" i="42"/>
  <c r="M136" i="42"/>
  <c r="L136" i="42"/>
  <c r="T9" i="45"/>
  <c r="Q9" i="45"/>
  <c r="S9" i="45"/>
  <c r="R9" i="45"/>
  <c r="P9" i="45"/>
  <c r="H143" i="44"/>
  <c r="G143" i="44"/>
  <c r="I11" i="45"/>
  <c r="H11" i="45"/>
  <c r="J11" i="45"/>
  <c r="F12" i="45"/>
  <c r="S15" i="45"/>
  <c r="Q15" i="45"/>
  <c r="P15" i="45"/>
  <c r="T15" i="45"/>
  <c r="R15" i="45"/>
  <c r="I7" i="44"/>
  <c r="H7" i="44"/>
  <c r="J7" i="44"/>
  <c r="T7" i="44"/>
  <c r="S7" i="44"/>
  <c r="Q7" i="44"/>
  <c r="P7" i="44"/>
  <c r="R7" i="44"/>
  <c r="F8" i="44"/>
  <c r="M9" i="44"/>
  <c r="L9" i="44"/>
  <c r="N9" i="44"/>
  <c r="F14" i="44"/>
  <c r="H144" i="44"/>
  <c r="G144" i="44"/>
  <c r="Q7" i="45"/>
  <c r="P7" i="45"/>
  <c r="T7" i="45"/>
  <c r="S7" i="45"/>
  <c r="R7" i="45"/>
  <c r="D9" i="46"/>
  <c r="I9" i="45"/>
  <c r="J9" i="45"/>
  <c r="H9" i="45"/>
  <c r="E146" i="45"/>
  <c r="D10" i="47"/>
  <c r="D11" i="48"/>
  <c r="C16" i="44"/>
  <c r="K16" i="44"/>
  <c r="N6" i="44"/>
  <c r="M6" i="44"/>
  <c r="L6" i="44"/>
  <c r="J8" i="44"/>
  <c r="I8" i="44"/>
  <c r="H8" i="44"/>
  <c r="R8" i="44"/>
  <c r="Q8" i="44"/>
  <c r="T8" i="44"/>
  <c r="S8" i="44"/>
  <c r="P8" i="44"/>
  <c r="F9" i="44"/>
  <c r="N10" i="44"/>
  <c r="M10" i="44"/>
  <c r="L10" i="44"/>
  <c r="L11" i="44"/>
  <c r="N11" i="44"/>
  <c r="M11" i="44"/>
  <c r="F13" i="44"/>
  <c r="Q13" i="44"/>
  <c r="P13" i="44"/>
  <c r="T13" i="44"/>
  <c r="S13" i="44"/>
  <c r="R13" i="44"/>
  <c r="M15" i="44"/>
  <c r="L15" i="44"/>
  <c r="N15" i="44"/>
  <c r="I136" i="45"/>
  <c r="H136" i="45"/>
  <c r="K136" i="45" s="1"/>
  <c r="G136" i="45"/>
  <c r="D13" i="46"/>
  <c r="D16" i="45"/>
  <c r="I7" i="45"/>
  <c r="H7" i="45"/>
  <c r="J7" i="45"/>
  <c r="F10" i="45"/>
  <c r="S11" i="45"/>
  <c r="Q11" i="45"/>
  <c r="P11" i="45"/>
  <c r="T11" i="45"/>
  <c r="R11" i="45"/>
  <c r="M13" i="45"/>
  <c r="L13" i="45"/>
  <c r="N13" i="45"/>
  <c r="I15" i="45"/>
  <c r="H15" i="45"/>
  <c r="J15" i="45"/>
  <c r="D14" i="47"/>
  <c r="D15" i="48"/>
  <c r="F6" i="44"/>
  <c r="E16" i="44"/>
  <c r="F16" i="44" s="1"/>
  <c r="L7" i="44"/>
  <c r="N7" i="44"/>
  <c r="M7" i="44"/>
  <c r="H9" i="44"/>
  <c r="J9" i="44"/>
  <c r="I9" i="44"/>
  <c r="P9" i="44"/>
  <c r="T9" i="44"/>
  <c r="S9" i="44"/>
  <c r="R9" i="44"/>
  <c r="Q9" i="44"/>
  <c r="F10" i="44"/>
  <c r="F11" i="44"/>
  <c r="F12" i="44"/>
  <c r="S12" i="44"/>
  <c r="R12" i="44"/>
  <c r="P12" i="44"/>
  <c r="T12" i="44"/>
  <c r="Q12" i="44"/>
  <c r="I13" i="44"/>
  <c r="H13" i="44"/>
  <c r="J13" i="44"/>
  <c r="N14" i="44"/>
  <c r="L14" i="44"/>
  <c r="M14" i="44"/>
  <c r="T15" i="44"/>
  <c r="P15" i="44"/>
  <c r="S15" i="44"/>
  <c r="R15" i="44"/>
  <c r="Q15" i="44"/>
  <c r="F6" i="45"/>
  <c r="E16" i="45"/>
  <c r="F16" i="45" s="1"/>
  <c r="O16" i="45"/>
  <c r="S6" i="45"/>
  <c r="R6" i="45"/>
  <c r="P6" i="45"/>
  <c r="T6" i="45"/>
  <c r="Q6" i="45"/>
  <c r="M9" i="45"/>
  <c r="L9" i="45"/>
  <c r="N9" i="45"/>
  <c r="G145" i="45"/>
  <c r="I145" i="45"/>
  <c r="H145" i="45"/>
  <c r="D17" i="46"/>
  <c r="T10" i="44"/>
  <c r="S10" i="44"/>
  <c r="R10" i="44"/>
  <c r="Q10" i="44"/>
  <c r="P10" i="44"/>
  <c r="T11" i="44"/>
  <c r="S11" i="44"/>
  <c r="R11" i="44"/>
  <c r="Q11" i="44"/>
  <c r="P11" i="44"/>
  <c r="M7" i="45"/>
  <c r="N7" i="45"/>
  <c r="L7" i="45"/>
  <c r="F8" i="45"/>
  <c r="I139" i="45"/>
  <c r="H139" i="45"/>
  <c r="G139" i="45"/>
  <c r="D18" i="47"/>
  <c r="D19" i="48"/>
  <c r="F7" i="45"/>
  <c r="N8" i="45"/>
  <c r="M8" i="45"/>
  <c r="L8" i="45"/>
  <c r="J10" i="45"/>
  <c r="H10" i="45"/>
  <c r="I10" i="45"/>
  <c r="S10" i="45"/>
  <c r="R10" i="45"/>
  <c r="T10" i="45"/>
  <c r="Q10" i="45"/>
  <c r="P10" i="45"/>
  <c r="F11" i="45"/>
  <c r="N12" i="45"/>
  <c r="M12" i="45"/>
  <c r="L12" i="45"/>
  <c r="J14" i="45"/>
  <c r="I14" i="45"/>
  <c r="H14" i="45"/>
  <c r="S14" i="45"/>
  <c r="R14" i="45"/>
  <c r="T14" i="45"/>
  <c r="Q14" i="45"/>
  <c r="P14" i="45"/>
  <c r="F15" i="45"/>
  <c r="D10" i="46"/>
  <c r="D14" i="46"/>
  <c r="D18" i="46"/>
  <c r="D11" i="47"/>
  <c r="D15" i="47"/>
  <c r="D19" i="47"/>
  <c r="D8" i="48"/>
  <c r="D12" i="48"/>
  <c r="D16" i="48"/>
  <c r="D20" i="48"/>
  <c r="M12" i="44"/>
  <c r="L12" i="44"/>
  <c r="N12" i="44"/>
  <c r="I14" i="44"/>
  <c r="H14" i="44"/>
  <c r="J14" i="44"/>
  <c r="S14" i="44"/>
  <c r="R14" i="44"/>
  <c r="Q14" i="44"/>
  <c r="P14" i="44"/>
  <c r="T14" i="44"/>
  <c r="F15" i="44"/>
  <c r="C16" i="45"/>
  <c r="K16" i="45"/>
  <c r="N6" i="45"/>
  <c r="M6" i="45"/>
  <c r="L6" i="45"/>
  <c r="J8" i="45"/>
  <c r="I8" i="45"/>
  <c r="H8" i="45"/>
  <c r="S8" i="45"/>
  <c r="R8" i="45"/>
  <c r="Q8" i="45"/>
  <c r="P8" i="45"/>
  <c r="T8" i="45"/>
  <c r="F9" i="45"/>
  <c r="N10" i="45"/>
  <c r="M10" i="45"/>
  <c r="L10" i="45"/>
  <c r="I12" i="45"/>
  <c r="J12" i="45"/>
  <c r="H12" i="45"/>
  <c r="Q12" i="45"/>
  <c r="S12" i="45"/>
  <c r="R12" i="45"/>
  <c r="P12" i="45"/>
  <c r="T12" i="45"/>
  <c r="F13" i="45"/>
  <c r="M14" i="45"/>
  <c r="N14" i="45"/>
  <c r="L14" i="45"/>
  <c r="D11" i="46"/>
  <c r="D15" i="46"/>
  <c r="D19" i="46"/>
  <c r="D8" i="47"/>
  <c r="D12" i="47"/>
  <c r="D16" i="47"/>
  <c r="D20" i="47"/>
  <c r="D9" i="48"/>
  <c r="D13" i="48"/>
  <c r="D17" i="48"/>
  <c r="D21" i="48"/>
  <c r="M11" i="45"/>
  <c r="N11" i="45"/>
  <c r="L11" i="45"/>
  <c r="I13" i="45"/>
  <c r="J13" i="45"/>
  <c r="H13" i="45"/>
  <c r="T13" i="45"/>
  <c r="Q13" i="45"/>
  <c r="P13" i="45"/>
  <c r="S13" i="45"/>
  <c r="R13" i="45"/>
  <c r="F14" i="45"/>
  <c r="M15" i="45"/>
  <c r="L15" i="45"/>
  <c r="N15" i="45"/>
  <c r="D8" i="46"/>
  <c r="D12" i="46"/>
  <c r="D16" i="46"/>
  <c r="D20" i="46"/>
  <c r="D9" i="47"/>
  <c r="D13" i="47"/>
  <c r="D17" i="47"/>
  <c r="D21" i="47"/>
  <c r="D10" i="48"/>
  <c r="D14" i="48"/>
  <c r="D18" i="48"/>
  <c r="L52" i="10"/>
  <c r="I51" i="10"/>
  <c r="J79" i="3"/>
  <c r="L79" i="3"/>
  <c r="K79" i="3"/>
  <c r="W6" i="5"/>
  <c r="V6" i="5"/>
  <c r="U6" i="5"/>
  <c r="T6" i="5"/>
  <c r="S6" i="5"/>
  <c r="K6" i="13"/>
  <c r="J6" i="13"/>
  <c r="I6" i="13"/>
  <c r="L6" i="5"/>
  <c r="I7" i="10"/>
  <c r="L8" i="10"/>
  <c r="J152" i="3"/>
  <c r="N8" i="10"/>
  <c r="K95" i="10"/>
  <c r="N96" i="10"/>
  <c r="K58" i="2"/>
  <c r="K152" i="3"/>
  <c r="J6" i="2"/>
  <c r="K6" i="2"/>
  <c r="L6" i="2"/>
  <c r="L58" i="2"/>
  <c r="J58" i="2"/>
  <c r="N74" i="8"/>
  <c r="J31" i="2"/>
  <c r="J6" i="3"/>
  <c r="I6" i="5"/>
  <c r="W6" i="13"/>
  <c r="V6" i="13"/>
  <c r="U6" i="13"/>
  <c r="L30" i="10"/>
  <c r="K7" i="15"/>
  <c r="I7" i="15"/>
  <c r="N8" i="8"/>
  <c r="M117" i="8"/>
  <c r="N118" i="8" s="1"/>
  <c r="M205" i="8"/>
  <c r="N206" i="8" s="1"/>
  <c r="N30" i="10"/>
  <c r="G73" i="10"/>
  <c r="K7" i="8"/>
  <c r="M139" i="8"/>
  <c r="N140" i="8" s="1"/>
  <c r="M227" i="8"/>
  <c r="N228" i="8" s="1"/>
  <c r="I29" i="10"/>
  <c r="J5" i="12"/>
  <c r="I5" i="12"/>
  <c r="V7" i="17"/>
  <c r="K6" i="6"/>
  <c r="S6" i="6"/>
  <c r="M51" i="8"/>
  <c r="M161" i="8"/>
  <c r="N162" i="8" s="1"/>
  <c r="L5" i="12"/>
  <c r="I7" i="17"/>
  <c r="I9" i="14"/>
  <c r="T9" i="14"/>
  <c r="L7" i="15"/>
  <c r="W7" i="15"/>
  <c r="M7" i="15"/>
  <c r="J7" i="17"/>
  <c r="W7" i="17"/>
  <c r="U7" i="17"/>
  <c r="Y6" i="18"/>
  <c r="X6" i="18"/>
  <c r="I7" i="16"/>
  <c r="R6" i="18"/>
  <c r="Q6" i="18"/>
  <c r="J7" i="16"/>
  <c r="U7" i="16"/>
  <c r="K7" i="16"/>
  <c r="V7" i="16"/>
  <c r="J6" i="18"/>
  <c r="I6" i="18"/>
  <c r="E7" i="19"/>
  <c r="M7" i="19"/>
  <c r="U7" i="19"/>
  <c r="H7" i="19"/>
  <c r="P7" i="19"/>
  <c r="X7" i="19"/>
  <c r="J7" i="19"/>
  <c r="R7" i="19"/>
  <c r="X7" i="22"/>
  <c r="W7" i="22"/>
  <c r="V7" i="22"/>
  <c r="I227" i="24"/>
  <c r="I139" i="24"/>
  <c r="I205" i="24"/>
  <c r="I117" i="24"/>
  <c r="I183" i="24"/>
  <c r="I161" i="24"/>
  <c r="G7" i="24"/>
  <c r="J8" i="24" s="1"/>
  <c r="I73" i="24"/>
  <c r="I51" i="24"/>
  <c r="K227" i="24"/>
  <c r="K205" i="24"/>
  <c r="L8" i="24"/>
  <c r="K95" i="24"/>
  <c r="K183" i="24"/>
  <c r="K139" i="24"/>
  <c r="K51" i="24"/>
  <c r="K29" i="24"/>
  <c r="I95" i="25"/>
  <c r="I73" i="25"/>
  <c r="J8" i="25"/>
  <c r="I29" i="25"/>
  <c r="L8" i="25"/>
  <c r="G7" i="25"/>
  <c r="I51" i="25"/>
  <c r="I253" i="24"/>
  <c r="N8" i="24"/>
  <c r="I29" i="24"/>
  <c r="I95" i="24"/>
  <c r="K253" i="24"/>
  <c r="I8" i="21"/>
  <c r="K161" i="24"/>
  <c r="M205" i="24"/>
  <c r="M117" i="24"/>
  <c r="M183" i="24"/>
  <c r="M253" i="24"/>
  <c r="M161" i="24"/>
  <c r="I6" i="26"/>
  <c r="M29" i="24"/>
  <c r="M227" i="24"/>
  <c r="L74" i="25"/>
  <c r="L7" i="22"/>
  <c r="M95" i="24"/>
  <c r="K51" i="25"/>
  <c r="L52" i="25" s="1"/>
  <c r="J6" i="26"/>
  <c r="K29" i="25"/>
  <c r="M29" i="25"/>
  <c r="K95" i="25"/>
  <c r="L96" i="25" s="1"/>
  <c r="M73" i="25"/>
  <c r="N74" i="25" s="1"/>
  <c r="M95" i="25"/>
  <c r="N96" i="25" s="1"/>
  <c r="J30" i="30"/>
  <c r="L30" i="30"/>
  <c r="F52" i="30"/>
  <c r="J6" i="28"/>
  <c r="I6" i="28"/>
  <c r="H8" i="30"/>
  <c r="F8" i="30"/>
  <c r="H52" i="30"/>
  <c r="L8" i="30"/>
  <c r="F74" i="30"/>
  <c r="F96" i="30"/>
  <c r="N52" i="30"/>
  <c r="H118" i="30"/>
  <c r="H162" i="30"/>
  <c r="J184" i="30"/>
  <c r="L30" i="31"/>
  <c r="N74" i="30"/>
  <c r="L140" i="30"/>
  <c r="D30" i="30"/>
  <c r="J140" i="30"/>
  <c r="F184" i="30"/>
  <c r="N118" i="30"/>
  <c r="J250" i="30"/>
  <c r="H250" i="30"/>
  <c r="N8" i="31"/>
  <c r="M95" i="31"/>
  <c r="N96" i="31" s="1"/>
  <c r="M73" i="31"/>
  <c r="N74" i="31" s="1"/>
  <c r="M51" i="31"/>
  <c r="N52" i="31" s="1"/>
  <c r="M29" i="31"/>
  <c r="W29" i="35"/>
  <c r="V29" i="35"/>
  <c r="N250" i="30"/>
  <c r="H74" i="31"/>
  <c r="L52" i="31"/>
  <c r="F96" i="31"/>
  <c r="J272" i="30"/>
  <c r="J8" i="31"/>
  <c r="H8" i="31"/>
  <c r="J30" i="31"/>
  <c r="J74" i="31"/>
  <c r="M51" i="33"/>
  <c r="M29" i="33"/>
  <c r="N8" i="33"/>
  <c r="M95" i="33"/>
  <c r="N96" i="33" s="1"/>
  <c r="F30" i="31"/>
  <c r="D52" i="31"/>
  <c r="H30" i="31"/>
  <c r="N7" i="35"/>
  <c r="H7" i="35"/>
  <c r="AJ7" i="35"/>
  <c r="AR7" i="35"/>
  <c r="AK7" i="35"/>
  <c r="AS7" i="35"/>
  <c r="AU7" i="35"/>
  <c r="AL29" i="35"/>
  <c r="Q5" i="37"/>
  <c r="V7" i="35"/>
  <c r="AV7" i="35"/>
  <c r="AK29" i="35"/>
  <c r="J5" i="36"/>
  <c r="I5" i="36"/>
  <c r="H29" i="35"/>
  <c r="I29" i="35"/>
  <c r="J5" i="37"/>
  <c r="R5" i="39"/>
  <c r="P5" i="37"/>
  <c r="O133" i="40"/>
  <c r="N133" i="40"/>
  <c r="M5" i="40"/>
  <c r="L5" i="40"/>
  <c r="G5" i="39"/>
  <c r="O5" i="39"/>
  <c r="H5" i="41"/>
  <c r="F5" i="41"/>
  <c r="Q5" i="39"/>
  <c r="G123" i="39"/>
  <c r="Q5" i="40"/>
  <c r="H123" i="39"/>
  <c r="S5" i="40"/>
  <c r="H5" i="40"/>
  <c r="P5" i="40"/>
  <c r="I133" i="41"/>
  <c r="G133" i="41"/>
  <c r="N133" i="42"/>
  <c r="M133" i="42"/>
  <c r="L133" i="42"/>
  <c r="O135" i="43"/>
  <c r="T5" i="45"/>
  <c r="S5" i="45"/>
  <c r="R5" i="45"/>
  <c r="Q5" i="45"/>
  <c r="P5" i="45"/>
  <c r="L123" i="39"/>
  <c r="J5" i="40"/>
  <c r="R5" i="40"/>
  <c r="H133" i="40"/>
  <c r="I5" i="41"/>
  <c r="Q5" i="41"/>
  <c r="O133" i="41"/>
  <c r="M133" i="41"/>
  <c r="F5" i="42"/>
  <c r="N123" i="39"/>
  <c r="T5" i="40"/>
  <c r="S5" i="41"/>
  <c r="L133" i="41"/>
  <c r="I5" i="42"/>
  <c r="O123" i="39"/>
  <c r="N133" i="41"/>
  <c r="F5" i="43"/>
  <c r="N5" i="42"/>
  <c r="H5" i="42"/>
  <c r="P5" i="42"/>
  <c r="H5" i="43"/>
  <c r="P5" i="43"/>
  <c r="L135" i="44"/>
  <c r="K135" i="44"/>
  <c r="O135" i="44"/>
  <c r="N135" i="44"/>
  <c r="O135" i="45"/>
  <c r="N135" i="45"/>
  <c r="M135" i="45"/>
  <c r="L135" i="45"/>
  <c r="K135" i="45"/>
  <c r="J5" i="42"/>
  <c r="R5" i="42"/>
  <c r="H133" i="42"/>
  <c r="J5" i="43"/>
  <c r="R5" i="43"/>
  <c r="S5" i="42"/>
  <c r="S5" i="43"/>
  <c r="L135" i="43"/>
  <c r="N135" i="43"/>
  <c r="J5" i="44"/>
  <c r="R5" i="44"/>
  <c r="H135" i="43"/>
  <c r="L5" i="44"/>
  <c r="T5" i="44"/>
  <c r="I135" i="44"/>
  <c r="H135" i="44"/>
  <c r="H5" i="45"/>
  <c r="G135" i="44"/>
  <c r="M5" i="45"/>
  <c r="L5" i="45"/>
  <c r="I135" i="45"/>
  <c r="G135" i="45"/>
  <c r="G145" i="44" l="1"/>
  <c r="I145" i="44"/>
  <c r="H145" i="44"/>
  <c r="H139" i="44"/>
  <c r="G139" i="44"/>
  <c r="J146" i="44"/>
  <c r="L136" i="44"/>
  <c r="O136" i="44"/>
  <c r="N136" i="44"/>
  <c r="M136" i="44"/>
  <c r="N145" i="43"/>
  <c r="L145" i="43"/>
  <c r="O145" i="43"/>
  <c r="M145" i="43"/>
  <c r="O136" i="45"/>
  <c r="J146" i="45"/>
  <c r="L136" i="45"/>
  <c r="N136" i="45"/>
  <c r="M136" i="45"/>
  <c r="S9" i="43"/>
  <c r="R9" i="43"/>
  <c r="P9" i="43"/>
  <c r="T9" i="43"/>
  <c r="Q9" i="43"/>
  <c r="F10" i="43"/>
  <c r="I10" i="43"/>
  <c r="H10" i="43"/>
  <c r="D16" i="43"/>
  <c r="L124" i="39"/>
  <c r="O124" i="39"/>
  <c r="N124" i="39"/>
  <c r="M124" i="39"/>
  <c r="F10" i="42"/>
  <c r="I10" i="42"/>
  <c r="H10" i="42"/>
  <c r="S8" i="41"/>
  <c r="R8" i="41"/>
  <c r="M9" i="40"/>
  <c r="J9" i="40"/>
  <c r="H9" i="40"/>
  <c r="I9" i="40"/>
  <c r="S6" i="40"/>
  <c r="R6" i="40"/>
  <c r="I25" i="37"/>
  <c r="J25" i="37"/>
  <c r="Q34" i="37"/>
  <c r="P34" i="37"/>
  <c r="G140" i="45"/>
  <c r="H140" i="45"/>
  <c r="K140" i="45" s="1"/>
  <c r="I140" i="45"/>
  <c r="C146" i="45"/>
  <c r="M138" i="43"/>
  <c r="O138" i="43"/>
  <c r="N138" i="43"/>
  <c r="L138" i="43"/>
  <c r="T7" i="43"/>
  <c r="S7" i="43"/>
  <c r="R7" i="43"/>
  <c r="Q7" i="43"/>
  <c r="P7" i="43"/>
  <c r="O16" i="43"/>
  <c r="N137" i="45"/>
  <c r="M137" i="45"/>
  <c r="L137" i="45"/>
  <c r="O137" i="45"/>
  <c r="O144" i="45"/>
  <c r="L144" i="45"/>
  <c r="N144" i="45"/>
  <c r="M144" i="45"/>
  <c r="O140" i="44"/>
  <c r="N140" i="44"/>
  <c r="M140" i="44"/>
  <c r="L140" i="44"/>
  <c r="J9" i="43"/>
  <c r="H9" i="43"/>
  <c r="I9" i="43"/>
  <c r="L9" i="43"/>
  <c r="M9" i="43"/>
  <c r="F14" i="43"/>
  <c r="I14" i="43"/>
  <c r="H14" i="43"/>
  <c r="C146" i="44"/>
  <c r="F8" i="42"/>
  <c r="I8" i="42"/>
  <c r="H8" i="42"/>
  <c r="R6" i="41"/>
  <c r="Q6" i="41"/>
  <c r="P6" i="41"/>
  <c r="T6" i="41"/>
  <c r="S6" i="41"/>
  <c r="T8" i="41"/>
  <c r="T12" i="41"/>
  <c r="T11" i="41"/>
  <c r="M127" i="39"/>
  <c r="J129" i="39"/>
  <c r="L127" i="39"/>
  <c r="O127" i="39"/>
  <c r="N127" i="39"/>
  <c r="K127" i="39"/>
  <c r="L9" i="40"/>
  <c r="N9" i="40"/>
  <c r="F6" i="41"/>
  <c r="F11" i="41"/>
  <c r="F12" i="41"/>
  <c r="R10" i="40"/>
  <c r="S10" i="40"/>
  <c r="I41" i="37"/>
  <c r="J41" i="37"/>
  <c r="Q29" i="37"/>
  <c r="P29" i="37"/>
  <c r="Q50" i="37"/>
  <c r="P50" i="37"/>
  <c r="J39" i="37"/>
  <c r="I39" i="37"/>
  <c r="D146" i="45"/>
  <c r="H138" i="44"/>
  <c r="G138" i="44"/>
  <c r="H141" i="44"/>
  <c r="K141" i="44" s="1"/>
  <c r="G141" i="44"/>
  <c r="E146" i="44"/>
  <c r="H145" i="43"/>
  <c r="K145" i="43" s="1"/>
  <c r="G145" i="43"/>
  <c r="I145" i="43"/>
  <c r="D146" i="44"/>
  <c r="O136" i="43"/>
  <c r="N136" i="43"/>
  <c r="J146" i="43"/>
  <c r="M136" i="43"/>
  <c r="L136" i="43"/>
  <c r="J7" i="43"/>
  <c r="I7" i="43"/>
  <c r="H7" i="43"/>
  <c r="G16" i="43"/>
  <c r="L7" i="43"/>
  <c r="M7" i="43"/>
  <c r="N145" i="45"/>
  <c r="M145" i="45"/>
  <c r="L145" i="45"/>
  <c r="O145" i="45"/>
  <c r="O141" i="45"/>
  <c r="N141" i="45"/>
  <c r="L141" i="45"/>
  <c r="M141" i="45"/>
  <c r="L144" i="44"/>
  <c r="M144" i="44"/>
  <c r="O144" i="44"/>
  <c r="N144" i="44"/>
  <c r="S9" i="42"/>
  <c r="R9" i="42"/>
  <c r="P9" i="42"/>
  <c r="T9" i="42"/>
  <c r="Q9" i="42"/>
  <c r="F13" i="43"/>
  <c r="H13" i="43"/>
  <c r="I13" i="43"/>
  <c r="J6" i="41"/>
  <c r="I6" i="41"/>
  <c r="H6" i="41"/>
  <c r="J7" i="41"/>
  <c r="M6" i="41"/>
  <c r="L6" i="41"/>
  <c r="J8" i="41"/>
  <c r="J11" i="41"/>
  <c r="J12" i="41"/>
  <c r="N143" i="43"/>
  <c r="O143" i="43"/>
  <c r="F10" i="41"/>
  <c r="G124" i="39"/>
  <c r="H124" i="39"/>
  <c r="N6" i="40"/>
  <c r="M6" i="40"/>
  <c r="L6" i="40"/>
  <c r="N8" i="40"/>
  <c r="N11" i="40"/>
  <c r="P6" i="40"/>
  <c r="Q6" i="40"/>
  <c r="N12" i="40"/>
  <c r="J21" i="37"/>
  <c r="I21" i="37"/>
  <c r="J32" i="37"/>
  <c r="I32" i="37"/>
  <c r="P40" i="37"/>
  <c r="Q40" i="37"/>
  <c r="Q16" i="37"/>
  <c r="P16" i="37"/>
  <c r="D146" i="43"/>
  <c r="H140" i="43"/>
  <c r="K140" i="43" s="1"/>
  <c r="G140" i="43"/>
  <c r="J9" i="42"/>
  <c r="H9" i="42"/>
  <c r="M9" i="42"/>
  <c r="I9" i="42"/>
  <c r="L9" i="42"/>
  <c r="F8" i="43"/>
  <c r="I8" i="43"/>
  <c r="H8" i="43"/>
  <c r="L9" i="41"/>
  <c r="N9" i="41"/>
  <c r="G126" i="39"/>
  <c r="H126" i="39"/>
  <c r="O134" i="40"/>
  <c r="N134" i="40"/>
  <c r="J37" i="37"/>
  <c r="I37" i="37"/>
  <c r="J48" i="37"/>
  <c r="I48" i="37"/>
  <c r="I6" i="37"/>
  <c r="J6" i="37"/>
  <c r="Q23" i="37"/>
  <c r="P23" i="37"/>
  <c r="Q15" i="37"/>
  <c r="P15" i="37"/>
  <c r="H143" i="45"/>
  <c r="K143" i="45" s="1"/>
  <c r="G143" i="45"/>
  <c r="I143" i="45"/>
  <c r="H140" i="44"/>
  <c r="K140" i="44" s="1"/>
  <c r="G140" i="44"/>
  <c r="I140" i="44"/>
  <c r="I138" i="45"/>
  <c r="H138" i="45"/>
  <c r="K138" i="45" s="1"/>
  <c r="G138" i="45"/>
  <c r="F146" i="45"/>
  <c r="I136" i="44"/>
  <c r="F146" i="44"/>
  <c r="H136" i="44"/>
  <c r="K136" i="44" s="1"/>
  <c r="G136" i="44"/>
  <c r="I139" i="44"/>
  <c r="I143" i="44"/>
  <c r="I141" i="44"/>
  <c r="I138" i="44"/>
  <c r="I144" i="44"/>
  <c r="G137" i="44"/>
  <c r="H137" i="44"/>
  <c r="K137" i="44" s="1"/>
  <c r="I137" i="44"/>
  <c r="I137" i="43"/>
  <c r="H137" i="43"/>
  <c r="K137" i="43" s="1"/>
  <c r="G137" i="43"/>
  <c r="F146" i="43"/>
  <c r="L139" i="43"/>
  <c r="O139" i="43"/>
  <c r="N139" i="43"/>
  <c r="M139" i="43"/>
  <c r="M142" i="45"/>
  <c r="L142" i="45"/>
  <c r="N142" i="45"/>
  <c r="O142" i="45"/>
  <c r="O137" i="44"/>
  <c r="N137" i="44"/>
  <c r="M137" i="44"/>
  <c r="L137" i="44"/>
  <c r="O145" i="44"/>
  <c r="N145" i="44"/>
  <c r="M145" i="44"/>
  <c r="L145" i="44"/>
  <c r="H142" i="43"/>
  <c r="K142" i="43" s="1"/>
  <c r="G142" i="43"/>
  <c r="C16" i="43"/>
  <c r="F12" i="43"/>
  <c r="I12" i="43"/>
  <c r="H12" i="43"/>
  <c r="P7" i="41"/>
  <c r="T7" i="41"/>
  <c r="AA19" i="41" s="1"/>
  <c r="S7" i="41"/>
  <c r="R7" i="41"/>
  <c r="Q7" i="41"/>
  <c r="F15" i="43"/>
  <c r="M134" i="41"/>
  <c r="L134" i="41"/>
  <c r="O134" i="41"/>
  <c r="N134" i="41"/>
  <c r="K134" i="41"/>
  <c r="K135" i="41"/>
  <c r="K138" i="41"/>
  <c r="K137" i="41"/>
  <c r="K136" i="41"/>
  <c r="O142" i="43"/>
  <c r="N142" i="43"/>
  <c r="O125" i="39"/>
  <c r="N125" i="39"/>
  <c r="L125" i="39"/>
  <c r="M125" i="39"/>
  <c r="K125" i="39"/>
  <c r="K128" i="39"/>
  <c r="K126" i="39"/>
  <c r="F7" i="41"/>
  <c r="H7" i="41"/>
  <c r="I7" i="41"/>
  <c r="E129" i="39"/>
  <c r="G127" i="39"/>
  <c r="H127" i="39"/>
  <c r="J26" i="37"/>
  <c r="I26" i="37"/>
  <c r="Q12" i="37"/>
  <c r="P12" i="37"/>
  <c r="J45" i="37"/>
  <c r="I45" i="37"/>
  <c r="Q20" i="37"/>
  <c r="P20" i="37"/>
  <c r="Q31" i="37"/>
  <c r="P31" i="37"/>
  <c r="J15" i="37"/>
  <c r="I15" i="37"/>
  <c r="N141" i="43"/>
  <c r="O141" i="43"/>
  <c r="M141" i="43"/>
  <c r="L141" i="43"/>
  <c r="M139" i="44"/>
  <c r="L139" i="44"/>
  <c r="N139" i="44"/>
  <c r="O139" i="44"/>
  <c r="O140" i="45"/>
  <c r="N140" i="45"/>
  <c r="M140" i="45"/>
  <c r="L140" i="45"/>
  <c r="O141" i="44"/>
  <c r="N141" i="44"/>
  <c r="M141" i="44"/>
  <c r="L141" i="44"/>
  <c r="E146" i="43"/>
  <c r="G138" i="43"/>
  <c r="H138" i="43"/>
  <c r="K138" i="43" s="1"/>
  <c r="L134" i="42"/>
  <c r="K134" i="42"/>
  <c r="O134" i="42"/>
  <c r="N134" i="42"/>
  <c r="M134" i="42"/>
  <c r="K137" i="42"/>
  <c r="K136" i="42"/>
  <c r="K138" i="42"/>
  <c r="K135" i="42"/>
  <c r="F7" i="42"/>
  <c r="I7" i="42"/>
  <c r="H7" i="42"/>
  <c r="R10" i="41"/>
  <c r="AA20" i="41"/>
  <c r="Q10" i="41"/>
  <c r="P10" i="41"/>
  <c r="T10" i="41"/>
  <c r="S10" i="41"/>
  <c r="C146" i="43"/>
  <c r="T9" i="41"/>
  <c r="S9" i="41"/>
  <c r="R9" i="41"/>
  <c r="Q9" i="41"/>
  <c r="P9" i="41"/>
  <c r="F8" i="41"/>
  <c r="I8" i="41"/>
  <c r="H8" i="41"/>
  <c r="J12" i="37"/>
  <c r="I12" i="37"/>
  <c r="I36" i="37"/>
  <c r="J36" i="37"/>
  <c r="Q36" i="37"/>
  <c r="P36" i="37"/>
  <c r="Q47" i="37"/>
  <c r="P47" i="37"/>
  <c r="I141" i="45"/>
  <c r="H141" i="45"/>
  <c r="K141" i="45" s="1"/>
  <c r="G141" i="45"/>
  <c r="T13" i="43"/>
  <c r="P13" i="43"/>
  <c r="Q13" i="43"/>
  <c r="R13" i="43"/>
  <c r="S13" i="43"/>
  <c r="O143" i="45"/>
  <c r="N143" i="45"/>
  <c r="M143" i="45"/>
  <c r="L143" i="45"/>
  <c r="L139" i="45"/>
  <c r="M139" i="45"/>
  <c r="O139" i="45"/>
  <c r="N139" i="45"/>
  <c r="N142" i="44"/>
  <c r="M142" i="44"/>
  <c r="L142" i="44"/>
  <c r="O142" i="44"/>
  <c r="O138" i="44"/>
  <c r="N138" i="44"/>
  <c r="L138" i="44"/>
  <c r="M138" i="44"/>
  <c r="H15" i="43"/>
  <c r="J15" i="43"/>
  <c r="I15" i="43"/>
  <c r="L15" i="43"/>
  <c r="M15" i="43"/>
  <c r="J10" i="41"/>
  <c r="I10" i="41"/>
  <c r="H10" i="41"/>
  <c r="M10" i="41"/>
  <c r="L10" i="41"/>
  <c r="N144" i="43"/>
  <c r="O144" i="43"/>
  <c r="J9" i="41"/>
  <c r="I9" i="41"/>
  <c r="H9" i="41"/>
  <c r="M9" i="41"/>
  <c r="F10" i="40"/>
  <c r="I10" i="40"/>
  <c r="H10" i="40"/>
  <c r="S8" i="40"/>
  <c r="R8" i="40"/>
  <c r="I22" i="37"/>
  <c r="J22" i="37"/>
  <c r="J35" i="37"/>
  <c r="I35" i="37"/>
  <c r="P43" i="37"/>
  <c r="Q43" i="37"/>
  <c r="J7" i="37"/>
  <c r="I7" i="37"/>
  <c r="I142" i="45"/>
  <c r="H142" i="45"/>
  <c r="K142" i="45" s="1"/>
  <c r="G142" i="45"/>
  <c r="G142" i="44"/>
  <c r="I142" i="44"/>
  <c r="H142" i="44"/>
  <c r="K142" i="44" s="1"/>
  <c r="H143" i="43"/>
  <c r="K143" i="43" s="1"/>
  <c r="I143" i="43"/>
  <c r="G143" i="43"/>
  <c r="M143" i="43"/>
  <c r="L143" i="43"/>
  <c r="N137" i="43"/>
  <c r="L137" i="43"/>
  <c r="O137" i="43"/>
  <c r="M137" i="43"/>
  <c r="O138" i="45"/>
  <c r="N138" i="45"/>
  <c r="M138" i="45"/>
  <c r="L138" i="45"/>
  <c r="N143" i="44"/>
  <c r="M143" i="44"/>
  <c r="L143" i="44"/>
  <c r="O143" i="44"/>
  <c r="R14" i="43"/>
  <c r="T14" i="43"/>
  <c r="S14" i="43"/>
  <c r="Q14" i="43"/>
  <c r="P14" i="43"/>
  <c r="E16" i="43"/>
  <c r="F16" i="43" s="1"/>
  <c r="F6" i="43"/>
  <c r="H6" i="43"/>
  <c r="F9" i="43"/>
  <c r="F7" i="43"/>
  <c r="I6" i="43"/>
  <c r="F11" i="43"/>
  <c r="G125" i="39"/>
  <c r="I125" i="39"/>
  <c r="H125" i="39"/>
  <c r="F6" i="42"/>
  <c r="F9" i="42"/>
  <c r="I6" i="42"/>
  <c r="H6" i="42"/>
  <c r="F11" i="42"/>
  <c r="F12" i="42"/>
  <c r="N8" i="41"/>
  <c r="L8" i="41"/>
  <c r="M8" i="41"/>
  <c r="Q8" i="41"/>
  <c r="P8" i="41"/>
  <c r="O140" i="43"/>
  <c r="N140" i="43"/>
  <c r="N7" i="41"/>
  <c r="M7" i="41"/>
  <c r="L7" i="41"/>
  <c r="T9" i="40"/>
  <c r="R9" i="40"/>
  <c r="P9" i="40"/>
  <c r="S9" i="40"/>
  <c r="Q9" i="40"/>
  <c r="F9" i="41"/>
  <c r="S7" i="40"/>
  <c r="R7" i="40"/>
  <c r="N7" i="40"/>
  <c r="L7" i="40"/>
  <c r="M7" i="40"/>
  <c r="Q7" i="40"/>
  <c r="P7" i="40"/>
  <c r="J51" i="37"/>
  <c r="I51" i="37"/>
  <c r="P13" i="37"/>
  <c r="Q13" i="37"/>
  <c r="Q26" i="37"/>
  <c r="P26" i="37"/>
  <c r="J13" i="37"/>
  <c r="I13" i="37"/>
  <c r="I44" i="37"/>
  <c r="J44" i="37"/>
  <c r="I49" i="37"/>
  <c r="J49" i="37"/>
  <c r="Q44" i="37"/>
  <c r="P44" i="37"/>
  <c r="P24" i="37"/>
  <c r="Q24" i="37"/>
  <c r="J38" i="37"/>
  <c r="I38" i="37"/>
  <c r="Q25" i="37"/>
  <c r="P25" i="37"/>
  <c r="J50" i="37"/>
  <c r="I50" i="37"/>
  <c r="J30" i="37"/>
  <c r="I30" i="37"/>
  <c r="J11" i="37"/>
  <c r="I11" i="37"/>
  <c r="H33" i="35"/>
  <c r="I33" i="35"/>
  <c r="Q47" i="36"/>
  <c r="P47" i="36"/>
  <c r="Q44" i="36"/>
  <c r="P44" i="36"/>
  <c r="Q39" i="36"/>
  <c r="P39" i="36"/>
  <c r="Q46" i="36"/>
  <c r="P46" i="36"/>
  <c r="J20" i="36"/>
  <c r="I20" i="36"/>
  <c r="J35" i="36"/>
  <c r="I35" i="36"/>
  <c r="J33" i="36"/>
  <c r="I33" i="36"/>
  <c r="J6" i="36"/>
  <c r="I6" i="36"/>
  <c r="J51" i="36"/>
  <c r="I51" i="36"/>
  <c r="V17" i="35"/>
  <c r="V10" i="35"/>
  <c r="AL11" i="35"/>
  <c r="AK11" i="35"/>
  <c r="AJ11" i="35"/>
  <c r="H38" i="35"/>
  <c r="I38" i="35"/>
  <c r="H11" i="35"/>
  <c r="AB12" i="35"/>
  <c r="H13" i="35"/>
  <c r="AL16" i="35"/>
  <c r="AJ16" i="35"/>
  <c r="AK16" i="35"/>
  <c r="H18" i="35"/>
  <c r="F84" i="31"/>
  <c r="H84" i="31"/>
  <c r="H75" i="31"/>
  <c r="J75" i="31"/>
  <c r="F32" i="31"/>
  <c r="H32" i="31"/>
  <c r="N14" i="35"/>
  <c r="F58" i="31"/>
  <c r="H58" i="31"/>
  <c r="F40" i="31"/>
  <c r="F109" i="31"/>
  <c r="N11" i="33"/>
  <c r="H64" i="31"/>
  <c r="F43" i="31"/>
  <c r="H43" i="31"/>
  <c r="N97" i="33"/>
  <c r="J62" i="31"/>
  <c r="J80" i="31"/>
  <c r="J42" i="31"/>
  <c r="J64" i="31"/>
  <c r="J82" i="31"/>
  <c r="H255" i="30"/>
  <c r="J255" i="30"/>
  <c r="F235" i="30"/>
  <c r="J229" i="30"/>
  <c r="H213" i="30"/>
  <c r="L207" i="30"/>
  <c r="N207" i="30"/>
  <c r="J237" i="30"/>
  <c r="L237" i="30"/>
  <c r="H10" i="35"/>
  <c r="L278" i="30"/>
  <c r="H259" i="30"/>
  <c r="H262" i="30"/>
  <c r="F234" i="30"/>
  <c r="J219" i="30"/>
  <c r="L219" i="30"/>
  <c r="F213" i="30"/>
  <c r="J207" i="30"/>
  <c r="H237" i="30"/>
  <c r="H219" i="30"/>
  <c r="W37" i="35"/>
  <c r="V37" i="35"/>
  <c r="V38" i="35"/>
  <c r="W38" i="35"/>
  <c r="L276" i="30"/>
  <c r="N274" i="30"/>
  <c r="L280" i="30"/>
  <c r="L273" i="30"/>
  <c r="H279" i="30"/>
  <c r="L285" i="30"/>
  <c r="H284" i="30"/>
  <c r="L240" i="30"/>
  <c r="F219" i="30"/>
  <c r="L212" i="30"/>
  <c r="L187" i="30"/>
  <c r="L193" i="30"/>
  <c r="J188" i="30"/>
  <c r="L188" i="30"/>
  <c r="L194" i="30"/>
  <c r="J81" i="30"/>
  <c r="L81" i="30"/>
  <c r="L87" i="30"/>
  <c r="L77" i="30"/>
  <c r="N77" i="30"/>
  <c r="L39" i="31"/>
  <c r="L61" i="31"/>
  <c r="L83" i="31"/>
  <c r="L34" i="31"/>
  <c r="L59" i="31"/>
  <c r="L81" i="31"/>
  <c r="H197" i="30"/>
  <c r="J87" i="30"/>
  <c r="J77" i="30"/>
  <c r="F132" i="28"/>
  <c r="H83" i="30"/>
  <c r="H63" i="30"/>
  <c r="J63" i="30"/>
  <c r="H86" i="30"/>
  <c r="J86" i="30"/>
  <c r="E90" i="28"/>
  <c r="J19" i="28"/>
  <c r="L19" i="28"/>
  <c r="J158" i="27"/>
  <c r="K158" i="27"/>
  <c r="I158" i="27"/>
  <c r="H160" i="27"/>
  <c r="K131" i="27"/>
  <c r="J131" i="27"/>
  <c r="I131" i="27"/>
  <c r="H62" i="27"/>
  <c r="I54" i="27"/>
  <c r="K54" i="27"/>
  <c r="J54" i="27"/>
  <c r="K19" i="27"/>
  <c r="J19" i="27"/>
  <c r="I19" i="27"/>
  <c r="L17" i="28"/>
  <c r="K17" i="28"/>
  <c r="M17" i="28"/>
  <c r="J17" i="28"/>
  <c r="I17" i="28"/>
  <c r="L95" i="28"/>
  <c r="K95" i="28"/>
  <c r="J95" i="28"/>
  <c r="I95" i="28"/>
  <c r="M95" i="28"/>
  <c r="I144" i="28"/>
  <c r="M144" i="28"/>
  <c r="L144" i="28"/>
  <c r="K144" i="28"/>
  <c r="J144" i="28"/>
  <c r="J101" i="28"/>
  <c r="I101" i="28"/>
  <c r="M101" i="28"/>
  <c r="L101" i="28"/>
  <c r="K101" i="28"/>
  <c r="I70" i="28"/>
  <c r="M70" i="28"/>
  <c r="L70" i="28"/>
  <c r="K70" i="28"/>
  <c r="J70" i="28"/>
  <c r="L73" i="28"/>
  <c r="M73" i="28"/>
  <c r="K73" i="28"/>
  <c r="J73" i="28"/>
  <c r="I73" i="28"/>
  <c r="M157" i="28"/>
  <c r="K157" i="28"/>
  <c r="J157" i="28"/>
  <c r="I157" i="28"/>
  <c r="L157" i="28"/>
  <c r="I159" i="27"/>
  <c r="J159" i="27"/>
  <c r="K159" i="27"/>
  <c r="N142" i="30"/>
  <c r="J144" i="30"/>
  <c r="H142" i="30"/>
  <c r="H152" i="30"/>
  <c r="H151" i="30"/>
  <c r="H149" i="30"/>
  <c r="J147" i="30"/>
  <c r="L147" i="30"/>
  <c r="G34" i="28"/>
  <c r="I120" i="28"/>
  <c r="K120" i="28"/>
  <c r="L51" i="28"/>
  <c r="J51" i="28"/>
  <c r="L128" i="28"/>
  <c r="J128" i="28"/>
  <c r="L159" i="28"/>
  <c r="J159" i="28"/>
  <c r="K93" i="27"/>
  <c r="J93" i="27"/>
  <c r="I93" i="27"/>
  <c r="D62" i="27"/>
  <c r="F84" i="30"/>
  <c r="F86" i="30"/>
  <c r="F77" i="30"/>
  <c r="N120" i="30"/>
  <c r="J122" i="30"/>
  <c r="H120" i="30"/>
  <c r="L129" i="30"/>
  <c r="J124" i="30"/>
  <c r="H121" i="30"/>
  <c r="H128" i="30"/>
  <c r="I8" i="27"/>
  <c r="J8" i="27"/>
  <c r="G90" i="27"/>
  <c r="I85" i="27"/>
  <c r="J85" i="27"/>
  <c r="I79" i="27"/>
  <c r="J79" i="27"/>
  <c r="I81" i="27"/>
  <c r="J81" i="27"/>
  <c r="G160" i="27"/>
  <c r="I153" i="27"/>
  <c r="J153" i="27"/>
  <c r="D48" i="28"/>
  <c r="E132" i="27"/>
  <c r="D146" i="26"/>
  <c r="F34" i="27"/>
  <c r="I144" i="26"/>
  <c r="K144" i="26"/>
  <c r="J144" i="26"/>
  <c r="K47" i="26"/>
  <c r="J47" i="26"/>
  <c r="I47" i="26"/>
  <c r="L266" i="24"/>
  <c r="N256" i="24"/>
  <c r="J156" i="26"/>
  <c r="I156" i="26"/>
  <c r="K156" i="26"/>
  <c r="C48" i="26"/>
  <c r="L261" i="24"/>
  <c r="J143" i="26"/>
  <c r="K143" i="26"/>
  <c r="I143" i="26"/>
  <c r="K74" i="26"/>
  <c r="J74" i="26"/>
  <c r="I74" i="26"/>
  <c r="J261" i="24"/>
  <c r="K53" i="26"/>
  <c r="J53" i="26"/>
  <c r="I53" i="26"/>
  <c r="K17" i="26"/>
  <c r="J17" i="26"/>
  <c r="I17" i="26"/>
  <c r="J100" i="26"/>
  <c r="K100" i="26"/>
  <c r="I100" i="26"/>
  <c r="I28" i="26"/>
  <c r="K28" i="26"/>
  <c r="J28" i="26"/>
  <c r="I106" i="26"/>
  <c r="K106" i="26"/>
  <c r="J106" i="26"/>
  <c r="I55" i="26"/>
  <c r="K55" i="26"/>
  <c r="J55" i="26"/>
  <c r="K159" i="26"/>
  <c r="I159" i="26"/>
  <c r="J159" i="26"/>
  <c r="I131" i="26"/>
  <c r="J131" i="26"/>
  <c r="K131" i="26"/>
  <c r="K137" i="26"/>
  <c r="I137" i="26"/>
  <c r="J137" i="26"/>
  <c r="J150" i="26"/>
  <c r="K150" i="26"/>
  <c r="I150" i="26"/>
  <c r="J124" i="24"/>
  <c r="L124" i="24"/>
  <c r="K140" i="22"/>
  <c r="J140" i="22"/>
  <c r="K101" i="22"/>
  <c r="J101" i="22"/>
  <c r="K84" i="22"/>
  <c r="J84" i="22"/>
  <c r="H91" i="22"/>
  <c r="K45" i="22"/>
  <c r="J45" i="22"/>
  <c r="H35" i="22"/>
  <c r="K28" i="22"/>
  <c r="J28" i="22"/>
  <c r="L9" i="22"/>
  <c r="K9" i="22"/>
  <c r="J9" i="22"/>
  <c r="L86" i="22"/>
  <c r="L151" i="22"/>
  <c r="L15" i="22"/>
  <c r="L73" i="22"/>
  <c r="L69" i="22"/>
  <c r="L103" i="22"/>
  <c r="L60" i="22"/>
  <c r="L88" i="22"/>
  <c r="L84" i="22"/>
  <c r="L80" i="22"/>
  <c r="L41" i="22"/>
  <c r="L75" i="22"/>
  <c r="L39" i="22"/>
  <c r="L28" i="22"/>
  <c r="L99" i="22"/>
  <c r="L125" i="22"/>
  <c r="L159" i="22"/>
  <c r="L45" i="22"/>
  <c r="L116" i="22"/>
  <c r="L144" i="22"/>
  <c r="L142" i="22"/>
  <c r="L34" i="22"/>
  <c r="L65" i="22"/>
  <c r="L127" i="22"/>
  <c r="L54" i="22"/>
  <c r="L153" i="22"/>
  <c r="L20" i="22"/>
  <c r="L136" i="22"/>
  <c r="L93" i="22"/>
  <c r="L90" i="22"/>
  <c r="L118" i="22"/>
  <c r="L121" i="22"/>
  <c r="L82" i="22"/>
  <c r="L110" i="22"/>
  <c r="L108" i="22"/>
  <c r="L30" i="22"/>
  <c r="L26" i="22"/>
  <c r="L19" i="22"/>
  <c r="L47" i="22"/>
  <c r="L149" i="22"/>
  <c r="L43" i="22"/>
  <c r="L146" i="22"/>
  <c r="L71" i="22"/>
  <c r="L11" i="22"/>
  <c r="L67" i="22"/>
  <c r="L101" i="22"/>
  <c r="L97" i="22"/>
  <c r="L131" i="22"/>
  <c r="L58" i="22"/>
  <c r="L129" i="22"/>
  <c r="L56" i="22"/>
  <c r="L17" i="22"/>
  <c r="L52" i="22"/>
  <c r="L16" i="22"/>
  <c r="L24" i="22"/>
  <c r="L37" i="22"/>
  <c r="L138" i="22"/>
  <c r="L12" i="22"/>
  <c r="L95" i="22"/>
  <c r="L123" i="22"/>
  <c r="L157" i="22"/>
  <c r="L155" i="22"/>
  <c r="L114" i="22"/>
  <c r="L112" i="22"/>
  <c r="L140" i="22"/>
  <c r="L32" i="22"/>
  <c r="L62" i="22"/>
  <c r="E92" i="21"/>
  <c r="F50" i="21"/>
  <c r="H42" i="21"/>
  <c r="E22" i="21"/>
  <c r="J211" i="24"/>
  <c r="J214" i="24"/>
  <c r="E161" i="22"/>
  <c r="J135" i="22"/>
  <c r="L135" i="22"/>
  <c r="K135" i="22"/>
  <c r="E105" i="22"/>
  <c r="J79" i="22"/>
  <c r="L79" i="22"/>
  <c r="K79" i="22"/>
  <c r="E49" i="22"/>
  <c r="J23" i="22"/>
  <c r="L23" i="22"/>
  <c r="K23" i="22"/>
  <c r="N120" i="24"/>
  <c r="K155" i="22"/>
  <c r="J155" i="22"/>
  <c r="J138" i="22"/>
  <c r="K138" i="22"/>
  <c r="K99" i="22"/>
  <c r="J99" i="22"/>
  <c r="K82" i="22"/>
  <c r="J82" i="22"/>
  <c r="K43" i="22"/>
  <c r="J43" i="22"/>
  <c r="K26" i="22"/>
  <c r="J26" i="22"/>
  <c r="L13" i="22"/>
  <c r="I21" i="22"/>
  <c r="J13" i="22"/>
  <c r="K13" i="22"/>
  <c r="E148" i="21"/>
  <c r="F106" i="21"/>
  <c r="E36" i="21"/>
  <c r="J75" i="26"/>
  <c r="I75" i="26"/>
  <c r="J13" i="26"/>
  <c r="I13" i="26"/>
  <c r="G90" i="26"/>
  <c r="N76" i="24"/>
  <c r="L137" i="22"/>
  <c r="J137" i="22"/>
  <c r="K137" i="22"/>
  <c r="L81" i="22"/>
  <c r="J81" i="22"/>
  <c r="K81" i="22"/>
  <c r="J25" i="22"/>
  <c r="K25" i="22"/>
  <c r="L25" i="22"/>
  <c r="H21" i="22"/>
  <c r="I63" i="21"/>
  <c r="H63" i="21"/>
  <c r="H40" i="21"/>
  <c r="I40" i="21"/>
  <c r="H109" i="21"/>
  <c r="I109" i="21"/>
  <c r="I18" i="21"/>
  <c r="H18" i="21"/>
  <c r="I99" i="21"/>
  <c r="H99" i="21"/>
  <c r="H96" i="21"/>
  <c r="I96" i="21"/>
  <c r="I12" i="21"/>
  <c r="H12" i="21"/>
  <c r="I69" i="21"/>
  <c r="H69" i="21"/>
  <c r="I146" i="21"/>
  <c r="H146" i="21"/>
  <c r="D106" i="21"/>
  <c r="I24" i="21"/>
  <c r="H24" i="21"/>
  <c r="F104" i="26"/>
  <c r="C133" i="22"/>
  <c r="C62" i="28"/>
  <c r="M22" i="21"/>
  <c r="N22" i="21"/>
  <c r="C106" i="21"/>
  <c r="W12" i="22"/>
  <c r="V12" i="22"/>
  <c r="X12" i="22"/>
  <c r="V11" i="22"/>
  <c r="X11" i="22"/>
  <c r="W11" i="22"/>
  <c r="R21" i="22"/>
  <c r="F91" i="22"/>
  <c r="H59" i="19"/>
  <c r="X57" i="19"/>
  <c r="P67" i="19"/>
  <c r="P48" i="19"/>
  <c r="X45" i="19"/>
  <c r="H43" i="19"/>
  <c r="P40" i="19"/>
  <c r="X34" i="19"/>
  <c r="H32" i="19"/>
  <c r="P29" i="19"/>
  <c r="X26" i="19"/>
  <c r="H24" i="19"/>
  <c r="G23" i="19"/>
  <c r="R18" i="19"/>
  <c r="P18" i="19"/>
  <c r="X15" i="19"/>
  <c r="H13" i="19"/>
  <c r="G21" i="19"/>
  <c r="R10" i="19"/>
  <c r="P10" i="19"/>
  <c r="O9" i="19"/>
  <c r="R48" i="19" s="1"/>
  <c r="X84" i="19"/>
  <c r="X101" i="19"/>
  <c r="X86" i="19"/>
  <c r="X70" i="19"/>
  <c r="X113" i="19"/>
  <c r="X124" i="19"/>
  <c r="X132" i="19"/>
  <c r="X143" i="19"/>
  <c r="X154" i="19"/>
  <c r="R61" i="19"/>
  <c r="P61" i="19"/>
  <c r="R95" i="19"/>
  <c r="P95" i="19"/>
  <c r="R68" i="19"/>
  <c r="P68" i="19"/>
  <c r="R98" i="19"/>
  <c r="P98" i="19"/>
  <c r="P109" i="19"/>
  <c r="R109" i="19"/>
  <c r="P116" i="19"/>
  <c r="R116" i="19"/>
  <c r="P127" i="19"/>
  <c r="R127" i="19"/>
  <c r="P138" i="19"/>
  <c r="R138" i="19"/>
  <c r="P146" i="19"/>
  <c r="R146" i="19"/>
  <c r="P157" i="19"/>
  <c r="R157" i="19"/>
  <c r="H87" i="19"/>
  <c r="H104" i="19"/>
  <c r="J104" i="19"/>
  <c r="H86" i="19"/>
  <c r="H76" i="19"/>
  <c r="H113" i="19"/>
  <c r="J113" i="19"/>
  <c r="H124" i="19"/>
  <c r="H132" i="19"/>
  <c r="J132" i="19"/>
  <c r="H143" i="19"/>
  <c r="H154" i="19"/>
  <c r="V161" i="19"/>
  <c r="C148" i="18"/>
  <c r="T90" i="18"/>
  <c r="T64" i="18"/>
  <c r="E62" i="18"/>
  <c r="U48" i="18"/>
  <c r="U36" i="18"/>
  <c r="L34" i="18"/>
  <c r="U22" i="18"/>
  <c r="E20" i="18"/>
  <c r="V132" i="18"/>
  <c r="N104" i="18"/>
  <c r="N118" i="18"/>
  <c r="F118" i="18"/>
  <c r="E35" i="17"/>
  <c r="E23" i="17"/>
  <c r="E105" i="16"/>
  <c r="E93" i="16"/>
  <c r="V35" i="19"/>
  <c r="V23" i="19"/>
  <c r="C64" i="18"/>
  <c r="U106" i="18"/>
  <c r="M106" i="18"/>
  <c r="E106" i="18"/>
  <c r="P53" i="19"/>
  <c r="N147" i="19"/>
  <c r="D92" i="18"/>
  <c r="E76" i="18"/>
  <c r="E64" i="18"/>
  <c r="E50" i="18"/>
  <c r="F34" i="18"/>
  <c r="F22" i="18"/>
  <c r="K22" i="18"/>
  <c r="F161" i="17"/>
  <c r="F149" i="17"/>
  <c r="F105" i="17"/>
  <c r="D77" i="17"/>
  <c r="D65" i="17"/>
  <c r="E49" i="17"/>
  <c r="S160" i="18"/>
  <c r="K106" i="18"/>
  <c r="C118" i="18"/>
  <c r="C134" i="18"/>
  <c r="F149" i="19"/>
  <c r="K76" i="18"/>
  <c r="F147" i="17"/>
  <c r="D104" i="18"/>
  <c r="D78" i="18"/>
  <c r="S34" i="18"/>
  <c r="C8" i="18"/>
  <c r="Y31" i="18"/>
  <c r="X31" i="18"/>
  <c r="I93" i="18"/>
  <c r="H92" i="18"/>
  <c r="I66" i="18"/>
  <c r="I56" i="18"/>
  <c r="I38" i="18"/>
  <c r="I28" i="18"/>
  <c r="I18" i="18"/>
  <c r="H104" i="18"/>
  <c r="I96" i="18"/>
  <c r="I69" i="18"/>
  <c r="H76" i="18"/>
  <c r="I153" i="18"/>
  <c r="I99" i="18"/>
  <c r="J99" i="18"/>
  <c r="I107" i="18"/>
  <c r="H106" i="18"/>
  <c r="I131" i="18"/>
  <c r="I156" i="18"/>
  <c r="J138" i="17"/>
  <c r="I138" i="17"/>
  <c r="J17" i="17"/>
  <c r="I17" i="17"/>
  <c r="C121" i="16"/>
  <c r="J28" i="16"/>
  <c r="I28" i="16"/>
  <c r="H35" i="16"/>
  <c r="C79" i="16"/>
  <c r="C63" i="16"/>
  <c r="C51" i="16"/>
  <c r="G160" i="18"/>
  <c r="I27" i="17"/>
  <c r="J27" i="17"/>
  <c r="H35" i="17"/>
  <c r="F133" i="16"/>
  <c r="J73" i="16"/>
  <c r="I73" i="16"/>
  <c r="Q75" i="18"/>
  <c r="Q31" i="18"/>
  <c r="Q13" i="18"/>
  <c r="Q101" i="18"/>
  <c r="Q81" i="18"/>
  <c r="Q54" i="18"/>
  <c r="P62" i="18"/>
  <c r="P50" i="18"/>
  <c r="Q53" i="18"/>
  <c r="P34" i="18"/>
  <c r="R26" i="18"/>
  <c r="Q26" i="18"/>
  <c r="Q110" i="18"/>
  <c r="P118" i="18"/>
  <c r="Q126" i="18"/>
  <c r="Q142" i="18"/>
  <c r="Q150" i="18"/>
  <c r="Q113" i="18"/>
  <c r="Q129" i="18"/>
  <c r="V11" i="17"/>
  <c r="W11" i="17"/>
  <c r="U11" i="17"/>
  <c r="J113" i="16"/>
  <c r="I113" i="16"/>
  <c r="F79" i="16"/>
  <c r="O36" i="18"/>
  <c r="O104" i="18"/>
  <c r="O92" i="18"/>
  <c r="O50" i="18"/>
  <c r="Q51" i="18"/>
  <c r="O148" i="18"/>
  <c r="H93" i="17"/>
  <c r="J94" i="17"/>
  <c r="I94" i="17"/>
  <c r="C79" i="17"/>
  <c r="C21" i="17"/>
  <c r="J88" i="16"/>
  <c r="I88" i="16"/>
  <c r="J44" i="16"/>
  <c r="I44" i="16"/>
  <c r="K16" i="16"/>
  <c r="J16" i="16"/>
  <c r="I16" i="16"/>
  <c r="J14" i="16"/>
  <c r="I14" i="16"/>
  <c r="J83" i="16"/>
  <c r="I83" i="16"/>
  <c r="H91" i="16"/>
  <c r="I58" i="16"/>
  <c r="J58" i="16"/>
  <c r="I136" i="16"/>
  <c r="H135" i="16"/>
  <c r="J136" i="16"/>
  <c r="I42" i="16"/>
  <c r="J42" i="16"/>
  <c r="H49" i="16"/>
  <c r="J128" i="16"/>
  <c r="I128" i="16"/>
  <c r="W13" i="16"/>
  <c r="U13" i="16"/>
  <c r="T21" i="16"/>
  <c r="V13" i="16"/>
  <c r="T9" i="16"/>
  <c r="X57" i="18"/>
  <c r="X47" i="18"/>
  <c r="X38" i="18"/>
  <c r="X28" i="18"/>
  <c r="X100" i="18"/>
  <c r="X79" i="18"/>
  <c r="W78" i="18"/>
  <c r="X52" i="18"/>
  <c r="X33" i="18"/>
  <c r="X109" i="18"/>
  <c r="Y116" i="18"/>
  <c r="X116" i="18"/>
  <c r="X124" i="18"/>
  <c r="W132" i="18"/>
  <c r="X140" i="18"/>
  <c r="X103" i="18"/>
  <c r="Y103" i="18"/>
  <c r="X128" i="18"/>
  <c r="J46" i="16"/>
  <c r="I46" i="16"/>
  <c r="F21" i="16"/>
  <c r="J27" i="37"/>
  <c r="I27" i="37"/>
  <c r="J24" i="37"/>
  <c r="I24" i="37"/>
  <c r="P35" i="37"/>
  <c r="Q35" i="37"/>
  <c r="P32" i="37"/>
  <c r="Q32" i="37"/>
  <c r="I47" i="37"/>
  <c r="J47" i="37"/>
  <c r="J17" i="37"/>
  <c r="I17" i="37"/>
  <c r="Q22" i="37"/>
  <c r="P22" i="37"/>
  <c r="I10" i="37"/>
  <c r="J10" i="37"/>
  <c r="Q33" i="36"/>
  <c r="P33" i="36"/>
  <c r="Q25" i="36"/>
  <c r="P25" i="36"/>
  <c r="Q17" i="36"/>
  <c r="P17" i="36"/>
  <c r="H34" i="35"/>
  <c r="I34" i="35"/>
  <c r="Q36" i="36"/>
  <c r="P36" i="36"/>
  <c r="Q28" i="36"/>
  <c r="P28" i="36"/>
  <c r="Q20" i="36"/>
  <c r="P20" i="36"/>
  <c r="J12" i="36"/>
  <c r="I12" i="36"/>
  <c r="J28" i="36"/>
  <c r="I28" i="36"/>
  <c r="J48" i="36"/>
  <c r="I48" i="36"/>
  <c r="J46" i="36"/>
  <c r="I46" i="36"/>
  <c r="J14" i="36"/>
  <c r="I14" i="36"/>
  <c r="Q6" i="37"/>
  <c r="P6" i="37"/>
  <c r="Q45" i="37"/>
  <c r="P45" i="37"/>
  <c r="AL31" i="35"/>
  <c r="AK31" i="35"/>
  <c r="AV15" i="35"/>
  <c r="AT15" i="35"/>
  <c r="AS15" i="35"/>
  <c r="AR15" i="35"/>
  <c r="AU15" i="35"/>
  <c r="AJ9" i="35"/>
  <c r="AK9" i="35"/>
  <c r="AL9" i="35"/>
  <c r="V14" i="35"/>
  <c r="AS17" i="35"/>
  <c r="AR17" i="35"/>
  <c r="AV17" i="35"/>
  <c r="AU17" i="35"/>
  <c r="AT17" i="35"/>
  <c r="AB11" i="35"/>
  <c r="I35" i="35"/>
  <c r="H35" i="35"/>
  <c r="AB16" i="35"/>
  <c r="AL10" i="35"/>
  <c r="AK10" i="35"/>
  <c r="AJ10" i="35"/>
  <c r="H83" i="31"/>
  <c r="J83" i="31"/>
  <c r="F42" i="31"/>
  <c r="H103" i="31"/>
  <c r="N16" i="35"/>
  <c r="F56" i="31"/>
  <c r="F83" i="31"/>
  <c r="F103" i="31"/>
  <c r="F86" i="31"/>
  <c r="H86" i="31"/>
  <c r="F64" i="31"/>
  <c r="J97" i="31"/>
  <c r="J84" i="31"/>
  <c r="J76" i="31"/>
  <c r="J98" i="31"/>
  <c r="J86" i="31"/>
  <c r="F274" i="30"/>
  <c r="J253" i="30"/>
  <c r="L253" i="30"/>
  <c r="H234" i="30"/>
  <c r="J212" i="30"/>
  <c r="F207" i="30"/>
  <c r="L263" i="30"/>
  <c r="F277" i="30"/>
  <c r="F257" i="30"/>
  <c r="F251" i="30"/>
  <c r="L256" i="30"/>
  <c r="F263" i="30"/>
  <c r="H263" i="30"/>
  <c r="H233" i="30"/>
  <c r="L218" i="30"/>
  <c r="H212" i="30"/>
  <c r="J109" i="31"/>
  <c r="F258" i="30"/>
  <c r="F233" i="30"/>
  <c r="J218" i="30"/>
  <c r="W35" i="35"/>
  <c r="V35" i="35"/>
  <c r="H277" i="30"/>
  <c r="L283" i="30"/>
  <c r="J275" i="30"/>
  <c r="J281" i="30"/>
  <c r="H274" i="30"/>
  <c r="F280" i="30"/>
  <c r="L282" i="30"/>
  <c r="L239" i="30"/>
  <c r="H232" i="30"/>
  <c r="H218" i="30"/>
  <c r="L98" i="31"/>
  <c r="F194" i="30"/>
  <c r="H188" i="30"/>
  <c r="J194" i="30"/>
  <c r="F189" i="30"/>
  <c r="J195" i="30"/>
  <c r="L80" i="30"/>
  <c r="L58" i="30"/>
  <c r="L55" i="30"/>
  <c r="N55" i="30"/>
  <c r="L64" i="31"/>
  <c r="L65" i="31"/>
  <c r="L87" i="31"/>
  <c r="L37" i="31"/>
  <c r="L63" i="31"/>
  <c r="L85" i="31"/>
  <c r="F195" i="30"/>
  <c r="L86" i="30"/>
  <c r="N76" i="30"/>
  <c r="F34" i="28"/>
  <c r="H77" i="30"/>
  <c r="H76" i="30"/>
  <c r="J76" i="30"/>
  <c r="F160" i="28"/>
  <c r="F20" i="28"/>
  <c r="K124" i="28"/>
  <c r="J124" i="28"/>
  <c r="I124" i="28"/>
  <c r="H132" i="28"/>
  <c r="L124" i="28"/>
  <c r="M124" i="28"/>
  <c r="I15" i="28"/>
  <c r="K15" i="28"/>
  <c r="I88" i="27"/>
  <c r="K88" i="27"/>
  <c r="J88" i="27"/>
  <c r="D20" i="27"/>
  <c r="M83" i="28"/>
  <c r="L83" i="28"/>
  <c r="K83" i="28"/>
  <c r="I83" i="28"/>
  <c r="J83" i="28"/>
  <c r="L16" i="28"/>
  <c r="J16" i="28"/>
  <c r="L26" i="28"/>
  <c r="H34" i="28"/>
  <c r="M26" i="28"/>
  <c r="K26" i="28"/>
  <c r="I26" i="28"/>
  <c r="J26" i="28"/>
  <c r="L103" i="28"/>
  <c r="K103" i="28"/>
  <c r="J103" i="28"/>
  <c r="I103" i="28"/>
  <c r="M103" i="28"/>
  <c r="J41" i="28"/>
  <c r="L41" i="28"/>
  <c r="K41" i="28"/>
  <c r="I41" i="28"/>
  <c r="M41" i="28"/>
  <c r="J110" i="28"/>
  <c r="I110" i="28"/>
  <c r="H118" i="28"/>
  <c r="M110" i="28"/>
  <c r="L110" i="28"/>
  <c r="K110" i="28"/>
  <c r="I79" i="28"/>
  <c r="M79" i="28"/>
  <c r="L79" i="28"/>
  <c r="K79" i="28"/>
  <c r="J79" i="28"/>
  <c r="L13" i="28"/>
  <c r="M13" i="28"/>
  <c r="K13" i="28"/>
  <c r="J13" i="28"/>
  <c r="I13" i="28"/>
  <c r="H90" i="28"/>
  <c r="L82" i="28"/>
  <c r="M82" i="28"/>
  <c r="K82" i="28"/>
  <c r="J82" i="28"/>
  <c r="I82" i="28"/>
  <c r="M135" i="28"/>
  <c r="L135" i="28"/>
  <c r="K135" i="28"/>
  <c r="I135" i="28"/>
  <c r="J135" i="28"/>
  <c r="I148" i="27"/>
  <c r="K148" i="27"/>
  <c r="J148" i="27"/>
  <c r="I113" i="27"/>
  <c r="J113" i="27"/>
  <c r="K113" i="27"/>
  <c r="F146" i="30"/>
  <c r="H153" i="30"/>
  <c r="J153" i="30"/>
  <c r="J151" i="30"/>
  <c r="J149" i="30"/>
  <c r="L146" i="30"/>
  <c r="M45" i="28"/>
  <c r="L45" i="28"/>
  <c r="J45" i="28"/>
  <c r="K45" i="28"/>
  <c r="I45" i="28"/>
  <c r="K51" i="28"/>
  <c r="I51" i="28"/>
  <c r="I128" i="28"/>
  <c r="K128" i="28"/>
  <c r="I153" i="28"/>
  <c r="K153" i="28"/>
  <c r="J129" i="27"/>
  <c r="I129" i="27"/>
  <c r="K129" i="27"/>
  <c r="J95" i="27"/>
  <c r="I95" i="27"/>
  <c r="K95" i="27"/>
  <c r="K115" i="28"/>
  <c r="J115" i="28"/>
  <c r="I115" i="28"/>
  <c r="M115" i="28"/>
  <c r="L115" i="28"/>
  <c r="K64" i="28"/>
  <c r="J64" i="28"/>
  <c r="I64" i="28"/>
  <c r="M64" i="28"/>
  <c r="L64" i="28"/>
  <c r="J18" i="28"/>
  <c r="L18" i="28"/>
  <c r="L59" i="28"/>
  <c r="J59" i="28"/>
  <c r="L123" i="28"/>
  <c r="J123" i="28"/>
  <c r="J74" i="28"/>
  <c r="L74" i="28"/>
  <c r="L150" i="28"/>
  <c r="J150" i="28"/>
  <c r="K127" i="27"/>
  <c r="J127" i="27"/>
  <c r="I127" i="27"/>
  <c r="H132" i="27"/>
  <c r="K50" i="27"/>
  <c r="J50" i="27"/>
  <c r="I50" i="27"/>
  <c r="K15" i="27"/>
  <c r="J15" i="27"/>
  <c r="I15" i="27"/>
  <c r="H20" i="27"/>
  <c r="F76" i="30"/>
  <c r="F53" i="30"/>
  <c r="F79" i="30"/>
  <c r="H79" i="30"/>
  <c r="I143" i="27"/>
  <c r="J143" i="27"/>
  <c r="G48" i="27"/>
  <c r="E104" i="26"/>
  <c r="F124" i="30"/>
  <c r="J131" i="30"/>
  <c r="H126" i="30"/>
  <c r="H129" i="30"/>
  <c r="J151" i="27"/>
  <c r="I151" i="27"/>
  <c r="I74" i="27"/>
  <c r="J74" i="27"/>
  <c r="J16" i="27"/>
  <c r="I16" i="27"/>
  <c r="J94" i="27"/>
  <c r="I94" i="27"/>
  <c r="I87" i="27"/>
  <c r="J87" i="27"/>
  <c r="G20" i="27"/>
  <c r="J12" i="27"/>
  <c r="I12" i="27"/>
  <c r="J89" i="27"/>
  <c r="I89" i="27"/>
  <c r="J157" i="27"/>
  <c r="I157" i="27"/>
  <c r="D90" i="28"/>
  <c r="J57" i="27"/>
  <c r="I57" i="27"/>
  <c r="J9" i="27"/>
  <c r="I9" i="27"/>
  <c r="E146" i="27"/>
  <c r="F132" i="27"/>
  <c r="J264" i="24"/>
  <c r="K61" i="26"/>
  <c r="J61" i="26"/>
  <c r="I61" i="26"/>
  <c r="J30" i="26"/>
  <c r="I30" i="26"/>
  <c r="K30" i="26"/>
  <c r="C146" i="26"/>
  <c r="K42" i="26"/>
  <c r="I42" i="26"/>
  <c r="J42" i="26"/>
  <c r="F104" i="27"/>
  <c r="K151" i="26"/>
  <c r="J151" i="26"/>
  <c r="I151" i="26"/>
  <c r="C20" i="26"/>
  <c r="L260" i="24"/>
  <c r="I127" i="26"/>
  <c r="K127" i="26"/>
  <c r="J127" i="26"/>
  <c r="K39" i="26"/>
  <c r="J39" i="26"/>
  <c r="I39" i="26"/>
  <c r="K26" i="26"/>
  <c r="J26" i="26"/>
  <c r="H34" i="26"/>
  <c r="I26" i="26"/>
  <c r="I114" i="26"/>
  <c r="K114" i="26"/>
  <c r="J114" i="26"/>
  <c r="I37" i="26"/>
  <c r="J37" i="26"/>
  <c r="K37" i="26"/>
  <c r="K112" i="26"/>
  <c r="J112" i="26"/>
  <c r="I112" i="26"/>
  <c r="I64" i="26"/>
  <c r="J64" i="26"/>
  <c r="K64" i="26"/>
  <c r="I56" i="26"/>
  <c r="J56" i="26"/>
  <c r="K56" i="26"/>
  <c r="K138" i="26"/>
  <c r="H146" i="26"/>
  <c r="J138" i="26"/>
  <c r="I138" i="26"/>
  <c r="I145" i="26"/>
  <c r="K145" i="26"/>
  <c r="J145" i="26"/>
  <c r="K158" i="26"/>
  <c r="J158" i="26"/>
  <c r="I158" i="26"/>
  <c r="K118" i="22"/>
  <c r="J118" i="22"/>
  <c r="K62" i="22"/>
  <c r="J62" i="22"/>
  <c r="H76" i="21"/>
  <c r="Q11" i="21"/>
  <c r="L209" i="24"/>
  <c r="L219" i="24"/>
  <c r="L216" i="24"/>
  <c r="J152" i="22"/>
  <c r="L152" i="22"/>
  <c r="K152" i="22"/>
  <c r="J113" i="22"/>
  <c r="L113" i="22"/>
  <c r="K113" i="22"/>
  <c r="J96" i="22"/>
  <c r="L96" i="22"/>
  <c r="K96" i="22"/>
  <c r="J57" i="22"/>
  <c r="L57" i="22"/>
  <c r="K57" i="22"/>
  <c r="J40" i="22"/>
  <c r="K40" i="22"/>
  <c r="L40" i="22"/>
  <c r="N119" i="24"/>
  <c r="L127" i="24"/>
  <c r="D161" i="22"/>
  <c r="K116" i="22"/>
  <c r="J116" i="22"/>
  <c r="D105" i="22"/>
  <c r="K60" i="22"/>
  <c r="J60" i="22"/>
  <c r="D49" i="22"/>
  <c r="Q21" i="21"/>
  <c r="J109" i="26"/>
  <c r="I109" i="26"/>
  <c r="J22" i="26"/>
  <c r="I22" i="26"/>
  <c r="J127" i="24"/>
  <c r="L154" i="22"/>
  <c r="J154" i="22"/>
  <c r="K154" i="22"/>
  <c r="I161" i="22"/>
  <c r="L115" i="22"/>
  <c r="J115" i="22"/>
  <c r="K115" i="22"/>
  <c r="L98" i="22"/>
  <c r="J98" i="22"/>
  <c r="K98" i="22"/>
  <c r="I105" i="22"/>
  <c r="L59" i="22"/>
  <c r="J59" i="22"/>
  <c r="K59" i="22"/>
  <c r="L42" i="22"/>
  <c r="J42" i="22"/>
  <c r="K42" i="22"/>
  <c r="I49" i="22"/>
  <c r="Q10" i="21"/>
  <c r="R10" i="21"/>
  <c r="R15" i="21"/>
  <c r="R20" i="21"/>
  <c r="R13" i="21"/>
  <c r="R11" i="21"/>
  <c r="R21" i="21"/>
  <c r="R19" i="21"/>
  <c r="R17" i="21"/>
  <c r="I132" i="21"/>
  <c r="H132" i="21"/>
  <c r="H48" i="21"/>
  <c r="I48" i="21"/>
  <c r="H117" i="21"/>
  <c r="I117" i="21"/>
  <c r="I30" i="21"/>
  <c r="H30" i="21"/>
  <c r="H108" i="21"/>
  <c r="I108" i="21"/>
  <c r="H27" i="21"/>
  <c r="I27" i="21"/>
  <c r="H104" i="21"/>
  <c r="I104" i="21"/>
  <c r="I16" i="21"/>
  <c r="H16" i="21"/>
  <c r="I77" i="21"/>
  <c r="H77" i="21"/>
  <c r="I155" i="21"/>
  <c r="H155" i="21"/>
  <c r="P21" i="22"/>
  <c r="F90" i="26"/>
  <c r="F118" i="26"/>
  <c r="C35" i="22"/>
  <c r="C63" i="22"/>
  <c r="D78" i="21"/>
  <c r="D134" i="21"/>
  <c r="C160" i="28"/>
  <c r="C104" i="28"/>
  <c r="C90" i="28"/>
  <c r="C20" i="28"/>
  <c r="G77" i="22"/>
  <c r="G105" i="22"/>
  <c r="C120" i="21"/>
  <c r="C134" i="21"/>
  <c r="V19" i="22"/>
  <c r="X19" i="22"/>
  <c r="W19" i="22"/>
  <c r="F133" i="22"/>
  <c r="W63" i="19"/>
  <c r="X55" i="19"/>
  <c r="H56" i="19"/>
  <c r="X103" i="19"/>
  <c r="R60" i="19"/>
  <c r="P60" i="19"/>
  <c r="H48" i="19"/>
  <c r="R45" i="19"/>
  <c r="P45" i="19"/>
  <c r="X42" i="19"/>
  <c r="H40" i="19"/>
  <c r="R34" i="19"/>
  <c r="P34" i="19"/>
  <c r="X31" i="19"/>
  <c r="H29" i="19"/>
  <c r="R26" i="19"/>
  <c r="P26" i="19"/>
  <c r="X20" i="19"/>
  <c r="H18" i="19"/>
  <c r="R15" i="19"/>
  <c r="P15" i="19"/>
  <c r="X12" i="19"/>
  <c r="H10" i="19"/>
  <c r="G9" i="19"/>
  <c r="J59" i="19" s="1"/>
  <c r="X85" i="19"/>
  <c r="X76" i="19"/>
  <c r="X88" i="19"/>
  <c r="X74" i="19"/>
  <c r="X114" i="19"/>
  <c r="X125" i="19"/>
  <c r="W133" i="19"/>
  <c r="X136" i="19"/>
  <c r="W135" i="19"/>
  <c r="X144" i="19"/>
  <c r="X155" i="19"/>
  <c r="R66" i="19"/>
  <c r="P66" i="19"/>
  <c r="O65" i="19"/>
  <c r="R97" i="19"/>
  <c r="O105" i="19"/>
  <c r="P97" i="19"/>
  <c r="R72" i="19"/>
  <c r="P72" i="19"/>
  <c r="R100" i="19"/>
  <c r="P100" i="19"/>
  <c r="P102" i="19"/>
  <c r="R102" i="19"/>
  <c r="P117" i="19"/>
  <c r="R117" i="19"/>
  <c r="P128" i="19"/>
  <c r="R128" i="19"/>
  <c r="P139" i="19"/>
  <c r="O147" i="19"/>
  <c r="R139" i="19"/>
  <c r="P150" i="19"/>
  <c r="O149" i="19"/>
  <c r="R150" i="19"/>
  <c r="P158" i="19"/>
  <c r="R158" i="19"/>
  <c r="J89" i="19"/>
  <c r="H89" i="19"/>
  <c r="J58" i="19"/>
  <c r="H58" i="19"/>
  <c r="H88" i="19"/>
  <c r="J81" i="19"/>
  <c r="H81" i="19"/>
  <c r="H114" i="19"/>
  <c r="H125" i="19"/>
  <c r="G133" i="19"/>
  <c r="H136" i="19"/>
  <c r="G135" i="19"/>
  <c r="H144" i="19"/>
  <c r="J144" i="19"/>
  <c r="H155" i="19"/>
  <c r="J155" i="19"/>
  <c r="V91" i="19"/>
  <c r="V135" i="19"/>
  <c r="L90" i="18"/>
  <c r="L64" i="18"/>
  <c r="T62" i="18"/>
  <c r="M48" i="18"/>
  <c r="M36" i="18"/>
  <c r="D34" i="18"/>
  <c r="M22" i="18"/>
  <c r="T20" i="18"/>
  <c r="V148" i="18"/>
  <c r="D79" i="17"/>
  <c r="S90" i="18"/>
  <c r="T48" i="18"/>
  <c r="T36" i="18"/>
  <c r="T22" i="18"/>
  <c r="E77" i="17"/>
  <c r="E65" i="17"/>
  <c r="E121" i="16"/>
  <c r="N35" i="19"/>
  <c r="N23" i="19"/>
  <c r="N93" i="19"/>
  <c r="N79" i="19"/>
  <c r="N121" i="19"/>
  <c r="C22" i="18"/>
  <c r="F49" i="17"/>
  <c r="F37" i="17"/>
  <c r="G147" i="16"/>
  <c r="E63" i="16"/>
  <c r="G23" i="16"/>
  <c r="S92" i="18"/>
  <c r="S132" i="18"/>
  <c r="K160" i="18"/>
  <c r="K148" i="18"/>
  <c r="C106" i="18"/>
  <c r="F23" i="19"/>
  <c r="F65" i="19"/>
  <c r="F119" i="19"/>
  <c r="F161" i="19"/>
  <c r="N134" i="18"/>
  <c r="C76" i="18"/>
  <c r="D135" i="17"/>
  <c r="E161" i="16"/>
  <c r="E149" i="16"/>
  <c r="K34" i="18"/>
  <c r="S148" i="18"/>
  <c r="O22" i="18"/>
  <c r="J128" i="18"/>
  <c r="I128" i="18"/>
  <c r="I74" i="18"/>
  <c r="I65" i="18"/>
  <c r="H64" i="18"/>
  <c r="J46" i="18"/>
  <c r="I46" i="18"/>
  <c r="J37" i="18"/>
  <c r="I37" i="18"/>
  <c r="H36" i="18"/>
  <c r="I27" i="18"/>
  <c r="I154" i="18"/>
  <c r="J86" i="18"/>
  <c r="I86" i="18"/>
  <c r="I100" i="18"/>
  <c r="I108" i="18"/>
  <c r="I115" i="18"/>
  <c r="J140" i="18"/>
  <c r="I140" i="18"/>
  <c r="I103" i="18"/>
  <c r="J102" i="17"/>
  <c r="I102" i="17"/>
  <c r="R21" i="17"/>
  <c r="J159" i="16"/>
  <c r="I159" i="16"/>
  <c r="J61" i="16"/>
  <c r="I61" i="16"/>
  <c r="C149" i="16"/>
  <c r="Q145" i="18"/>
  <c r="J33" i="18"/>
  <c r="I33" i="18"/>
  <c r="G20" i="18"/>
  <c r="G34" i="18"/>
  <c r="I16" i="18"/>
  <c r="G106" i="18"/>
  <c r="I102" i="18"/>
  <c r="J132" i="17"/>
  <c r="I132" i="17"/>
  <c r="C23" i="17"/>
  <c r="I123" i="16"/>
  <c r="J123" i="16"/>
  <c r="Q21" i="16"/>
  <c r="X40" i="18"/>
  <c r="W48" i="18"/>
  <c r="Q84" i="18"/>
  <c r="Q40" i="18"/>
  <c r="P48" i="18"/>
  <c r="Q30" i="18"/>
  <c r="Q102" i="18"/>
  <c r="Q89" i="18"/>
  <c r="Q71" i="18"/>
  <c r="Q61" i="18"/>
  <c r="R61" i="18"/>
  <c r="Q43" i="18"/>
  <c r="Q127" i="18"/>
  <c r="Q135" i="18"/>
  <c r="P134" i="18"/>
  <c r="R151" i="18"/>
  <c r="Q151" i="18"/>
  <c r="Q158" i="18"/>
  <c r="Q122" i="18"/>
  <c r="P146" i="18"/>
  <c r="Q138" i="18"/>
  <c r="C77" i="17"/>
  <c r="C9" i="17"/>
  <c r="I30" i="16"/>
  <c r="J30" i="16"/>
  <c r="X93" i="18"/>
  <c r="W92" i="18"/>
  <c r="O64" i="18"/>
  <c r="O120" i="18"/>
  <c r="J81" i="17"/>
  <c r="I81" i="17"/>
  <c r="C161" i="17"/>
  <c r="C147" i="17"/>
  <c r="K155" i="16"/>
  <c r="J155" i="16"/>
  <c r="I155" i="16"/>
  <c r="J13" i="16"/>
  <c r="I13" i="16"/>
  <c r="H21" i="16"/>
  <c r="J115" i="16"/>
  <c r="I115" i="16"/>
  <c r="J18" i="16"/>
  <c r="I18" i="16"/>
  <c r="J100" i="16"/>
  <c r="I100" i="16"/>
  <c r="I67" i="16"/>
  <c r="J67" i="16"/>
  <c r="I144" i="16"/>
  <c r="J144" i="16"/>
  <c r="J59" i="16"/>
  <c r="I59" i="16"/>
  <c r="J137" i="16"/>
  <c r="I137" i="16"/>
  <c r="I24" i="18"/>
  <c r="J68" i="17"/>
  <c r="I68" i="17"/>
  <c r="I39" i="16"/>
  <c r="J39" i="16"/>
  <c r="X66" i="18"/>
  <c r="X56" i="18"/>
  <c r="Y46" i="18"/>
  <c r="X46" i="18"/>
  <c r="X37" i="18"/>
  <c r="W36" i="18"/>
  <c r="X10" i="18"/>
  <c r="X87" i="18"/>
  <c r="X60" i="18"/>
  <c r="X42" i="18"/>
  <c r="X117" i="18"/>
  <c r="X125" i="18"/>
  <c r="X141" i="18"/>
  <c r="X149" i="18"/>
  <c r="W148" i="18"/>
  <c r="X112" i="18"/>
  <c r="Y137" i="18"/>
  <c r="X137" i="18"/>
  <c r="J98" i="17"/>
  <c r="I98" i="17"/>
  <c r="F9" i="16"/>
  <c r="J42" i="36"/>
  <c r="I42" i="36"/>
  <c r="P23" i="36"/>
  <c r="Q23" i="36"/>
  <c r="P14" i="36"/>
  <c r="Q14" i="36"/>
  <c r="Q32" i="36"/>
  <c r="P32" i="36"/>
  <c r="P51" i="36"/>
  <c r="Q51" i="36"/>
  <c r="J21" i="36"/>
  <c r="I21" i="36"/>
  <c r="J36" i="36"/>
  <c r="I36" i="36"/>
  <c r="J9" i="36"/>
  <c r="I9" i="36"/>
  <c r="I7" i="36"/>
  <c r="J7" i="36"/>
  <c r="J23" i="36"/>
  <c r="I23" i="36"/>
  <c r="AB9" i="35"/>
  <c r="P10" i="37"/>
  <c r="Q10" i="37"/>
  <c r="Q14" i="37"/>
  <c r="P14" i="37"/>
  <c r="Q33" i="37"/>
  <c r="P33" i="37"/>
  <c r="AL39" i="35"/>
  <c r="AK39" i="35"/>
  <c r="V15" i="35"/>
  <c r="V18" i="35"/>
  <c r="AT8" i="35"/>
  <c r="AS8" i="35"/>
  <c r="AR8" i="35"/>
  <c r="AV8" i="35"/>
  <c r="AU8" i="35"/>
  <c r="AB15" i="35"/>
  <c r="AR9" i="35"/>
  <c r="AV9" i="35"/>
  <c r="AU9" i="35"/>
  <c r="AT9" i="35"/>
  <c r="AS9" i="35"/>
  <c r="AU12" i="35"/>
  <c r="AT12" i="35"/>
  <c r="AR12" i="35"/>
  <c r="AS12" i="35"/>
  <c r="AV12" i="35"/>
  <c r="AL14" i="35"/>
  <c r="AK14" i="35"/>
  <c r="AJ14" i="35"/>
  <c r="F81" i="31"/>
  <c r="F41" i="31"/>
  <c r="H41" i="31"/>
  <c r="H107" i="31"/>
  <c r="N12" i="35"/>
  <c r="F54" i="31"/>
  <c r="N10" i="33"/>
  <c r="H82" i="31"/>
  <c r="F36" i="31"/>
  <c r="F107" i="31"/>
  <c r="H106" i="31"/>
  <c r="F61" i="31"/>
  <c r="H61" i="31"/>
  <c r="H85" i="31"/>
  <c r="F39" i="31"/>
  <c r="H39" i="31"/>
  <c r="N100" i="33"/>
  <c r="J99" i="31"/>
  <c r="J107" i="31"/>
  <c r="J78" i="31"/>
  <c r="J101" i="31"/>
  <c r="J105" i="31"/>
  <c r="F273" i="30"/>
  <c r="L252" i="30"/>
  <c r="N252" i="30"/>
  <c r="J233" i="30"/>
  <c r="F218" i="30"/>
  <c r="L211" i="30"/>
  <c r="J65" i="31"/>
  <c r="J260" i="30"/>
  <c r="N275" i="30"/>
  <c r="F256" i="30"/>
  <c r="N251" i="30"/>
  <c r="J257" i="30"/>
  <c r="L257" i="30"/>
  <c r="L232" i="30"/>
  <c r="J211" i="30"/>
  <c r="J232" i="30"/>
  <c r="L217" i="30"/>
  <c r="W34" i="35"/>
  <c r="V34" i="35"/>
  <c r="J87" i="31"/>
  <c r="F278" i="30"/>
  <c r="J284" i="30"/>
  <c r="F276" i="30"/>
  <c r="H282" i="30"/>
  <c r="F275" i="30"/>
  <c r="F281" i="30"/>
  <c r="L231" i="30"/>
  <c r="J217" i="30"/>
  <c r="H195" i="30"/>
  <c r="H196" i="30"/>
  <c r="J84" i="30"/>
  <c r="L75" i="30"/>
  <c r="N75" i="30"/>
  <c r="J197" i="30"/>
  <c r="L31" i="31"/>
  <c r="L104" i="31"/>
  <c r="L108" i="31"/>
  <c r="L41" i="31"/>
  <c r="L106" i="31"/>
  <c r="L100" i="31"/>
  <c r="J75" i="30"/>
  <c r="F104" i="28"/>
  <c r="H62" i="30"/>
  <c r="J62" i="30"/>
  <c r="H78" i="30"/>
  <c r="J78" i="30"/>
  <c r="H53" i="30"/>
  <c r="J53" i="30"/>
  <c r="F146" i="28"/>
  <c r="K72" i="28"/>
  <c r="J72" i="28"/>
  <c r="I72" i="28"/>
  <c r="M72" i="28"/>
  <c r="L72" i="28"/>
  <c r="I14" i="28"/>
  <c r="K14" i="28"/>
  <c r="K123" i="27"/>
  <c r="J123" i="27"/>
  <c r="I123" i="27"/>
  <c r="J45" i="27"/>
  <c r="K45" i="27"/>
  <c r="I45" i="27"/>
  <c r="J11" i="27"/>
  <c r="K11" i="27"/>
  <c r="I11" i="27"/>
  <c r="L15" i="28"/>
  <c r="J15" i="28"/>
  <c r="L43" i="28"/>
  <c r="K43" i="28"/>
  <c r="J43" i="28"/>
  <c r="I43" i="28"/>
  <c r="M43" i="28"/>
  <c r="L112" i="28"/>
  <c r="K112" i="28"/>
  <c r="J112" i="28"/>
  <c r="I112" i="28"/>
  <c r="M112" i="28"/>
  <c r="J50" i="28"/>
  <c r="I50" i="28"/>
  <c r="M50" i="28"/>
  <c r="L50" i="28"/>
  <c r="K50" i="28"/>
  <c r="J127" i="28"/>
  <c r="I127" i="28"/>
  <c r="M127" i="28"/>
  <c r="L127" i="28"/>
  <c r="K127" i="28"/>
  <c r="I87" i="28"/>
  <c r="M87" i="28"/>
  <c r="L87" i="28"/>
  <c r="K87" i="28"/>
  <c r="J87" i="28"/>
  <c r="L22" i="28"/>
  <c r="M22" i="28"/>
  <c r="J22" i="28"/>
  <c r="K22" i="28"/>
  <c r="I22" i="28"/>
  <c r="L99" i="28"/>
  <c r="M99" i="28"/>
  <c r="K99" i="28"/>
  <c r="I99" i="28"/>
  <c r="J99" i="28"/>
  <c r="L143" i="28"/>
  <c r="M143" i="28"/>
  <c r="K143" i="28"/>
  <c r="J143" i="28"/>
  <c r="I143" i="28"/>
  <c r="L149" i="30"/>
  <c r="F147" i="30"/>
  <c r="N143" i="30"/>
  <c r="L141" i="30"/>
  <c r="J152" i="30"/>
  <c r="J150" i="30"/>
  <c r="J148" i="30"/>
  <c r="M97" i="28"/>
  <c r="L97" i="28"/>
  <c r="J97" i="28"/>
  <c r="K97" i="28"/>
  <c r="I97" i="28"/>
  <c r="G48" i="28"/>
  <c r="K59" i="28"/>
  <c r="I59" i="28"/>
  <c r="D132" i="27"/>
  <c r="J86" i="27"/>
  <c r="K86" i="27"/>
  <c r="I86" i="27"/>
  <c r="K32" i="28"/>
  <c r="I32" i="28"/>
  <c r="E34" i="28"/>
  <c r="E104" i="28"/>
  <c r="E76" i="28"/>
  <c r="J68" i="28"/>
  <c r="L68" i="28"/>
  <c r="E62" i="28"/>
  <c r="L54" i="28"/>
  <c r="J54" i="28"/>
  <c r="L131" i="28"/>
  <c r="J131" i="28"/>
  <c r="J84" i="27"/>
  <c r="I84" i="27"/>
  <c r="K84" i="27"/>
  <c r="H90" i="27"/>
  <c r="F78" i="30"/>
  <c r="F55" i="30"/>
  <c r="F83" i="30"/>
  <c r="H130" i="30"/>
  <c r="L127" i="30"/>
  <c r="N121" i="30"/>
  <c r="L119" i="30"/>
  <c r="L130" i="30"/>
  <c r="F128" i="30"/>
  <c r="N122" i="30"/>
  <c r="F119" i="30"/>
  <c r="F131" i="30"/>
  <c r="I69" i="27"/>
  <c r="J69" i="27"/>
  <c r="J25" i="27"/>
  <c r="I25" i="27"/>
  <c r="I102" i="27"/>
  <c r="J102" i="27"/>
  <c r="G104" i="27"/>
  <c r="J29" i="27"/>
  <c r="I29" i="27"/>
  <c r="J98" i="27"/>
  <c r="I98" i="27"/>
  <c r="E160" i="26"/>
  <c r="D118" i="26"/>
  <c r="G118" i="27"/>
  <c r="E76" i="26"/>
  <c r="F160" i="27"/>
  <c r="K116" i="26"/>
  <c r="I116" i="26"/>
  <c r="J116" i="26"/>
  <c r="J44" i="26"/>
  <c r="I44" i="26"/>
  <c r="K44" i="26"/>
  <c r="J263" i="24"/>
  <c r="L263" i="24"/>
  <c r="K134" i="26"/>
  <c r="J134" i="26"/>
  <c r="I134" i="26"/>
  <c r="I136" i="26"/>
  <c r="J136" i="26"/>
  <c r="K136" i="26"/>
  <c r="C160" i="26"/>
  <c r="C76" i="26"/>
  <c r="L258" i="24"/>
  <c r="I123" i="26"/>
  <c r="K123" i="26"/>
  <c r="J123" i="26"/>
  <c r="K57" i="26"/>
  <c r="J57" i="26"/>
  <c r="I57" i="26"/>
  <c r="J258" i="24"/>
  <c r="C118" i="26"/>
  <c r="K43" i="26"/>
  <c r="J43" i="26"/>
  <c r="I43" i="26"/>
  <c r="K121" i="26"/>
  <c r="J121" i="26"/>
  <c r="I121" i="26"/>
  <c r="I45" i="26"/>
  <c r="K45" i="26"/>
  <c r="J45" i="26"/>
  <c r="J126" i="26"/>
  <c r="K126" i="26"/>
  <c r="I126" i="26"/>
  <c r="I72" i="26"/>
  <c r="K72" i="26"/>
  <c r="J72" i="26"/>
  <c r="K65" i="26"/>
  <c r="J65" i="26"/>
  <c r="I65" i="26"/>
  <c r="J152" i="26"/>
  <c r="H160" i="26"/>
  <c r="I152" i="26"/>
  <c r="K152" i="26"/>
  <c r="K154" i="26"/>
  <c r="J154" i="26"/>
  <c r="I154" i="26"/>
  <c r="H161" i="22"/>
  <c r="K153" i="22"/>
  <c r="J153" i="22"/>
  <c r="K136" i="22"/>
  <c r="J136" i="22"/>
  <c r="H105" i="22"/>
  <c r="K97" i="22"/>
  <c r="J97" i="22"/>
  <c r="K80" i="22"/>
  <c r="J80" i="22"/>
  <c r="H49" i="22"/>
  <c r="K41" i="22"/>
  <c r="J41" i="22"/>
  <c r="J24" i="22"/>
  <c r="K24" i="22"/>
  <c r="H145" i="21"/>
  <c r="H111" i="21"/>
  <c r="H33" i="21"/>
  <c r="L214" i="24"/>
  <c r="N207" i="24"/>
  <c r="J217" i="24"/>
  <c r="L217" i="24"/>
  <c r="J130" i="22"/>
  <c r="L130" i="22"/>
  <c r="K130" i="22"/>
  <c r="E119" i="22"/>
  <c r="J74" i="22"/>
  <c r="K74" i="22"/>
  <c r="L74" i="22"/>
  <c r="E63" i="22"/>
  <c r="L122" i="24"/>
  <c r="N122" i="24"/>
  <c r="K151" i="22"/>
  <c r="J151" i="22"/>
  <c r="J95" i="22"/>
  <c r="K95" i="22"/>
  <c r="K39" i="22"/>
  <c r="J39" i="22"/>
  <c r="H89" i="21"/>
  <c r="H55" i="21"/>
  <c r="J126" i="24"/>
  <c r="L132" i="22"/>
  <c r="J132" i="22"/>
  <c r="K132" i="22"/>
  <c r="L76" i="22"/>
  <c r="J76" i="22"/>
  <c r="K76" i="22"/>
  <c r="J10" i="22"/>
  <c r="L10" i="22"/>
  <c r="K10" i="22"/>
  <c r="E106" i="21"/>
  <c r="F64" i="21"/>
  <c r="G35" i="22"/>
  <c r="Q21" i="22"/>
  <c r="I115" i="21"/>
  <c r="H115" i="21"/>
  <c r="I46" i="21"/>
  <c r="H46" i="21"/>
  <c r="H57" i="21"/>
  <c r="I57" i="21"/>
  <c r="H126" i="21"/>
  <c r="G134" i="21"/>
  <c r="I126" i="21"/>
  <c r="H39" i="21"/>
  <c r="I39" i="21"/>
  <c r="I116" i="21"/>
  <c r="H116" i="21"/>
  <c r="H35" i="21"/>
  <c r="I35" i="21"/>
  <c r="H113" i="21"/>
  <c r="I113" i="21"/>
  <c r="I20" i="21"/>
  <c r="H20" i="21"/>
  <c r="I86" i="21"/>
  <c r="H86" i="21"/>
  <c r="G92" i="21"/>
  <c r="I75" i="21"/>
  <c r="H75" i="21"/>
  <c r="I15" i="21"/>
  <c r="H15" i="21"/>
  <c r="F132" i="26"/>
  <c r="C105" i="22"/>
  <c r="D162" i="21"/>
  <c r="D148" i="21"/>
  <c r="C146" i="28"/>
  <c r="C78" i="21"/>
  <c r="X9" i="22"/>
  <c r="W9" i="22"/>
  <c r="V9" i="22"/>
  <c r="X16" i="22"/>
  <c r="X13" i="22"/>
  <c r="X53" i="19"/>
  <c r="R54" i="19"/>
  <c r="P54" i="19"/>
  <c r="H101" i="19"/>
  <c r="J101" i="19"/>
  <c r="X68" i="19"/>
  <c r="R55" i="19"/>
  <c r="O63" i="19"/>
  <c r="P55" i="19"/>
  <c r="X47" i="19"/>
  <c r="J45" i="19"/>
  <c r="H45" i="19"/>
  <c r="R42" i="19"/>
  <c r="P42" i="19"/>
  <c r="X39" i="19"/>
  <c r="J34" i="19"/>
  <c r="H34" i="19"/>
  <c r="R31" i="19"/>
  <c r="P31" i="19"/>
  <c r="X28" i="19"/>
  <c r="J26" i="19"/>
  <c r="H26" i="19"/>
  <c r="R20" i="19"/>
  <c r="P20" i="19"/>
  <c r="X17" i="19"/>
  <c r="J15" i="19"/>
  <c r="H15" i="19"/>
  <c r="R12" i="19"/>
  <c r="P12" i="19"/>
  <c r="X58" i="19"/>
  <c r="X87" i="19"/>
  <c r="X81" i="19"/>
  <c r="X90" i="19"/>
  <c r="W91" i="19"/>
  <c r="X83" i="19"/>
  <c r="X115" i="19"/>
  <c r="X126" i="19"/>
  <c r="X137" i="19"/>
  <c r="X145" i="19"/>
  <c r="X156" i="19"/>
  <c r="R70" i="19"/>
  <c r="P70" i="19"/>
  <c r="R99" i="19"/>
  <c r="P99" i="19"/>
  <c r="R76" i="19"/>
  <c r="P76" i="19"/>
  <c r="P103" i="19"/>
  <c r="R103" i="19"/>
  <c r="P111" i="19"/>
  <c r="O119" i="19"/>
  <c r="R111" i="19"/>
  <c r="P118" i="19"/>
  <c r="R118" i="19"/>
  <c r="P129" i="19"/>
  <c r="R129" i="19"/>
  <c r="P140" i="19"/>
  <c r="R140" i="19"/>
  <c r="P151" i="19"/>
  <c r="R151" i="19"/>
  <c r="P159" i="19"/>
  <c r="R159" i="19"/>
  <c r="J94" i="19"/>
  <c r="H94" i="19"/>
  <c r="G93" i="19"/>
  <c r="J62" i="19"/>
  <c r="H62" i="19"/>
  <c r="J90" i="19"/>
  <c r="H90" i="19"/>
  <c r="J85" i="19"/>
  <c r="H85" i="19"/>
  <c r="H115" i="19"/>
  <c r="J115" i="19"/>
  <c r="H126" i="19"/>
  <c r="J126" i="19"/>
  <c r="H137" i="19"/>
  <c r="J137" i="19"/>
  <c r="H145" i="19"/>
  <c r="J145" i="19"/>
  <c r="H156" i="19"/>
  <c r="J156" i="19"/>
  <c r="N49" i="19"/>
  <c r="V21" i="19"/>
  <c r="T132" i="18"/>
  <c r="V90" i="18"/>
  <c r="D90" i="18"/>
  <c r="D64" i="18"/>
  <c r="L62" i="18"/>
  <c r="E48" i="18"/>
  <c r="E36" i="18"/>
  <c r="E22" i="18"/>
  <c r="L20" i="18"/>
  <c r="N106" i="18"/>
  <c r="F51" i="17"/>
  <c r="G51" i="16"/>
  <c r="L132" i="18"/>
  <c r="K90" i="18"/>
  <c r="L48" i="18"/>
  <c r="L36" i="18"/>
  <c r="L22" i="18"/>
  <c r="U132" i="18"/>
  <c r="U148" i="18"/>
  <c r="M132" i="18"/>
  <c r="M148" i="18"/>
  <c r="E132" i="18"/>
  <c r="E148" i="18"/>
  <c r="D121" i="17"/>
  <c r="O21" i="17"/>
  <c r="N91" i="19"/>
  <c r="S48" i="18"/>
  <c r="S36" i="18"/>
  <c r="T148" i="18"/>
  <c r="L148" i="18"/>
  <c r="D148" i="18"/>
  <c r="E93" i="17"/>
  <c r="P21" i="17"/>
  <c r="G105" i="16"/>
  <c r="G63" i="16"/>
  <c r="K92" i="18"/>
  <c r="K132" i="18"/>
  <c r="C160" i="18"/>
  <c r="F63" i="19"/>
  <c r="F51" i="19"/>
  <c r="F121" i="19"/>
  <c r="F135" i="19"/>
  <c r="D133" i="17"/>
  <c r="J151" i="16"/>
  <c r="I151" i="16"/>
  <c r="F134" i="18"/>
  <c r="C34" i="18"/>
  <c r="Q15" i="18"/>
  <c r="J83" i="18"/>
  <c r="I83" i="18"/>
  <c r="I73" i="18"/>
  <c r="I55" i="18"/>
  <c r="J45" i="18"/>
  <c r="I45" i="18"/>
  <c r="I44" i="18"/>
  <c r="J44" i="18"/>
  <c r="H8" i="18"/>
  <c r="J93" i="18" s="1"/>
  <c r="I9" i="18"/>
  <c r="J95" i="18"/>
  <c r="I95" i="18"/>
  <c r="J109" i="18"/>
  <c r="I109" i="18"/>
  <c r="J116" i="18"/>
  <c r="I116" i="18"/>
  <c r="I124" i="18"/>
  <c r="H132" i="18"/>
  <c r="J149" i="18"/>
  <c r="I149" i="18"/>
  <c r="H148" i="18"/>
  <c r="J112" i="18"/>
  <c r="I112" i="18"/>
  <c r="J108" i="16"/>
  <c r="I108" i="16"/>
  <c r="H107" i="16"/>
  <c r="C105" i="16"/>
  <c r="Q94" i="18"/>
  <c r="X24" i="18"/>
  <c r="I25" i="18"/>
  <c r="J112" i="17"/>
  <c r="I112" i="17"/>
  <c r="I16" i="17"/>
  <c r="J16" i="17"/>
  <c r="F107" i="16"/>
  <c r="I69" i="16"/>
  <c r="H77" i="16"/>
  <c r="J69" i="16"/>
  <c r="I12" i="16"/>
  <c r="K12" i="16"/>
  <c r="J12" i="16"/>
  <c r="Q93" i="18"/>
  <c r="P92" i="18"/>
  <c r="Q57" i="18"/>
  <c r="Q39" i="18"/>
  <c r="Q12" i="18"/>
  <c r="P20" i="18"/>
  <c r="Q111" i="18"/>
  <c r="Q80" i="18"/>
  <c r="Q70" i="18"/>
  <c r="Q52" i="18"/>
  <c r="Q136" i="18"/>
  <c r="Q143" i="18"/>
  <c r="R159" i="18"/>
  <c r="Q159" i="18"/>
  <c r="Q114" i="18"/>
  <c r="Q130" i="18"/>
  <c r="Q155" i="18"/>
  <c r="F149" i="16"/>
  <c r="J99" i="16"/>
  <c r="I99" i="16"/>
  <c r="F65" i="16"/>
  <c r="O62" i="18"/>
  <c r="O8" i="18"/>
  <c r="O76" i="18"/>
  <c r="O134" i="18"/>
  <c r="J60" i="17"/>
  <c r="I60" i="17"/>
  <c r="C105" i="17"/>
  <c r="C91" i="16"/>
  <c r="C49" i="16"/>
  <c r="C37" i="16"/>
  <c r="K124" i="16"/>
  <c r="J124" i="16"/>
  <c r="I124" i="16"/>
  <c r="J31" i="16"/>
  <c r="I31" i="16"/>
  <c r="J109" i="16"/>
  <c r="I109" i="16"/>
  <c r="K109" i="16"/>
  <c r="I75" i="16"/>
  <c r="J75" i="16"/>
  <c r="I153" i="16"/>
  <c r="H161" i="16"/>
  <c r="J153" i="16"/>
  <c r="K68" i="16"/>
  <c r="J68" i="16"/>
  <c r="I68" i="16"/>
  <c r="J145" i="16"/>
  <c r="I145" i="16"/>
  <c r="Y14" i="18"/>
  <c r="X14" i="18"/>
  <c r="C65" i="17"/>
  <c r="J116" i="16"/>
  <c r="I116" i="16"/>
  <c r="G118" i="18"/>
  <c r="X74" i="18"/>
  <c r="X65" i="18"/>
  <c r="W64" i="18"/>
  <c r="X55" i="18"/>
  <c r="X45" i="18"/>
  <c r="Y18" i="18"/>
  <c r="X18" i="18"/>
  <c r="Y101" i="18"/>
  <c r="X101" i="18"/>
  <c r="X69" i="18"/>
  <c r="X51" i="18"/>
  <c r="W50" i="18"/>
  <c r="X126" i="18"/>
  <c r="X142" i="18"/>
  <c r="X150" i="18"/>
  <c r="X157" i="18"/>
  <c r="X121" i="18"/>
  <c r="W120" i="18"/>
  <c r="X145" i="18"/>
  <c r="I114" i="16"/>
  <c r="J114" i="16"/>
  <c r="J71" i="16"/>
  <c r="I71" i="16"/>
  <c r="F37" i="16"/>
  <c r="H128" i="39"/>
  <c r="G128" i="39"/>
  <c r="N10" i="40"/>
  <c r="M10" i="40"/>
  <c r="L10" i="40"/>
  <c r="Q10" i="40"/>
  <c r="P10" i="40"/>
  <c r="J34" i="37"/>
  <c r="I34" i="37"/>
  <c r="J29" i="37"/>
  <c r="I29" i="37"/>
  <c r="J43" i="37"/>
  <c r="I43" i="37"/>
  <c r="J40" i="37"/>
  <c r="I40" i="37"/>
  <c r="I14" i="37"/>
  <c r="J14" i="37"/>
  <c r="P51" i="37"/>
  <c r="Q51" i="37"/>
  <c r="P48" i="37"/>
  <c r="Q48" i="37"/>
  <c r="I16" i="37"/>
  <c r="J16" i="37"/>
  <c r="Q37" i="37"/>
  <c r="P37" i="37"/>
  <c r="J18" i="37"/>
  <c r="I18" i="37"/>
  <c r="I9" i="37"/>
  <c r="J9" i="37"/>
  <c r="Q24" i="36"/>
  <c r="P24" i="36"/>
  <c r="Q8" i="36"/>
  <c r="P8" i="36"/>
  <c r="Q34" i="36"/>
  <c r="P34" i="36"/>
  <c r="Q26" i="36"/>
  <c r="P26" i="36"/>
  <c r="Q18" i="36"/>
  <c r="P18" i="36"/>
  <c r="P9" i="36"/>
  <c r="Q9" i="36"/>
  <c r="P41" i="36"/>
  <c r="Q41" i="36"/>
  <c r="J29" i="36"/>
  <c r="I29" i="36"/>
  <c r="J45" i="36"/>
  <c r="I45" i="36"/>
  <c r="J18" i="36"/>
  <c r="I18" i="36"/>
  <c r="I15" i="36"/>
  <c r="J15" i="36"/>
  <c r="J31" i="36"/>
  <c r="I31" i="36"/>
  <c r="AB18" i="35"/>
  <c r="Q38" i="37"/>
  <c r="P38" i="37"/>
  <c r="AK36" i="35"/>
  <c r="AL36" i="35"/>
  <c r="V12" i="35"/>
  <c r="I40" i="35"/>
  <c r="H40" i="35"/>
  <c r="AL8" i="35"/>
  <c r="AK8" i="35"/>
  <c r="AJ8" i="35"/>
  <c r="AB13" i="35"/>
  <c r="AU16" i="35"/>
  <c r="AT16" i="35"/>
  <c r="AR16" i="35"/>
  <c r="AV16" i="35"/>
  <c r="AS16" i="35"/>
  <c r="AL18" i="35"/>
  <c r="AK18" i="35"/>
  <c r="AJ18" i="35"/>
  <c r="F80" i="31"/>
  <c r="H80" i="31"/>
  <c r="H40" i="31"/>
  <c r="H101" i="31"/>
  <c r="N13" i="35"/>
  <c r="F99" i="31"/>
  <c r="H99" i="31"/>
  <c r="F104" i="31"/>
  <c r="N9" i="33"/>
  <c r="F105" i="31"/>
  <c r="H60" i="31"/>
  <c r="F60" i="31"/>
  <c r="J103" i="31"/>
  <c r="J54" i="31"/>
  <c r="J81" i="31"/>
  <c r="J31" i="31"/>
  <c r="J102" i="31"/>
  <c r="L262" i="30"/>
  <c r="J241" i="30"/>
  <c r="N232" i="30"/>
  <c r="H217" i="30"/>
  <c r="F211" i="30"/>
  <c r="J53" i="31"/>
  <c r="H257" i="30"/>
  <c r="N75" i="33"/>
  <c r="J40" i="31"/>
  <c r="L274" i="30"/>
  <c r="J252" i="30"/>
  <c r="H258" i="30"/>
  <c r="F240" i="30"/>
  <c r="F217" i="30"/>
  <c r="N210" i="30"/>
  <c r="J36" i="31"/>
  <c r="N254" i="30"/>
  <c r="N231" i="30"/>
  <c r="H285" i="30"/>
  <c r="N276" i="30"/>
  <c r="F283" i="30"/>
  <c r="L275" i="30"/>
  <c r="L281" i="30"/>
  <c r="J279" i="30"/>
  <c r="L216" i="30"/>
  <c r="L59" i="30"/>
  <c r="L189" i="30"/>
  <c r="F196" i="30"/>
  <c r="F185" i="30"/>
  <c r="L190" i="30"/>
  <c r="F197" i="30"/>
  <c r="L86" i="31"/>
  <c r="L83" i="30"/>
  <c r="H193" i="30"/>
  <c r="L65" i="30"/>
  <c r="L53" i="30"/>
  <c r="N53" i="30"/>
  <c r="L43" i="31"/>
  <c r="L36" i="31"/>
  <c r="L58" i="31"/>
  <c r="L80" i="31"/>
  <c r="L101" i="31"/>
  <c r="N188" i="30"/>
  <c r="J83" i="30"/>
  <c r="H80" i="30"/>
  <c r="H81" i="30"/>
  <c r="H55" i="30"/>
  <c r="J55" i="30"/>
  <c r="L143" i="30"/>
  <c r="G118" i="28"/>
  <c r="D160" i="27"/>
  <c r="K114" i="27"/>
  <c r="J114" i="27"/>
  <c r="I114" i="27"/>
  <c r="J80" i="27"/>
  <c r="K80" i="27"/>
  <c r="I80" i="27"/>
  <c r="D48" i="27"/>
  <c r="M117" i="28"/>
  <c r="L117" i="28"/>
  <c r="K117" i="28"/>
  <c r="I117" i="28"/>
  <c r="J117" i="28"/>
  <c r="L52" i="28"/>
  <c r="K52" i="28"/>
  <c r="J52" i="28"/>
  <c r="I52" i="28"/>
  <c r="M52" i="28"/>
  <c r="L121" i="28"/>
  <c r="K121" i="28"/>
  <c r="J121" i="28"/>
  <c r="I121" i="28"/>
  <c r="M121" i="28"/>
  <c r="J58" i="28"/>
  <c r="I58" i="28"/>
  <c r="K58" i="28"/>
  <c r="M58" i="28"/>
  <c r="L58" i="28"/>
  <c r="K142" i="28"/>
  <c r="J142" i="28"/>
  <c r="L142" i="28"/>
  <c r="I142" i="28"/>
  <c r="M142" i="28"/>
  <c r="I96" i="28"/>
  <c r="H104" i="28"/>
  <c r="M96" i="28"/>
  <c r="L96" i="28"/>
  <c r="K96" i="28"/>
  <c r="J96" i="28"/>
  <c r="L30" i="28"/>
  <c r="M30" i="28"/>
  <c r="K30" i="28"/>
  <c r="J30" i="28"/>
  <c r="I30" i="28"/>
  <c r="L108" i="28"/>
  <c r="M108" i="28"/>
  <c r="K108" i="28"/>
  <c r="J108" i="28"/>
  <c r="I108" i="28"/>
  <c r="L152" i="28"/>
  <c r="I152" i="28"/>
  <c r="H160" i="28"/>
  <c r="M152" i="28"/>
  <c r="K152" i="28"/>
  <c r="J152" i="28"/>
  <c r="I139" i="27"/>
  <c r="K139" i="27"/>
  <c r="J139" i="27"/>
  <c r="L148" i="30"/>
  <c r="H145" i="30"/>
  <c r="F143" i="30"/>
  <c r="J142" i="30"/>
  <c r="L152" i="30"/>
  <c r="L150" i="30"/>
  <c r="G62" i="28"/>
  <c r="G132" i="28"/>
  <c r="G76" i="28"/>
  <c r="I68" i="28"/>
  <c r="K68" i="28"/>
  <c r="K159" i="28"/>
  <c r="I159" i="28"/>
  <c r="J121" i="27"/>
  <c r="I121" i="27"/>
  <c r="K121" i="27"/>
  <c r="D90" i="27"/>
  <c r="I31" i="28"/>
  <c r="K31" i="28"/>
  <c r="L85" i="28"/>
  <c r="J85" i="28"/>
  <c r="J71" i="28"/>
  <c r="L71" i="28"/>
  <c r="L14" i="28"/>
  <c r="E20" i="28"/>
  <c r="J14" i="28"/>
  <c r="L92" i="28"/>
  <c r="J92" i="28"/>
  <c r="I41" i="27"/>
  <c r="J41" i="27"/>
  <c r="K41" i="27"/>
  <c r="H48" i="27"/>
  <c r="F56" i="30"/>
  <c r="F81" i="30"/>
  <c r="F57" i="30"/>
  <c r="F87" i="30"/>
  <c r="H87" i="30"/>
  <c r="I126" i="27"/>
  <c r="J126" i="27"/>
  <c r="G34" i="27"/>
  <c r="I27" i="27"/>
  <c r="J27" i="27"/>
  <c r="H131" i="30"/>
  <c r="H123" i="30"/>
  <c r="F121" i="30"/>
  <c r="L131" i="30"/>
  <c r="L123" i="30"/>
  <c r="L120" i="30"/>
  <c r="J134" i="27"/>
  <c r="I134" i="27"/>
  <c r="E76" i="27"/>
  <c r="I33" i="27"/>
  <c r="J33" i="27"/>
  <c r="J111" i="27"/>
  <c r="I111" i="27"/>
  <c r="I38" i="27"/>
  <c r="J38" i="27"/>
  <c r="J107" i="27"/>
  <c r="I107" i="27"/>
  <c r="D20" i="28"/>
  <c r="D118" i="28"/>
  <c r="D34" i="28"/>
  <c r="J43" i="27"/>
  <c r="I43" i="27"/>
  <c r="E160" i="27"/>
  <c r="D34" i="26"/>
  <c r="F20" i="27"/>
  <c r="F118" i="27"/>
  <c r="K33" i="26"/>
  <c r="I33" i="26"/>
  <c r="J33" i="26"/>
  <c r="L262" i="24"/>
  <c r="C132" i="26"/>
  <c r="J41" i="26"/>
  <c r="I41" i="26"/>
  <c r="K41" i="26"/>
  <c r="H48" i="26"/>
  <c r="K108" i="26"/>
  <c r="I108" i="26"/>
  <c r="J108" i="26"/>
  <c r="J27" i="26"/>
  <c r="I27" i="26"/>
  <c r="K27" i="26"/>
  <c r="J267" i="24"/>
  <c r="C20" i="27"/>
  <c r="J130" i="26"/>
  <c r="K130" i="26"/>
  <c r="I130" i="26"/>
  <c r="C62" i="26"/>
  <c r="N257" i="24"/>
  <c r="C48" i="27"/>
  <c r="K99" i="26"/>
  <c r="J99" i="26"/>
  <c r="I99" i="26"/>
  <c r="J36" i="26"/>
  <c r="I36" i="26"/>
  <c r="K36" i="26"/>
  <c r="K52" i="26"/>
  <c r="J52" i="26"/>
  <c r="I52" i="26"/>
  <c r="J135" i="26"/>
  <c r="K135" i="26"/>
  <c r="I135" i="26"/>
  <c r="J54" i="26"/>
  <c r="I54" i="26"/>
  <c r="H62" i="26"/>
  <c r="K54" i="26"/>
  <c r="I140" i="26"/>
  <c r="K140" i="26"/>
  <c r="J140" i="26"/>
  <c r="I81" i="26"/>
  <c r="J81" i="26"/>
  <c r="K81" i="26"/>
  <c r="I73" i="26"/>
  <c r="K73" i="26"/>
  <c r="J73" i="26"/>
  <c r="K94" i="26"/>
  <c r="I94" i="26"/>
  <c r="J94" i="26"/>
  <c r="J98" i="26"/>
  <c r="I98" i="26"/>
  <c r="K98" i="26"/>
  <c r="K131" i="22"/>
  <c r="J131" i="22"/>
  <c r="K114" i="22"/>
  <c r="J114" i="22"/>
  <c r="K75" i="22"/>
  <c r="J75" i="22"/>
  <c r="K58" i="22"/>
  <c r="J58" i="22"/>
  <c r="K20" i="22"/>
  <c r="J20" i="22"/>
  <c r="H68" i="21"/>
  <c r="J215" i="24"/>
  <c r="L211" i="24"/>
  <c r="J208" i="24"/>
  <c r="L208" i="24"/>
  <c r="J218" i="24"/>
  <c r="N77" i="24"/>
  <c r="J109" i="22"/>
  <c r="K109" i="22"/>
  <c r="L109" i="22"/>
  <c r="J53" i="22"/>
  <c r="L53" i="22"/>
  <c r="K53" i="22"/>
  <c r="H147" i="22"/>
  <c r="L121" i="24"/>
  <c r="N121" i="24"/>
  <c r="K129" i="22"/>
  <c r="J129" i="22"/>
  <c r="K112" i="22"/>
  <c r="J112" i="22"/>
  <c r="H119" i="22"/>
  <c r="K73" i="22"/>
  <c r="J73" i="22"/>
  <c r="H63" i="22"/>
  <c r="K56" i="22"/>
  <c r="J56" i="22"/>
  <c r="H124" i="21"/>
  <c r="Q17" i="21"/>
  <c r="J16" i="26"/>
  <c r="I16" i="26"/>
  <c r="I15" i="26"/>
  <c r="J15" i="26"/>
  <c r="I8" i="26"/>
  <c r="J8" i="26"/>
  <c r="I157" i="26"/>
  <c r="J157" i="26"/>
  <c r="G104" i="26"/>
  <c r="L123" i="24"/>
  <c r="L150" i="22"/>
  <c r="J150" i="22"/>
  <c r="K150" i="22"/>
  <c r="L111" i="22"/>
  <c r="J111" i="22"/>
  <c r="I119" i="22"/>
  <c r="K111" i="22"/>
  <c r="L94" i="22"/>
  <c r="J94" i="22"/>
  <c r="K94" i="22"/>
  <c r="L55" i="22"/>
  <c r="J55" i="22"/>
  <c r="I63" i="22"/>
  <c r="K55" i="22"/>
  <c r="L38" i="22"/>
  <c r="J38" i="22"/>
  <c r="K38" i="22"/>
  <c r="J18" i="22"/>
  <c r="K18" i="22"/>
  <c r="L18" i="22"/>
  <c r="Q18" i="21"/>
  <c r="R18" i="21"/>
  <c r="H66" i="21"/>
  <c r="I66" i="21"/>
  <c r="H143" i="21"/>
  <c r="I143" i="21"/>
  <c r="I47" i="21"/>
  <c r="H47" i="21"/>
  <c r="H125" i="21"/>
  <c r="I125" i="21"/>
  <c r="H44" i="21"/>
  <c r="I44" i="21"/>
  <c r="H122" i="21"/>
  <c r="I122" i="21"/>
  <c r="I26" i="21"/>
  <c r="H26" i="21"/>
  <c r="I95" i="21"/>
  <c r="H95" i="21"/>
  <c r="I144" i="21"/>
  <c r="H144" i="21"/>
  <c r="F20" i="26"/>
  <c r="F48" i="26"/>
  <c r="F146" i="26"/>
  <c r="I154" i="21"/>
  <c r="H154" i="21"/>
  <c r="G162" i="21"/>
  <c r="D64" i="21"/>
  <c r="C148" i="21"/>
  <c r="C64" i="21"/>
  <c r="W20" i="22"/>
  <c r="V20" i="22"/>
  <c r="X20" i="22"/>
  <c r="X14" i="22"/>
  <c r="W14" i="22"/>
  <c r="V14" i="22"/>
  <c r="U21" i="22"/>
  <c r="F77" i="22"/>
  <c r="F21" i="22"/>
  <c r="F49" i="22"/>
  <c r="F161" i="22"/>
  <c r="F119" i="22"/>
  <c r="J74" i="19"/>
  <c r="H74" i="19"/>
  <c r="R71" i="19"/>
  <c r="P71" i="19"/>
  <c r="J70" i="19"/>
  <c r="H70" i="19"/>
  <c r="J61" i="19"/>
  <c r="H61" i="19"/>
  <c r="J53" i="19"/>
  <c r="H53" i="19"/>
  <c r="R47" i="19"/>
  <c r="P47" i="19"/>
  <c r="X44" i="19"/>
  <c r="J42" i="19"/>
  <c r="H42" i="19"/>
  <c r="R39" i="19"/>
  <c r="P39" i="19"/>
  <c r="X33" i="19"/>
  <c r="J31" i="19"/>
  <c r="H31" i="19"/>
  <c r="R28" i="19"/>
  <c r="P28" i="19"/>
  <c r="X25" i="19"/>
  <c r="J20" i="19"/>
  <c r="H20" i="19"/>
  <c r="R17" i="19"/>
  <c r="P17" i="19"/>
  <c r="X14" i="19"/>
  <c r="J12" i="19"/>
  <c r="H12" i="19"/>
  <c r="X62" i="19"/>
  <c r="X89" i="19"/>
  <c r="X56" i="19"/>
  <c r="X95" i="19"/>
  <c r="X102" i="19"/>
  <c r="X116" i="19"/>
  <c r="X127" i="19"/>
  <c r="X138" i="19"/>
  <c r="X146" i="19"/>
  <c r="X157" i="19"/>
  <c r="R74" i="19"/>
  <c r="P74" i="19"/>
  <c r="R75" i="19"/>
  <c r="P75" i="19"/>
  <c r="R81" i="19"/>
  <c r="P81" i="19"/>
  <c r="P104" i="19"/>
  <c r="R104" i="19"/>
  <c r="P108" i="19"/>
  <c r="R108" i="19"/>
  <c r="O107" i="19"/>
  <c r="P122" i="19"/>
  <c r="O121" i="19"/>
  <c r="R122" i="19"/>
  <c r="P130" i="19"/>
  <c r="R130" i="19"/>
  <c r="P141" i="19"/>
  <c r="R141" i="19"/>
  <c r="P152" i="19"/>
  <c r="R152" i="19"/>
  <c r="P160" i="19"/>
  <c r="R160" i="19"/>
  <c r="J96" i="19"/>
  <c r="H96" i="19"/>
  <c r="J67" i="19"/>
  <c r="H67" i="19"/>
  <c r="J95" i="19"/>
  <c r="H95" i="19"/>
  <c r="H103" i="19"/>
  <c r="J103" i="19"/>
  <c r="H116" i="19"/>
  <c r="J116" i="19"/>
  <c r="H127" i="19"/>
  <c r="J127" i="19"/>
  <c r="H138" i="19"/>
  <c r="J138" i="19"/>
  <c r="H146" i="19"/>
  <c r="J146" i="19"/>
  <c r="H157" i="19"/>
  <c r="J157" i="19"/>
  <c r="V79" i="19"/>
  <c r="V63" i="19"/>
  <c r="V51" i="19"/>
  <c r="X59" i="19"/>
  <c r="N90" i="18"/>
  <c r="X58" i="18"/>
  <c r="D62" i="18"/>
  <c r="X15" i="18"/>
  <c r="V20" i="18"/>
  <c r="D20" i="18"/>
  <c r="V104" i="18"/>
  <c r="V120" i="18"/>
  <c r="F106" i="18"/>
  <c r="D105" i="17"/>
  <c r="D93" i="17"/>
  <c r="J129" i="16"/>
  <c r="I129" i="16"/>
  <c r="J86" i="16"/>
  <c r="I86" i="16"/>
  <c r="C90" i="18"/>
  <c r="D48" i="18"/>
  <c r="D36" i="18"/>
  <c r="D22" i="18"/>
  <c r="U120" i="18"/>
  <c r="M120" i="18"/>
  <c r="E120" i="18"/>
  <c r="F93" i="17"/>
  <c r="D21" i="17"/>
  <c r="G119" i="16"/>
  <c r="G107" i="16"/>
  <c r="F21" i="19"/>
  <c r="F9" i="19"/>
  <c r="N105" i="19"/>
  <c r="N135" i="19"/>
  <c r="N133" i="19"/>
  <c r="K48" i="18"/>
  <c r="K36" i="18"/>
  <c r="T120" i="18"/>
  <c r="L120" i="18"/>
  <c r="D120" i="18"/>
  <c r="D119" i="17"/>
  <c r="D91" i="17"/>
  <c r="D63" i="17"/>
  <c r="E21" i="17"/>
  <c r="G135" i="16"/>
  <c r="E51" i="16"/>
  <c r="C92" i="18"/>
  <c r="S120" i="18"/>
  <c r="C132" i="18"/>
  <c r="F147" i="19"/>
  <c r="U104" i="18"/>
  <c r="U78" i="18"/>
  <c r="V62" i="18"/>
  <c r="D161" i="17"/>
  <c r="D149" i="17"/>
  <c r="E133" i="17"/>
  <c r="S78" i="18"/>
  <c r="J14" i="18"/>
  <c r="I14" i="18"/>
  <c r="J82" i="18"/>
  <c r="I82" i="18"/>
  <c r="H90" i="18"/>
  <c r="J72" i="18"/>
  <c r="I72" i="18"/>
  <c r="J54" i="18"/>
  <c r="I54" i="18"/>
  <c r="H62" i="18"/>
  <c r="I53" i="18"/>
  <c r="J53" i="18"/>
  <c r="J17" i="18"/>
  <c r="I17" i="18"/>
  <c r="J145" i="18"/>
  <c r="I145" i="18"/>
  <c r="J117" i="18"/>
  <c r="I117" i="18"/>
  <c r="J125" i="18"/>
  <c r="I125" i="18"/>
  <c r="J141" i="18"/>
  <c r="I141" i="18"/>
  <c r="J157" i="18"/>
  <c r="I157" i="18"/>
  <c r="J121" i="18"/>
  <c r="I121" i="18"/>
  <c r="H120" i="18"/>
  <c r="J89" i="17"/>
  <c r="I89" i="17"/>
  <c r="R9" i="17"/>
  <c r="C9" i="16"/>
  <c r="C107" i="16"/>
  <c r="J85" i="18"/>
  <c r="I85" i="18"/>
  <c r="G78" i="18"/>
  <c r="G132" i="18"/>
  <c r="C107" i="17"/>
  <c r="J29" i="16"/>
  <c r="I29" i="16"/>
  <c r="Q24" i="18"/>
  <c r="Q97" i="18"/>
  <c r="R66" i="18"/>
  <c r="Q66" i="18"/>
  <c r="Q47" i="18"/>
  <c r="Q29" i="18"/>
  <c r="Q11" i="18"/>
  <c r="R88" i="18"/>
  <c r="Q88" i="18"/>
  <c r="Q79" i="18"/>
  <c r="P78" i="18"/>
  <c r="Q60" i="18"/>
  <c r="Q144" i="18"/>
  <c r="Q152" i="18"/>
  <c r="P160" i="18"/>
  <c r="Q98" i="18"/>
  <c r="Q123" i="18"/>
  <c r="Q139" i="18"/>
  <c r="J155" i="17"/>
  <c r="I155" i="17"/>
  <c r="J34" i="17"/>
  <c r="I34" i="17"/>
  <c r="K62" i="16"/>
  <c r="J62" i="16"/>
  <c r="I62" i="16"/>
  <c r="C35" i="16"/>
  <c r="C23" i="16"/>
  <c r="O118" i="18"/>
  <c r="O90" i="18"/>
  <c r="O146" i="18"/>
  <c r="C37" i="17"/>
  <c r="J38" i="16"/>
  <c r="I38" i="16"/>
  <c r="H37" i="16"/>
  <c r="S9" i="16"/>
  <c r="U10" i="16"/>
  <c r="V10" i="16"/>
  <c r="K132" i="16"/>
  <c r="J132" i="16"/>
  <c r="I132" i="16"/>
  <c r="J40" i="16"/>
  <c r="I40" i="16"/>
  <c r="J117" i="16"/>
  <c r="I117" i="16"/>
  <c r="K117" i="16"/>
  <c r="I84" i="16"/>
  <c r="J84" i="16"/>
  <c r="J11" i="16"/>
  <c r="I11" i="16"/>
  <c r="J76" i="16"/>
  <c r="I76" i="16"/>
  <c r="J154" i="16"/>
  <c r="I154" i="16"/>
  <c r="J55" i="17"/>
  <c r="I55" i="17"/>
  <c r="H63" i="17"/>
  <c r="F23" i="16"/>
  <c r="G92" i="18"/>
  <c r="X83" i="18"/>
  <c r="X73" i="18"/>
  <c r="X72" i="18"/>
  <c r="X54" i="18"/>
  <c r="W62" i="18"/>
  <c r="X27" i="18"/>
  <c r="Y153" i="18"/>
  <c r="X153" i="18"/>
  <c r="X86" i="18"/>
  <c r="X59" i="18"/>
  <c r="X135" i="18"/>
  <c r="W134" i="18"/>
  <c r="X151" i="18"/>
  <c r="X158" i="18"/>
  <c r="X113" i="18"/>
  <c r="X129" i="18"/>
  <c r="Y129" i="18"/>
  <c r="X154" i="18"/>
  <c r="C119" i="16"/>
  <c r="I32" i="16"/>
  <c r="J32" i="16"/>
  <c r="J8" i="37"/>
  <c r="I8" i="37"/>
  <c r="Q17" i="37"/>
  <c r="P17" i="37"/>
  <c r="J19" i="37"/>
  <c r="I19" i="37"/>
  <c r="Q41" i="37"/>
  <c r="P41" i="37"/>
  <c r="Q38" i="36"/>
  <c r="P38" i="36"/>
  <c r="Q30" i="36"/>
  <c r="P30" i="36"/>
  <c r="Q22" i="36"/>
  <c r="P22" i="36"/>
  <c r="Q13" i="36"/>
  <c r="P13" i="36"/>
  <c r="P40" i="36"/>
  <c r="Q40" i="36"/>
  <c r="I30" i="35"/>
  <c r="H30" i="35"/>
  <c r="Q31" i="36"/>
  <c r="P31" i="36"/>
  <c r="P49" i="36"/>
  <c r="Q49" i="36"/>
  <c r="J37" i="36"/>
  <c r="I37" i="36"/>
  <c r="I50" i="36"/>
  <c r="J50" i="36"/>
  <c r="J26" i="36"/>
  <c r="I26" i="36"/>
  <c r="I16" i="36"/>
  <c r="J16" i="36"/>
  <c r="I44" i="36"/>
  <c r="J44" i="36"/>
  <c r="V8" i="35"/>
  <c r="Q9" i="37"/>
  <c r="P9" i="37"/>
  <c r="Q7" i="37"/>
  <c r="P7" i="37"/>
  <c r="P46" i="37"/>
  <c r="Q46" i="37"/>
  <c r="AL33" i="35"/>
  <c r="AK33" i="35"/>
  <c r="AS13" i="35"/>
  <c r="AR13" i="35"/>
  <c r="AV13" i="35"/>
  <c r="AT13" i="35"/>
  <c r="AU13" i="35"/>
  <c r="H9" i="35"/>
  <c r="V16" i="35"/>
  <c r="AB17" i="35"/>
  <c r="AL15" i="35"/>
  <c r="AK15" i="35"/>
  <c r="AJ15" i="35"/>
  <c r="AK17" i="35"/>
  <c r="AJ17" i="35"/>
  <c r="AL17" i="35"/>
  <c r="AV10" i="35"/>
  <c r="AU10" i="35"/>
  <c r="AT10" i="35"/>
  <c r="AR10" i="35"/>
  <c r="AS10" i="35"/>
  <c r="H79" i="31"/>
  <c r="J79" i="31"/>
  <c r="F38" i="31"/>
  <c r="H105" i="31"/>
  <c r="N8" i="35"/>
  <c r="N17" i="35"/>
  <c r="F97" i="31"/>
  <c r="H97" i="31"/>
  <c r="F108" i="31"/>
  <c r="H108" i="31"/>
  <c r="N99" i="33"/>
  <c r="F79" i="31"/>
  <c r="H100" i="31"/>
  <c r="F82" i="31"/>
  <c r="F35" i="31"/>
  <c r="H35" i="31"/>
  <c r="N98" i="33"/>
  <c r="J32" i="31"/>
  <c r="J56" i="31"/>
  <c r="J85" i="31"/>
  <c r="J33" i="31"/>
  <c r="J106" i="31"/>
  <c r="L261" i="30"/>
  <c r="J239" i="30"/>
  <c r="F232" i="30"/>
  <c r="J216" i="30"/>
  <c r="H210" i="30"/>
  <c r="J210" i="30"/>
  <c r="H254" i="30"/>
  <c r="N78" i="33"/>
  <c r="F285" i="30"/>
  <c r="N273" i="30"/>
  <c r="F254" i="30"/>
  <c r="F253" i="30"/>
  <c r="F259" i="30"/>
  <c r="H238" i="30"/>
  <c r="H231" i="30"/>
  <c r="H216" i="30"/>
  <c r="F210" i="30"/>
  <c r="J240" i="30"/>
  <c r="F238" i="30"/>
  <c r="F231" i="30"/>
  <c r="F216" i="30"/>
  <c r="V31" i="35"/>
  <c r="W31" i="35"/>
  <c r="L279" i="30"/>
  <c r="J277" i="30"/>
  <c r="H276" i="30"/>
  <c r="J282" i="30"/>
  <c r="F237" i="30"/>
  <c r="F236" i="30"/>
  <c r="H230" i="30"/>
  <c r="J196" i="30"/>
  <c r="L196" i="30"/>
  <c r="J190" i="30"/>
  <c r="N185" i="30"/>
  <c r="J191" i="30"/>
  <c r="L195" i="30"/>
  <c r="F191" i="30"/>
  <c r="L82" i="31"/>
  <c r="L40" i="31"/>
  <c r="L62" i="31"/>
  <c r="L84" i="31"/>
  <c r="L38" i="31"/>
  <c r="L105" i="31"/>
  <c r="H185" i="30"/>
  <c r="L82" i="30"/>
  <c r="F90" i="28"/>
  <c r="H84" i="30"/>
  <c r="H85" i="30"/>
  <c r="J85" i="30"/>
  <c r="H57" i="30"/>
  <c r="J57" i="30"/>
  <c r="K107" i="28"/>
  <c r="J107" i="28"/>
  <c r="I107" i="28"/>
  <c r="M107" i="28"/>
  <c r="L107" i="28"/>
  <c r="K12" i="28"/>
  <c r="M12" i="28"/>
  <c r="L12" i="28"/>
  <c r="H20" i="28"/>
  <c r="J12" i="28"/>
  <c r="I12" i="28"/>
  <c r="K149" i="27"/>
  <c r="J149" i="27"/>
  <c r="I149" i="27"/>
  <c r="D118" i="27"/>
  <c r="K37" i="27"/>
  <c r="J37" i="27"/>
  <c r="I37" i="27"/>
  <c r="E118" i="28"/>
  <c r="M66" i="28"/>
  <c r="L66" i="28"/>
  <c r="K66" i="28"/>
  <c r="I66" i="28"/>
  <c r="J66" i="28"/>
  <c r="L60" i="28"/>
  <c r="K60" i="28"/>
  <c r="J60" i="28"/>
  <c r="I60" i="28"/>
  <c r="M60" i="28"/>
  <c r="L129" i="28"/>
  <c r="K129" i="28"/>
  <c r="J129" i="28"/>
  <c r="I129" i="28"/>
  <c r="M129" i="28"/>
  <c r="J67" i="28"/>
  <c r="I67" i="28"/>
  <c r="M67" i="28"/>
  <c r="L67" i="28"/>
  <c r="K67" i="28"/>
  <c r="L154" i="28"/>
  <c r="K154" i="28"/>
  <c r="J154" i="28"/>
  <c r="I154" i="28"/>
  <c r="M154" i="28"/>
  <c r="I113" i="28"/>
  <c r="M113" i="28"/>
  <c r="L113" i="28"/>
  <c r="K113" i="28"/>
  <c r="J113" i="28"/>
  <c r="L39" i="28"/>
  <c r="J39" i="28"/>
  <c r="I39" i="28"/>
  <c r="M39" i="28"/>
  <c r="K39" i="28"/>
  <c r="L116" i="28"/>
  <c r="M116" i="28"/>
  <c r="K116" i="28"/>
  <c r="J116" i="28"/>
  <c r="I116" i="28"/>
  <c r="K155" i="28"/>
  <c r="I155" i="28"/>
  <c r="M155" i="28"/>
  <c r="L155" i="28"/>
  <c r="J155" i="28"/>
  <c r="I96" i="27"/>
  <c r="H104" i="27"/>
  <c r="K96" i="27"/>
  <c r="J96" i="27"/>
  <c r="H146" i="30"/>
  <c r="L144" i="30"/>
  <c r="N141" i="30"/>
  <c r="L153" i="30"/>
  <c r="L151" i="30"/>
  <c r="K38" i="28"/>
  <c r="J38" i="28"/>
  <c r="I38" i="28"/>
  <c r="M38" i="28"/>
  <c r="L38" i="28"/>
  <c r="K85" i="28"/>
  <c r="I85" i="28"/>
  <c r="G160" i="28"/>
  <c r="J78" i="27"/>
  <c r="I78" i="27"/>
  <c r="K78" i="27"/>
  <c r="K98" i="28"/>
  <c r="J98" i="28"/>
  <c r="I98" i="28"/>
  <c r="M98" i="28"/>
  <c r="L98" i="28"/>
  <c r="K46" i="28"/>
  <c r="J46" i="28"/>
  <c r="I46" i="28"/>
  <c r="M46" i="28"/>
  <c r="L46" i="28"/>
  <c r="L94" i="28"/>
  <c r="J94" i="28"/>
  <c r="J23" i="28"/>
  <c r="L23" i="28"/>
  <c r="K110" i="27"/>
  <c r="J110" i="27"/>
  <c r="H118" i="27"/>
  <c r="I110" i="27"/>
  <c r="J75" i="27"/>
  <c r="K75" i="27"/>
  <c r="I75" i="27"/>
  <c r="F59" i="30"/>
  <c r="F85" i="30"/>
  <c r="F61" i="30"/>
  <c r="F58" i="30"/>
  <c r="H58" i="30"/>
  <c r="E118" i="27"/>
  <c r="E34" i="27"/>
  <c r="L121" i="30"/>
  <c r="F123" i="30"/>
  <c r="J121" i="30"/>
  <c r="F125" i="30"/>
  <c r="L122" i="30"/>
  <c r="J125" i="30"/>
  <c r="F122" i="30"/>
  <c r="J116" i="27"/>
  <c r="I116" i="27"/>
  <c r="E62" i="27"/>
  <c r="J42" i="27"/>
  <c r="I42" i="27"/>
  <c r="I120" i="27"/>
  <c r="J120" i="27"/>
  <c r="J46" i="27"/>
  <c r="I46" i="27"/>
  <c r="J115" i="27"/>
  <c r="I115" i="27"/>
  <c r="D104" i="26"/>
  <c r="D76" i="28"/>
  <c r="E34" i="26"/>
  <c r="F48" i="27"/>
  <c r="F146" i="27"/>
  <c r="F90" i="27"/>
  <c r="J96" i="26"/>
  <c r="H104" i="26"/>
  <c r="I96" i="26"/>
  <c r="K96" i="26"/>
  <c r="J260" i="24"/>
  <c r="J113" i="26"/>
  <c r="K113" i="26"/>
  <c r="I113" i="26"/>
  <c r="C90" i="26"/>
  <c r="C34" i="26"/>
  <c r="J266" i="24"/>
  <c r="L256" i="24"/>
  <c r="C90" i="27"/>
  <c r="C160" i="27"/>
  <c r="K95" i="26"/>
  <c r="J95" i="26"/>
  <c r="I95" i="26"/>
  <c r="J50" i="26"/>
  <c r="K50" i="26"/>
  <c r="I50" i="26"/>
  <c r="J256" i="24"/>
  <c r="K87" i="26"/>
  <c r="J87" i="26"/>
  <c r="I87" i="26"/>
  <c r="K25" i="26"/>
  <c r="I25" i="26"/>
  <c r="J25" i="26"/>
  <c r="K60" i="26"/>
  <c r="J60" i="26"/>
  <c r="I60" i="26"/>
  <c r="I149" i="26"/>
  <c r="K149" i="26"/>
  <c r="J149" i="26"/>
  <c r="J71" i="26"/>
  <c r="I71" i="26"/>
  <c r="K71" i="26"/>
  <c r="H20" i="26"/>
  <c r="J12" i="26"/>
  <c r="I12" i="26"/>
  <c r="K12" i="26"/>
  <c r="I89" i="26"/>
  <c r="K89" i="26"/>
  <c r="J89" i="26"/>
  <c r="H90" i="26"/>
  <c r="K82" i="26"/>
  <c r="J82" i="26"/>
  <c r="I82" i="26"/>
  <c r="K102" i="26"/>
  <c r="J102" i="26"/>
  <c r="I102" i="26"/>
  <c r="K107" i="26"/>
  <c r="J107" i="26"/>
  <c r="I107" i="26"/>
  <c r="J122" i="26"/>
  <c r="I122" i="26"/>
  <c r="K149" i="22"/>
  <c r="J149" i="22"/>
  <c r="D119" i="22"/>
  <c r="K93" i="22"/>
  <c r="J93" i="22"/>
  <c r="D63" i="22"/>
  <c r="J37" i="22"/>
  <c r="K37" i="22"/>
  <c r="H102" i="21"/>
  <c r="H25" i="21"/>
  <c r="J207" i="24"/>
  <c r="J212" i="24"/>
  <c r="N209" i="24"/>
  <c r="N75" i="24"/>
  <c r="J143" i="22"/>
  <c r="K143" i="22"/>
  <c r="L143" i="22"/>
  <c r="J126" i="22"/>
  <c r="L126" i="22"/>
  <c r="K126" i="22"/>
  <c r="I133" i="22"/>
  <c r="J87" i="22"/>
  <c r="L87" i="22"/>
  <c r="K87" i="22"/>
  <c r="J70" i="22"/>
  <c r="L70" i="22"/>
  <c r="K70" i="22"/>
  <c r="I77" i="22"/>
  <c r="J31" i="22"/>
  <c r="L31" i="22"/>
  <c r="K31" i="22"/>
  <c r="J17" i="22"/>
  <c r="K17" i="22"/>
  <c r="Q16" i="21"/>
  <c r="R16" i="21"/>
  <c r="J130" i="24"/>
  <c r="J119" i="24"/>
  <c r="L119" i="24"/>
  <c r="K146" i="22"/>
  <c r="J146" i="22"/>
  <c r="K90" i="22"/>
  <c r="J90" i="22"/>
  <c r="K34" i="22"/>
  <c r="J34" i="22"/>
  <c r="H158" i="21"/>
  <c r="J24" i="26"/>
  <c r="I24" i="26"/>
  <c r="G34" i="26"/>
  <c r="J10" i="26"/>
  <c r="I10" i="26"/>
  <c r="G20" i="26"/>
  <c r="G118" i="26"/>
  <c r="J121" i="24"/>
  <c r="L145" i="22"/>
  <c r="J145" i="22"/>
  <c r="K145" i="22"/>
  <c r="L128" i="22"/>
  <c r="J128" i="22"/>
  <c r="K128" i="22"/>
  <c r="L89" i="22"/>
  <c r="J89" i="22"/>
  <c r="K89" i="22"/>
  <c r="L72" i="22"/>
  <c r="J72" i="22"/>
  <c r="K72" i="22"/>
  <c r="L33" i="22"/>
  <c r="J33" i="22"/>
  <c r="K33" i="22"/>
  <c r="I98" i="21"/>
  <c r="G106" i="21"/>
  <c r="H98" i="21"/>
  <c r="I29" i="21"/>
  <c r="H29" i="21"/>
  <c r="G36" i="21"/>
  <c r="H74" i="21"/>
  <c r="I74" i="21"/>
  <c r="H152" i="21"/>
  <c r="I152" i="21"/>
  <c r="G64" i="21"/>
  <c r="H56" i="21"/>
  <c r="I56" i="21"/>
  <c r="I133" i="21"/>
  <c r="H133" i="21"/>
  <c r="H53" i="21"/>
  <c r="I53" i="21"/>
  <c r="H130" i="21"/>
  <c r="I130" i="21"/>
  <c r="I34" i="21"/>
  <c r="H34" i="21"/>
  <c r="I103" i="21"/>
  <c r="H103" i="21"/>
  <c r="I58" i="21"/>
  <c r="H58" i="21"/>
  <c r="F34" i="26"/>
  <c r="C77" i="22"/>
  <c r="C34" i="28"/>
  <c r="C76" i="28"/>
  <c r="C91" i="22"/>
  <c r="C92" i="21"/>
  <c r="C36" i="21"/>
  <c r="V15" i="22"/>
  <c r="W15" i="22"/>
  <c r="X15" i="22"/>
  <c r="F35" i="22"/>
  <c r="F147" i="22"/>
  <c r="J66" i="19"/>
  <c r="G65" i="19"/>
  <c r="H66" i="19"/>
  <c r="W65" i="19"/>
  <c r="X66" i="19"/>
  <c r="X61" i="19"/>
  <c r="R56" i="19"/>
  <c r="P56" i="19"/>
  <c r="X52" i="19"/>
  <c r="W51" i="19"/>
  <c r="J47" i="19"/>
  <c r="H47" i="19"/>
  <c r="R44" i="19"/>
  <c r="P44" i="19"/>
  <c r="X41" i="19"/>
  <c r="W49" i="19"/>
  <c r="J39" i="19"/>
  <c r="H39" i="19"/>
  <c r="R33" i="19"/>
  <c r="P33" i="19"/>
  <c r="X30" i="19"/>
  <c r="J28" i="19"/>
  <c r="H28" i="19"/>
  <c r="R25" i="19"/>
  <c r="P25" i="19"/>
  <c r="X19" i="19"/>
  <c r="J17" i="19"/>
  <c r="H17" i="19"/>
  <c r="R14" i="19"/>
  <c r="P14" i="19"/>
  <c r="X11" i="19"/>
  <c r="X67" i="19"/>
  <c r="X94" i="19"/>
  <c r="W93" i="19"/>
  <c r="X60" i="19"/>
  <c r="W105" i="19"/>
  <c r="X97" i="19"/>
  <c r="X111" i="19"/>
  <c r="W119" i="19"/>
  <c r="X117" i="19"/>
  <c r="X128" i="19"/>
  <c r="X139" i="19"/>
  <c r="W147" i="19"/>
  <c r="X150" i="19"/>
  <c r="W149" i="19"/>
  <c r="X158" i="19"/>
  <c r="R83" i="19"/>
  <c r="O91" i="19"/>
  <c r="P83" i="19"/>
  <c r="R80" i="19"/>
  <c r="O79" i="19"/>
  <c r="P80" i="19"/>
  <c r="R87" i="19"/>
  <c r="P87" i="19"/>
  <c r="R69" i="19"/>
  <c r="O77" i="19"/>
  <c r="P69" i="19"/>
  <c r="P112" i="19"/>
  <c r="R112" i="19"/>
  <c r="P123" i="19"/>
  <c r="R123" i="19"/>
  <c r="P131" i="19"/>
  <c r="R131" i="19"/>
  <c r="P142" i="19"/>
  <c r="R142" i="19"/>
  <c r="P153" i="19"/>
  <c r="O161" i="19"/>
  <c r="R153" i="19"/>
  <c r="J60" i="19"/>
  <c r="H60" i="19"/>
  <c r="J98" i="19"/>
  <c r="H98" i="19"/>
  <c r="J71" i="19"/>
  <c r="H71" i="19"/>
  <c r="G105" i="19"/>
  <c r="J97" i="19"/>
  <c r="H97" i="19"/>
  <c r="H109" i="19"/>
  <c r="J109" i="19"/>
  <c r="H117" i="19"/>
  <c r="J117" i="19"/>
  <c r="H128" i="19"/>
  <c r="J128" i="19"/>
  <c r="H139" i="19"/>
  <c r="G147" i="19"/>
  <c r="J139" i="19"/>
  <c r="H150" i="19"/>
  <c r="G149" i="19"/>
  <c r="J150" i="19"/>
  <c r="H158" i="19"/>
  <c r="J158" i="19"/>
  <c r="V77" i="19"/>
  <c r="V121" i="19"/>
  <c r="V92" i="18"/>
  <c r="F90" i="18"/>
  <c r="S62" i="18"/>
  <c r="U34" i="18"/>
  <c r="N20" i="18"/>
  <c r="S20" i="18"/>
  <c r="N132" i="18"/>
  <c r="N160" i="18"/>
  <c r="F160" i="18"/>
  <c r="F77" i="17"/>
  <c r="F65" i="17"/>
  <c r="E79" i="16"/>
  <c r="N21" i="19"/>
  <c r="E118" i="18"/>
  <c r="E134" i="18"/>
  <c r="D147" i="17"/>
  <c r="Q21" i="17"/>
  <c r="N9" i="19"/>
  <c r="N161" i="19"/>
  <c r="N119" i="19"/>
  <c r="N149" i="19"/>
  <c r="C48" i="18"/>
  <c r="C36" i="18"/>
  <c r="E119" i="17"/>
  <c r="E107" i="17"/>
  <c r="E91" i="17"/>
  <c r="E63" i="17"/>
  <c r="F35" i="17"/>
  <c r="E133" i="16"/>
  <c r="E91" i="16"/>
  <c r="E49" i="16"/>
  <c r="K120" i="18"/>
  <c r="F93" i="19"/>
  <c r="F79" i="19"/>
  <c r="F91" i="19"/>
  <c r="M104" i="18"/>
  <c r="M78" i="18"/>
  <c r="T76" i="18"/>
  <c r="N62" i="18"/>
  <c r="S50" i="18"/>
  <c r="F133" i="17"/>
  <c r="F121" i="17"/>
  <c r="E135" i="16"/>
  <c r="K78" i="18"/>
  <c r="Q85" i="18"/>
  <c r="J58" i="18"/>
  <c r="I58" i="18"/>
  <c r="J23" i="18"/>
  <c r="I23" i="18"/>
  <c r="H22" i="18"/>
  <c r="J13" i="18"/>
  <c r="I13" i="18"/>
  <c r="J97" i="18"/>
  <c r="I97" i="18"/>
  <c r="J81" i="18"/>
  <c r="I81" i="18"/>
  <c r="J71" i="18"/>
  <c r="I71" i="18"/>
  <c r="I61" i="18"/>
  <c r="J61" i="18"/>
  <c r="H34" i="18"/>
  <c r="J26" i="18"/>
  <c r="I26" i="18"/>
  <c r="J110" i="18"/>
  <c r="I110" i="18"/>
  <c r="H118" i="18"/>
  <c r="J126" i="18"/>
  <c r="I126" i="18"/>
  <c r="J142" i="18"/>
  <c r="I142" i="18"/>
  <c r="J150" i="18"/>
  <c r="I150" i="18"/>
  <c r="I113" i="18"/>
  <c r="J113" i="18"/>
  <c r="J129" i="18"/>
  <c r="I129" i="18"/>
  <c r="J69" i="17"/>
  <c r="I69" i="17"/>
  <c r="H77" i="17"/>
  <c r="J142" i="16"/>
  <c r="I142" i="16"/>
  <c r="J98" i="16"/>
  <c r="I98" i="16"/>
  <c r="Y75" i="18"/>
  <c r="X75" i="18"/>
  <c r="G148" i="18"/>
  <c r="I157" i="16"/>
  <c r="J157" i="16"/>
  <c r="G22" i="18"/>
  <c r="R137" i="18"/>
  <c r="Q137" i="18"/>
  <c r="R74" i="18"/>
  <c r="Q74" i="18"/>
  <c r="Q56" i="18"/>
  <c r="Q38" i="18"/>
  <c r="R19" i="18"/>
  <c r="Q19" i="18"/>
  <c r="Q10" i="18"/>
  <c r="Q87" i="18"/>
  <c r="Q69" i="18"/>
  <c r="R153" i="18"/>
  <c r="Q153" i="18"/>
  <c r="Q99" i="18"/>
  <c r="Q107" i="18"/>
  <c r="P106" i="18"/>
  <c r="Q131" i="18"/>
  <c r="Q156" i="18"/>
  <c r="R156" i="18"/>
  <c r="J95" i="16"/>
  <c r="I95" i="16"/>
  <c r="V15" i="16"/>
  <c r="U15" i="16"/>
  <c r="W15" i="16"/>
  <c r="J42" i="18"/>
  <c r="I42" i="18"/>
  <c r="O34" i="18"/>
  <c r="Q16" i="18"/>
  <c r="O160" i="18"/>
  <c r="J150" i="17"/>
  <c r="I150" i="17"/>
  <c r="H149" i="17"/>
  <c r="C93" i="17"/>
  <c r="J138" i="16"/>
  <c r="I138" i="16"/>
  <c r="J70" i="16"/>
  <c r="I70" i="16"/>
  <c r="U14" i="16"/>
  <c r="V14" i="16"/>
  <c r="J141" i="16"/>
  <c r="I141" i="16"/>
  <c r="J48" i="16"/>
  <c r="I48" i="16"/>
  <c r="J126" i="16"/>
  <c r="I126" i="16"/>
  <c r="I101" i="16"/>
  <c r="J101" i="16"/>
  <c r="I15" i="16"/>
  <c r="J15" i="16"/>
  <c r="K85" i="16"/>
  <c r="J85" i="16"/>
  <c r="I85" i="16"/>
  <c r="J137" i="18"/>
  <c r="I137" i="18"/>
  <c r="J137" i="17"/>
  <c r="I137" i="17"/>
  <c r="J38" i="17"/>
  <c r="I38" i="17"/>
  <c r="H37" i="17"/>
  <c r="W19" i="16"/>
  <c r="V19" i="16"/>
  <c r="U19" i="16"/>
  <c r="Q59" i="18"/>
  <c r="X82" i="18"/>
  <c r="W90" i="18"/>
  <c r="Y81" i="18"/>
  <c r="X81" i="18"/>
  <c r="Y71" i="18"/>
  <c r="X71" i="18"/>
  <c r="Y44" i="18"/>
  <c r="X44" i="18"/>
  <c r="X9" i="18"/>
  <c r="W8" i="18"/>
  <c r="Y33" i="18" s="1"/>
  <c r="Y9" i="18"/>
  <c r="X95" i="18"/>
  <c r="Y95" i="18"/>
  <c r="W76" i="18"/>
  <c r="Y68" i="18"/>
  <c r="X68" i="18"/>
  <c r="X143" i="18"/>
  <c r="Y159" i="18"/>
  <c r="X159" i="18"/>
  <c r="X97" i="18"/>
  <c r="Y97" i="18"/>
  <c r="Y122" i="18"/>
  <c r="X122" i="18"/>
  <c r="X138" i="18"/>
  <c r="W146" i="18"/>
  <c r="Y138" i="18"/>
  <c r="J146" i="17"/>
  <c r="I146" i="17"/>
  <c r="K103" i="16"/>
  <c r="J103" i="16"/>
  <c r="I103" i="16"/>
  <c r="C65" i="16"/>
  <c r="J20" i="37"/>
  <c r="I20" i="37"/>
  <c r="J30" i="36"/>
  <c r="I30" i="36"/>
  <c r="J22" i="36"/>
  <c r="I22" i="36"/>
  <c r="I13" i="36"/>
  <c r="J13" i="36"/>
  <c r="Q48" i="36"/>
  <c r="P48" i="36"/>
  <c r="Q15" i="36"/>
  <c r="P15" i="36"/>
  <c r="P7" i="36"/>
  <c r="Q7" i="36"/>
  <c r="I39" i="35"/>
  <c r="H39" i="35"/>
  <c r="I31" i="35"/>
  <c r="H31" i="35"/>
  <c r="Q35" i="36"/>
  <c r="P35" i="36"/>
  <c r="Q27" i="36"/>
  <c r="P27" i="36"/>
  <c r="Q19" i="36"/>
  <c r="P19" i="36"/>
  <c r="I37" i="35"/>
  <c r="H37" i="35"/>
  <c r="J38" i="36"/>
  <c r="I38" i="36"/>
  <c r="J40" i="36"/>
  <c r="I40" i="36"/>
  <c r="I10" i="36"/>
  <c r="J10" i="36"/>
  <c r="J34" i="36"/>
  <c r="I34" i="36"/>
  <c r="I24" i="36"/>
  <c r="J24" i="36"/>
  <c r="J41" i="36"/>
  <c r="I41" i="36"/>
  <c r="V13" i="35"/>
  <c r="P18" i="37"/>
  <c r="Q18" i="37"/>
  <c r="AK35" i="35"/>
  <c r="AL35" i="35"/>
  <c r="Q16" i="36"/>
  <c r="P16" i="36"/>
  <c r="AV14" i="35"/>
  <c r="AU14" i="35"/>
  <c r="AT14" i="35"/>
  <c r="AS14" i="35"/>
  <c r="AR14" i="35"/>
  <c r="H12" i="35"/>
  <c r="H104" i="31"/>
  <c r="F78" i="31"/>
  <c r="F37" i="31"/>
  <c r="H37" i="31"/>
  <c r="H109" i="31"/>
  <c r="N18" i="35"/>
  <c r="N11" i="35"/>
  <c r="F63" i="31"/>
  <c r="F102" i="31"/>
  <c r="F77" i="31"/>
  <c r="H98" i="31"/>
  <c r="F57" i="31"/>
  <c r="H57" i="31"/>
  <c r="F33" i="31"/>
  <c r="H33" i="31"/>
  <c r="J34" i="31"/>
  <c r="J59" i="31"/>
  <c r="J100" i="31"/>
  <c r="J35" i="31"/>
  <c r="J104" i="31"/>
  <c r="J259" i="30"/>
  <c r="L259" i="30"/>
  <c r="J238" i="30"/>
  <c r="L238" i="30"/>
  <c r="J231" i="30"/>
  <c r="L215" i="30"/>
  <c r="L209" i="30"/>
  <c r="N209" i="30"/>
  <c r="L251" i="30"/>
  <c r="N76" i="33"/>
  <c r="J283" i="30"/>
  <c r="J263" i="30"/>
  <c r="H253" i="30"/>
  <c r="N253" i="30"/>
  <c r="J236" i="30"/>
  <c r="L230" i="30"/>
  <c r="J215" i="30"/>
  <c r="J209" i="30"/>
  <c r="F241" i="30"/>
  <c r="H241" i="30"/>
  <c r="J274" i="30"/>
  <c r="H236" i="30"/>
  <c r="J230" i="30"/>
  <c r="W32" i="35"/>
  <c r="V32" i="35"/>
  <c r="V39" i="35"/>
  <c r="W39" i="35"/>
  <c r="H275" i="30"/>
  <c r="J280" i="30"/>
  <c r="H278" i="30"/>
  <c r="L284" i="30"/>
  <c r="H283" i="30"/>
  <c r="J276" i="30"/>
  <c r="H235" i="30"/>
  <c r="L229" i="30"/>
  <c r="F215" i="30"/>
  <c r="H215" i="30"/>
  <c r="H194" i="30"/>
  <c r="L56" i="30"/>
  <c r="N56" i="30"/>
  <c r="F186" i="30"/>
  <c r="L185" i="30"/>
  <c r="H191" i="30"/>
  <c r="L197" i="30"/>
  <c r="J186" i="30"/>
  <c r="L186" i="30"/>
  <c r="H192" i="30"/>
  <c r="J192" i="30"/>
  <c r="L191" i="30"/>
  <c r="J193" i="30"/>
  <c r="J80" i="30"/>
  <c r="H187" i="30"/>
  <c r="L61" i="30"/>
  <c r="L35" i="31"/>
  <c r="L53" i="31"/>
  <c r="L75" i="31"/>
  <c r="L97" i="31"/>
  <c r="L102" i="31"/>
  <c r="L42" i="31"/>
  <c r="L109" i="31"/>
  <c r="F76" i="28"/>
  <c r="H54" i="30"/>
  <c r="J54" i="30"/>
  <c r="H60" i="30"/>
  <c r="J60" i="30"/>
  <c r="H61" i="30"/>
  <c r="J61" i="30"/>
  <c r="K55" i="28"/>
  <c r="J55" i="28"/>
  <c r="I55" i="28"/>
  <c r="M55" i="28"/>
  <c r="L55" i="28"/>
  <c r="H62" i="28"/>
  <c r="J11" i="28"/>
  <c r="M11" i="28"/>
  <c r="I11" i="28"/>
  <c r="L11" i="28"/>
  <c r="K11" i="28"/>
  <c r="K106" i="27"/>
  <c r="I106" i="27"/>
  <c r="J106" i="27"/>
  <c r="K71" i="27"/>
  <c r="J71" i="27"/>
  <c r="I71" i="27"/>
  <c r="H76" i="27"/>
  <c r="L69" i="28"/>
  <c r="K69" i="28"/>
  <c r="J69" i="28"/>
  <c r="I69" i="28"/>
  <c r="M69" i="28"/>
  <c r="H76" i="28"/>
  <c r="K134" i="28"/>
  <c r="J134" i="28"/>
  <c r="M134" i="28"/>
  <c r="L134" i="28"/>
  <c r="I134" i="28"/>
  <c r="J75" i="28"/>
  <c r="I75" i="28"/>
  <c r="M75" i="28"/>
  <c r="L75" i="28"/>
  <c r="K75" i="28"/>
  <c r="I44" i="28"/>
  <c r="M44" i="28"/>
  <c r="L44" i="28"/>
  <c r="K44" i="28"/>
  <c r="J44" i="28"/>
  <c r="I122" i="28"/>
  <c r="M122" i="28"/>
  <c r="L122" i="28"/>
  <c r="K122" i="28"/>
  <c r="J122" i="28"/>
  <c r="L47" i="28"/>
  <c r="M47" i="28"/>
  <c r="K47" i="28"/>
  <c r="J47" i="28"/>
  <c r="I47" i="28"/>
  <c r="L125" i="28"/>
  <c r="M125" i="28"/>
  <c r="K125" i="28"/>
  <c r="J125" i="28"/>
  <c r="I125" i="28"/>
  <c r="J158" i="28"/>
  <c r="M158" i="28"/>
  <c r="L158" i="28"/>
  <c r="K158" i="28"/>
  <c r="I158" i="28"/>
  <c r="I130" i="27"/>
  <c r="K130" i="27"/>
  <c r="J130" i="27"/>
  <c r="F142" i="30"/>
  <c r="F148" i="30"/>
  <c r="J145" i="30"/>
  <c r="N144" i="30"/>
  <c r="H143" i="30"/>
  <c r="F141" i="30"/>
  <c r="E132" i="28"/>
  <c r="M80" i="28"/>
  <c r="L80" i="28"/>
  <c r="J80" i="28"/>
  <c r="K80" i="28"/>
  <c r="I80" i="28"/>
  <c r="J37" i="28"/>
  <c r="K37" i="28"/>
  <c r="I37" i="28"/>
  <c r="M37" i="28"/>
  <c r="L37" i="28"/>
  <c r="I16" i="28"/>
  <c r="K16" i="28"/>
  <c r="I94" i="28"/>
  <c r="K94" i="28"/>
  <c r="G146" i="28"/>
  <c r="J112" i="27"/>
  <c r="I112" i="27"/>
  <c r="K112" i="27"/>
  <c r="M141" i="28"/>
  <c r="K141" i="28"/>
  <c r="J141" i="28"/>
  <c r="I141" i="28"/>
  <c r="L141" i="28"/>
  <c r="M42" i="28"/>
  <c r="K42" i="28"/>
  <c r="L42" i="28"/>
  <c r="J42" i="28"/>
  <c r="I42" i="28"/>
  <c r="K29" i="28"/>
  <c r="M29" i="28"/>
  <c r="L29" i="28"/>
  <c r="J29" i="28"/>
  <c r="I29" i="28"/>
  <c r="L102" i="28"/>
  <c r="J102" i="28"/>
  <c r="L88" i="28"/>
  <c r="J88" i="28"/>
  <c r="L31" i="28"/>
  <c r="J31" i="28"/>
  <c r="L109" i="28"/>
  <c r="J109" i="28"/>
  <c r="J153" i="28"/>
  <c r="L153" i="28"/>
  <c r="E160" i="28"/>
  <c r="K144" i="27"/>
  <c r="J144" i="27"/>
  <c r="I144" i="27"/>
  <c r="D76" i="27"/>
  <c r="K32" i="27"/>
  <c r="J32" i="27"/>
  <c r="I32" i="27"/>
  <c r="F80" i="30"/>
  <c r="F60" i="30"/>
  <c r="F65" i="30"/>
  <c r="F62" i="30"/>
  <c r="I109" i="27"/>
  <c r="J109" i="27"/>
  <c r="I61" i="27"/>
  <c r="J61" i="27"/>
  <c r="J13" i="27"/>
  <c r="I13" i="27"/>
  <c r="H122" i="30"/>
  <c r="L126" i="30"/>
  <c r="J128" i="30"/>
  <c r="L128" i="30"/>
  <c r="F126" i="30"/>
  <c r="H124" i="30"/>
  <c r="J120" i="30"/>
  <c r="H127" i="30"/>
  <c r="J51" i="27"/>
  <c r="I51" i="27"/>
  <c r="J128" i="27"/>
  <c r="I128" i="27"/>
  <c r="G62" i="27"/>
  <c r="I55" i="27"/>
  <c r="J55" i="27"/>
  <c r="G132" i="27"/>
  <c r="J124" i="27"/>
  <c r="I124" i="27"/>
  <c r="E146" i="26"/>
  <c r="D146" i="28"/>
  <c r="D104" i="28"/>
  <c r="D132" i="28"/>
  <c r="E104" i="27"/>
  <c r="D62" i="26"/>
  <c r="F62" i="27"/>
  <c r="K83" i="26"/>
  <c r="I83" i="26"/>
  <c r="J83" i="26"/>
  <c r="J259" i="24"/>
  <c r="L259" i="24"/>
  <c r="C62" i="27"/>
  <c r="C104" i="26"/>
  <c r="L265" i="24"/>
  <c r="J255" i="24"/>
  <c r="C146" i="27"/>
  <c r="C104" i="27"/>
  <c r="J84" i="26"/>
  <c r="K84" i="26"/>
  <c r="I84" i="26"/>
  <c r="I110" i="26"/>
  <c r="H118" i="26"/>
  <c r="K110" i="26"/>
  <c r="J110" i="26"/>
  <c r="J265" i="24"/>
  <c r="K69" i="26"/>
  <c r="J69" i="26"/>
  <c r="I69" i="26"/>
  <c r="H76" i="26"/>
  <c r="K155" i="26"/>
  <c r="J155" i="26"/>
  <c r="I155" i="26"/>
  <c r="J80" i="26"/>
  <c r="I80" i="26"/>
  <c r="K80" i="26"/>
  <c r="K29" i="26"/>
  <c r="J29" i="26"/>
  <c r="I29" i="26"/>
  <c r="K125" i="26"/>
  <c r="I125" i="26"/>
  <c r="J125" i="26"/>
  <c r="I97" i="26"/>
  <c r="K97" i="26"/>
  <c r="J97" i="26"/>
  <c r="I111" i="26"/>
  <c r="J111" i="26"/>
  <c r="K111" i="26"/>
  <c r="J115" i="26"/>
  <c r="K115" i="26"/>
  <c r="I115" i="26"/>
  <c r="I101" i="26"/>
  <c r="J101" i="26"/>
  <c r="K127" i="22"/>
  <c r="J127" i="22"/>
  <c r="K110" i="22"/>
  <c r="J110" i="22"/>
  <c r="K71" i="22"/>
  <c r="J71" i="22"/>
  <c r="K54" i="22"/>
  <c r="J54" i="22"/>
  <c r="H59" i="21"/>
  <c r="N208" i="24"/>
  <c r="L218" i="24"/>
  <c r="J210" i="24"/>
  <c r="L210" i="24"/>
  <c r="J160" i="22"/>
  <c r="L160" i="22"/>
  <c r="K160" i="22"/>
  <c r="J104" i="22"/>
  <c r="L104" i="22"/>
  <c r="K104" i="22"/>
  <c r="J48" i="22"/>
  <c r="L48" i="22"/>
  <c r="K48" i="22"/>
  <c r="F162" i="21"/>
  <c r="H133" i="22"/>
  <c r="K125" i="22"/>
  <c r="J125" i="22"/>
  <c r="K108" i="22"/>
  <c r="J108" i="22"/>
  <c r="H77" i="22"/>
  <c r="K69" i="22"/>
  <c r="J69" i="22"/>
  <c r="J52" i="22"/>
  <c r="K52" i="22"/>
  <c r="Q13" i="21"/>
  <c r="G62" i="26"/>
  <c r="J18" i="26"/>
  <c r="I18" i="26"/>
  <c r="G132" i="26"/>
  <c r="J129" i="26"/>
  <c r="I129" i="26"/>
  <c r="I142" i="26"/>
  <c r="J142" i="26"/>
  <c r="J120" i="24"/>
  <c r="L120" i="24"/>
  <c r="E133" i="22"/>
  <c r="L107" i="22"/>
  <c r="J107" i="22"/>
  <c r="K107" i="22"/>
  <c r="E77" i="22"/>
  <c r="L51" i="22"/>
  <c r="J51" i="22"/>
  <c r="K51" i="22"/>
  <c r="G147" i="22"/>
  <c r="H83" i="21"/>
  <c r="I83" i="21"/>
  <c r="H160" i="21"/>
  <c r="I160" i="21"/>
  <c r="H73" i="21"/>
  <c r="I73" i="21"/>
  <c r="H142" i="21"/>
  <c r="I142" i="21"/>
  <c r="G148" i="21"/>
  <c r="H61" i="21"/>
  <c r="I61" i="21"/>
  <c r="H139" i="21"/>
  <c r="I139" i="21"/>
  <c r="I43" i="21"/>
  <c r="H43" i="21"/>
  <c r="G50" i="21"/>
  <c r="G120" i="21"/>
  <c r="I112" i="21"/>
  <c r="H112" i="21"/>
  <c r="G21" i="22"/>
  <c r="I127" i="21"/>
  <c r="H127" i="21"/>
  <c r="F76" i="26"/>
  <c r="C147" i="22"/>
  <c r="I137" i="21"/>
  <c r="H137" i="21"/>
  <c r="D22" i="21"/>
  <c r="C119" i="22"/>
  <c r="D120" i="21"/>
  <c r="D92" i="21"/>
  <c r="C48" i="28"/>
  <c r="C118" i="28"/>
  <c r="C132" i="28"/>
  <c r="G133" i="22"/>
  <c r="G49" i="22"/>
  <c r="G161" i="22"/>
  <c r="C162" i="21"/>
  <c r="X10" i="22"/>
  <c r="V10" i="22"/>
  <c r="W10" i="22"/>
  <c r="R58" i="19"/>
  <c r="P58" i="19"/>
  <c r="R62" i="19"/>
  <c r="P62" i="19"/>
  <c r="J55" i="19"/>
  <c r="G63" i="19"/>
  <c r="H55" i="19"/>
  <c r="R52" i="19"/>
  <c r="P52" i="19"/>
  <c r="O51" i="19"/>
  <c r="X46" i="19"/>
  <c r="J44" i="19"/>
  <c r="H44" i="19"/>
  <c r="R41" i="19"/>
  <c r="P41" i="19"/>
  <c r="O49" i="19"/>
  <c r="X38" i="19"/>
  <c r="W37" i="19"/>
  <c r="J33" i="19"/>
  <c r="H33" i="19"/>
  <c r="R30" i="19"/>
  <c r="P30" i="19"/>
  <c r="X27" i="19"/>
  <c r="W35" i="19"/>
  <c r="J25" i="19"/>
  <c r="H25" i="19"/>
  <c r="R19" i="19"/>
  <c r="P19" i="19"/>
  <c r="X16" i="19"/>
  <c r="J14" i="19"/>
  <c r="H14" i="19"/>
  <c r="R11" i="19"/>
  <c r="P11" i="19"/>
  <c r="X71" i="19"/>
  <c r="X96" i="19"/>
  <c r="X69" i="19"/>
  <c r="W77" i="19"/>
  <c r="X99" i="19"/>
  <c r="X108" i="19"/>
  <c r="W107" i="19"/>
  <c r="X118" i="19"/>
  <c r="X129" i="19"/>
  <c r="X140" i="19"/>
  <c r="X151" i="19"/>
  <c r="X159" i="19"/>
  <c r="R86" i="19"/>
  <c r="P86" i="19"/>
  <c r="R84" i="19"/>
  <c r="P84" i="19"/>
  <c r="R89" i="19"/>
  <c r="P89" i="19"/>
  <c r="R73" i="19"/>
  <c r="P73" i="19"/>
  <c r="P113" i="19"/>
  <c r="R113" i="19"/>
  <c r="P124" i="19"/>
  <c r="R124" i="19"/>
  <c r="P132" i="19"/>
  <c r="R132" i="19"/>
  <c r="P143" i="19"/>
  <c r="R143" i="19"/>
  <c r="P154" i="19"/>
  <c r="R154" i="19"/>
  <c r="J69" i="19"/>
  <c r="H69" i="19"/>
  <c r="G77" i="19"/>
  <c r="J100" i="19"/>
  <c r="H100" i="19"/>
  <c r="J75" i="19"/>
  <c r="H75" i="19"/>
  <c r="J99" i="19"/>
  <c r="H99" i="19"/>
  <c r="H102" i="19"/>
  <c r="J102" i="19"/>
  <c r="H118" i="19"/>
  <c r="J118" i="19"/>
  <c r="H129" i="19"/>
  <c r="J129" i="19"/>
  <c r="H140" i="19"/>
  <c r="J140" i="19"/>
  <c r="H151" i="19"/>
  <c r="J151" i="19"/>
  <c r="H159" i="19"/>
  <c r="J159" i="19"/>
  <c r="V147" i="19"/>
  <c r="V119" i="19"/>
  <c r="V133" i="19"/>
  <c r="D106" i="18"/>
  <c r="N92" i="18"/>
  <c r="U90" i="18"/>
  <c r="K62" i="18"/>
  <c r="V48" i="18"/>
  <c r="M34" i="18"/>
  <c r="F20" i="18"/>
  <c r="K20" i="18"/>
  <c r="V146" i="18"/>
  <c r="V134" i="18"/>
  <c r="N148" i="18"/>
  <c r="N120" i="18"/>
  <c r="F132" i="18"/>
  <c r="F148" i="18"/>
  <c r="F120" i="18"/>
  <c r="E121" i="17"/>
  <c r="V9" i="19"/>
  <c r="U92" i="18"/>
  <c r="V76" i="18"/>
  <c r="V64" i="18"/>
  <c r="V50" i="18"/>
  <c r="U146" i="18"/>
  <c r="U118" i="18"/>
  <c r="U134" i="18"/>
  <c r="M146" i="18"/>
  <c r="M118" i="18"/>
  <c r="M134" i="18"/>
  <c r="E146" i="18"/>
  <c r="F119" i="17"/>
  <c r="F107" i="17"/>
  <c r="D35" i="17"/>
  <c r="D23" i="17"/>
  <c r="F21" i="17"/>
  <c r="E147" i="16"/>
  <c r="N65" i="19"/>
  <c r="N63" i="19"/>
  <c r="N107" i="19"/>
  <c r="T146" i="18"/>
  <c r="T118" i="18"/>
  <c r="T106" i="18"/>
  <c r="T134" i="18"/>
  <c r="L146" i="18"/>
  <c r="L118" i="18"/>
  <c r="L106" i="18"/>
  <c r="L134" i="18"/>
  <c r="D146" i="18"/>
  <c r="D118" i="18"/>
  <c r="D134" i="18"/>
  <c r="F91" i="17"/>
  <c r="F63" i="17"/>
  <c r="G133" i="16"/>
  <c r="G91" i="16"/>
  <c r="G49" i="16"/>
  <c r="J41" i="16"/>
  <c r="I41" i="16"/>
  <c r="G37" i="16"/>
  <c r="S146" i="18"/>
  <c r="C120" i="18"/>
  <c r="H110" i="19"/>
  <c r="F107" i="19"/>
  <c r="E104" i="18"/>
  <c r="E78" i="18"/>
  <c r="L76" i="18"/>
  <c r="F62" i="18"/>
  <c r="K50" i="18"/>
  <c r="F104" i="18"/>
  <c r="S104" i="18"/>
  <c r="C78" i="18"/>
  <c r="Y67" i="18"/>
  <c r="X67" i="18"/>
  <c r="J67" i="18"/>
  <c r="I67" i="18"/>
  <c r="J31" i="18"/>
  <c r="I31" i="18"/>
  <c r="J30" i="18"/>
  <c r="I30" i="18"/>
  <c r="J111" i="18"/>
  <c r="I111" i="18"/>
  <c r="J89" i="18"/>
  <c r="I89" i="18"/>
  <c r="J80" i="18"/>
  <c r="I80" i="18"/>
  <c r="I70" i="18"/>
  <c r="J70" i="18"/>
  <c r="J43" i="18"/>
  <c r="I43" i="18"/>
  <c r="J127" i="18"/>
  <c r="I127" i="18"/>
  <c r="J135" i="18"/>
  <c r="I135" i="18"/>
  <c r="H134" i="18"/>
  <c r="J151" i="18"/>
  <c r="I151" i="18"/>
  <c r="J158" i="18"/>
  <c r="I158" i="18"/>
  <c r="I122" i="18"/>
  <c r="J122" i="18"/>
  <c r="H146" i="18"/>
  <c r="J138" i="18"/>
  <c r="I138" i="18"/>
  <c r="C51" i="17"/>
  <c r="C147" i="16"/>
  <c r="F105" i="16"/>
  <c r="F49" i="16"/>
  <c r="C133" i="16"/>
  <c r="G64" i="18"/>
  <c r="G36" i="18"/>
  <c r="G104" i="18"/>
  <c r="G50" i="18"/>
  <c r="G120" i="18"/>
  <c r="J76" i="17"/>
  <c r="I76" i="17"/>
  <c r="J55" i="16"/>
  <c r="I55" i="16"/>
  <c r="H63" i="16"/>
  <c r="U18" i="16"/>
  <c r="V18" i="16"/>
  <c r="W18" i="16"/>
  <c r="J101" i="18"/>
  <c r="I101" i="18"/>
  <c r="J15" i="18"/>
  <c r="I15" i="18"/>
  <c r="R83" i="18"/>
  <c r="Q83" i="18"/>
  <c r="R65" i="18"/>
  <c r="Q65" i="18"/>
  <c r="P64" i="18"/>
  <c r="Q46" i="18"/>
  <c r="Q28" i="18"/>
  <c r="Q18" i="18"/>
  <c r="R18" i="18"/>
  <c r="P104" i="18"/>
  <c r="Q96" i="18"/>
  <c r="Q86" i="18"/>
  <c r="R100" i="18"/>
  <c r="Q100" i="18"/>
  <c r="R108" i="18"/>
  <c r="Q108" i="18"/>
  <c r="Q115" i="18"/>
  <c r="Q140" i="18"/>
  <c r="R103" i="18"/>
  <c r="Q103" i="18"/>
  <c r="V19" i="17"/>
  <c r="U19" i="17"/>
  <c r="J130" i="16"/>
  <c r="I130" i="16"/>
  <c r="C93" i="16"/>
  <c r="C21" i="16"/>
  <c r="Y32" i="18"/>
  <c r="X32" i="18"/>
  <c r="O20" i="18"/>
  <c r="Q25" i="18"/>
  <c r="O106" i="18"/>
  <c r="J129" i="17"/>
  <c r="I129" i="17"/>
  <c r="C63" i="17"/>
  <c r="C77" i="16"/>
  <c r="J150" i="16"/>
  <c r="I150" i="16"/>
  <c r="H149" i="16"/>
  <c r="J57" i="16"/>
  <c r="I57" i="16"/>
  <c r="K57" i="16"/>
  <c r="J143" i="16"/>
  <c r="I143" i="16"/>
  <c r="I110" i="16"/>
  <c r="J110" i="16"/>
  <c r="J19" i="16"/>
  <c r="I19" i="16"/>
  <c r="H93" i="16"/>
  <c r="J94" i="16"/>
  <c r="I94" i="16"/>
  <c r="J124" i="17"/>
  <c r="I124" i="17"/>
  <c r="J96" i="16"/>
  <c r="I96" i="16"/>
  <c r="H51" i="16"/>
  <c r="J52" i="16"/>
  <c r="I52" i="16"/>
  <c r="J51" i="18"/>
  <c r="H50" i="18"/>
  <c r="I51" i="18"/>
  <c r="Y13" i="18"/>
  <c r="X13" i="18"/>
  <c r="Y110" i="18"/>
  <c r="X110" i="18"/>
  <c r="W118" i="18"/>
  <c r="Y89" i="18"/>
  <c r="X89" i="18"/>
  <c r="Y80" i="18"/>
  <c r="X80" i="18"/>
  <c r="Y53" i="18"/>
  <c r="X53" i="18"/>
  <c r="X17" i="18"/>
  <c r="Y17" i="18"/>
  <c r="Y144" i="18"/>
  <c r="X144" i="18"/>
  <c r="Y85" i="18"/>
  <c r="X85" i="18"/>
  <c r="Y152" i="18"/>
  <c r="X152" i="18"/>
  <c r="W160" i="18"/>
  <c r="X98" i="18"/>
  <c r="Y98" i="18"/>
  <c r="Y114" i="18"/>
  <c r="X114" i="18"/>
  <c r="Y130" i="18"/>
  <c r="X130" i="18"/>
  <c r="X155" i="18"/>
  <c r="Y155" i="18"/>
  <c r="J20" i="16"/>
  <c r="I20" i="16"/>
  <c r="I28" i="37"/>
  <c r="J28" i="37"/>
  <c r="I33" i="37"/>
  <c r="J33" i="37"/>
  <c r="Q49" i="37"/>
  <c r="P49" i="37"/>
  <c r="J31" i="37"/>
  <c r="I31" i="37"/>
  <c r="Q28" i="37"/>
  <c r="P28" i="37"/>
  <c r="Q42" i="37"/>
  <c r="P42" i="37"/>
  <c r="Q39" i="37"/>
  <c r="P39" i="37"/>
  <c r="J23" i="37"/>
  <c r="I23" i="37"/>
  <c r="J42" i="37"/>
  <c r="I42" i="37"/>
  <c r="J46" i="37"/>
  <c r="I46" i="37"/>
  <c r="Q30" i="37"/>
  <c r="P30" i="37"/>
  <c r="P27" i="37"/>
  <c r="Q27" i="37"/>
  <c r="Q19" i="37"/>
  <c r="P19" i="37"/>
  <c r="J47" i="36"/>
  <c r="I47" i="36"/>
  <c r="Q37" i="36"/>
  <c r="P37" i="36"/>
  <c r="Q29" i="36"/>
  <c r="P29" i="36"/>
  <c r="Q21" i="36"/>
  <c r="P21" i="36"/>
  <c r="Q12" i="36"/>
  <c r="P12" i="36"/>
  <c r="Q42" i="36"/>
  <c r="P42" i="36"/>
  <c r="AL38" i="35"/>
  <c r="AK38" i="35"/>
  <c r="P43" i="36"/>
  <c r="Q43" i="36"/>
  <c r="J19" i="36"/>
  <c r="I19" i="36"/>
  <c r="J17" i="36"/>
  <c r="I17" i="36"/>
  <c r="I32" i="36"/>
  <c r="J32" i="36"/>
  <c r="I49" i="36"/>
  <c r="J49" i="36"/>
  <c r="AV11" i="35"/>
  <c r="AT11" i="35"/>
  <c r="AS11" i="35"/>
  <c r="AR11" i="35"/>
  <c r="AQ22" i="35"/>
  <c r="AU11" i="35"/>
  <c r="P21" i="37"/>
  <c r="Q21" i="37"/>
  <c r="AL34" i="35"/>
  <c r="AK34" i="35"/>
  <c r="AL32" i="35"/>
  <c r="AK32" i="35"/>
  <c r="H8" i="35"/>
  <c r="I36" i="35"/>
  <c r="H36" i="35"/>
  <c r="AK13" i="35"/>
  <c r="AJ13" i="35"/>
  <c r="AL13" i="35"/>
  <c r="AV18" i="35"/>
  <c r="AU18" i="35"/>
  <c r="AT18" i="35"/>
  <c r="AS18" i="35"/>
  <c r="AR18" i="35"/>
  <c r="H16" i="35"/>
  <c r="H87" i="31"/>
  <c r="H77" i="31"/>
  <c r="J77" i="31"/>
  <c r="H36" i="31"/>
  <c r="N9" i="35"/>
  <c r="N15" i="35"/>
  <c r="F62" i="31"/>
  <c r="H62" i="31"/>
  <c r="F106" i="31"/>
  <c r="F75" i="31"/>
  <c r="F55" i="31"/>
  <c r="H55" i="31"/>
  <c r="H102" i="31"/>
  <c r="F31" i="31"/>
  <c r="H31" i="31"/>
  <c r="F100" i="31"/>
  <c r="J37" i="31"/>
  <c r="J63" i="31"/>
  <c r="J39" i="31"/>
  <c r="J108" i="31"/>
  <c r="J258" i="30"/>
  <c r="L258" i="30"/>
  <c r="L236" i="30"/>
  <c r="N230" i="30"/>
  <c r="F209" i="30"/>
  <c r="H240" i="30"/>
  <c r="J262" i="30"/>
  <c r="J251" i="30"/>
  <c r="J254" i="30"/>
  <c r="L254" i="30"/>
  <c r="L260" i="30"/>
  <c r="L235" i="30"/>
  <c r="L214" i="30"/>
  <c r="N208" i="30"/>
  <c r="F261" i="30"/>
  <c r="H261" i="30"/>
  <c r="F252" i="30"/>
  <c r="H252" i="30"/>
  <c r="J235" i="30"/>
  <c r="N229" i="30"/>
  <c r="W33" i="35"/>
  <c r="V33" i="35"/>
  <c r="W36" i="35"/>
  <c r="V36" i="35"/>
  <c r="J273" i="30"/>
  <c r="H281" i="30"/>
  <c r="F279" i="30"/>
  <c r="J285" i="30"/>
  <c r="L277" i="30"/>
  <c r="F284" i="30"/>
  <c r="H273" i="30"/>
  <c r="J234" i="30"/>
  <c r="H214" i="30"/>
  <c r="J214" i="30"/>
  <c r="F190" i="30"/>
  <c r="H190" i="30"/>
  <c r="H186" i="30"/>
  <c r="F192" i="30"/>
  <c r="F187" i="30"/>
  <c r="F193" i="30"/>
  <c r="L84" i="30"/>
  <c r="J189" i="30"/>
  <c r="H189" i="30"/>
  <c r="L79" i="30"/>
  <c r="J185" i="30"/>
  <c r="L60" i="31"/>
  <c r="L55" i="31"/>
  <c r="L77" i="31"/>
  <c r="L99" i="31"/>
  <c r="L54" i="31"/>
  <c r="L76" i="31"/>
  <c r="L103" i="31"/>
  <c r="J79" i="30"/>
  <c r="F62" i="28"/>
  <c r="H56" i="30"/>
  <c r="J56" i="30"/>
  <c r="H64" i="30"/>
  <c r="J64" i="30"/>
  <c r="H65" i="30"/>
  <c r="J65" i="30"/>
  <c r="F118" i="28"/>
  <c r="F48" i="28"/>
  <c r="I10" i="28"/>
  <c r="M10" i="28"/>
  <c r="L10" i="28"/>
  <c r="K10" i="28"/>
  <c r="J10" i="28"/>
  <c r="K140" i="27"/>
  <c r="J140" i="27"/>
  <c r="I140" i="27"/>
  <c r="J28" i="27"/>
  <c r="I28" i="27"/>
  <c r="K28" i="27"/>
  <c r="H34" i="27"/>
  <c r="E146" i="28"/>
  <c r="M100" i="28"/>
  <c r="L100" i="28"/>
  <c r="K100" i="28"/>
  <c r="I100" i="28"/>
  <c r="J100" i="28"/>
  <c r="K8" i="28"/>
  <c r="I8" i="28"/>
  <c r="M8" i="28"/>
  <c r="L8" i="28"/>
  <c r="J8" i="28"/>
  <c r="M33" i="28"/>
  <c r="M109" i="28"/>
  <c r="M102" i="28"/>
  <c r="M111" i="28"/>
  <c r="M15" i="28"/>
  <c r="M54" i="28"/>
  <c r="M85" i="28"/>
  <c r="M14" i="28"/>
  <c r="M159" i="28"/>
  <c r="M25" i="28"/>
  <c r="M131" i="28"/>
  <c r="M92" i="28"/>
  <c r="M19" i="28"/>
  <c r="M68" i="28"/>
  <c r="M94" i="28"/>
  <c r="M74" i="28"/>
  <c r="M106" i="28"/>
  <c r="M128" i="28"/>
  <c r="M145" i="28"/>
  <c r="M24" i="28"/>
  <c r="M153" i="28"/>
  <c r="M18" i="28"/>
  <c r="M23" i="28"/>
  <c r="M126" i="28"/>
  <c r="M71" i="28"/>
  <c r="M16" i="28"/>
  <c r="M120" i="28"/>
  <c r="M32" i="28"/>
  <c r="M123" i="28"/>
  <c r="M150" i="28"/>
  <c r="M51" i="28"/>
  <c r="M59" i="28"/>
  <c r="M88" i="28"/>
  <c r="M57" i="28"/>
  <c r="M31" i="28"/>
  <c r="L78" i="28"/>
  <c r="K78" i="28"/>
  <c r="J78" i="28"/>
  <c r="I78" i="28"/>
  <c r="M78" i="28"/>
  <c r="M136" i="28"/>
  <c r="L136" i="28"/>
  <c r="K136" i="28"/>
  <c r="J136" i="28"/>
  <c r="I136" i="28"/>
  <c r="J84" i="28"/>
  <c r="I84" i="28"/>
  <c r="M84" i="28"/>
  <c r="L84" i="28"/>
  <c r="K84" i="28"/>
  <c r="I53" i="28"/>
  <c r="M53" i="28"/>
  <c r="L53" i="28"/>
  <c r="K53" i="28"/>
  <c r="J53" i="28"/>
  <c r="I130" i="28"/>
  <c r="M130" i="28"/>
  <c r="L130" i="28"/>
  <c r="J130" i="28"/>
  <c r="K130" i="28"/>
  <c r="L56" i="28"/>
  <c r="M56" i="28"/>
  <c r="K56" i="28"/>
  <c r="J56" i="28"/>
  <c r="I56" i="28"/>
  <c r="I140" i="28"/>
  <c r="L140" i="28"/>
  <c r="K140" i="28"/>
  <c r="J140" i="28"/>
  <c r="M140" i="28"/>
  <c r="M148" i="28"/>
  <c r="L148" i="28"/>
  <c r="K148" i="28"/>
  <c r="J148" i="28"/>
  <c r="I148" i="28"/>
  <c r="H141" i="30"/>
  <c r="F145" i="30"/>
  <c r="J141" i="30"/>
  <c r="F151" i="30"/>
  <c r="F149" i="30"/>
  <c r="H147" i="30"/>
  <c r="J146" i="30"/>
  <c r="F144" i="30"/>
  <c r="H144" i="30"/>
  <c r="L142" i="30"/>
  <c r="I36" i="28"/>
  <c r="M36" i="28"/>
  <c r="K36" i="28"/>
  <c r="J36" i="28"/>
  <c r="L36" i="28"/>
  <c r="G104" i="28"/>
  <c r="K25" i="28"/>
  <c r="I25" i="28"/>
  <c r="K102" i="28"/>
  <c r="I102" i="28"/>
  <c r="L139" i="28"/>
  <c r="K139" i="28"/>
  <c r="M139" i="28"/>
  <c r="J139" i="28"/>
  <c r="I139" i="28"/>
  <c r="K81" i="28"/>
  <c r="J81" i="28"/>
  <c r="I81" i="28"/>
  <c r="M81" i="28"/>
  <c r="L81" i="28"/>
  <c r="J28" i="28"/>
  <c r="M28" i="28"/>
  <c r="L28" i="28"/>
  <c r="K28" i="28"/>
  <c r="I28" i="28"/>
  <c r="L111" i="28"/>
  <c r="J111" i="28"/>
  <c r="E48" i="28"/>
  <c r="D146" i="27"/>
  <c r="K101" i="27"/>
  <c r="J101" i="27"/>
  <c r="I101" i="27"/>
  <c r="K67" i="27"/>
  <c r="I67" i="27"/>
  <c r="J67" i="27"/>
  <c r="D34" i="27"/>
  <c r="F54" i="30"/>
  <c r="F64" i="30"/>
  <c r="L125" i="30"/>
  <c r="E20" i="27"/>
  <c r="D76" i="26"/>
  <c r="H119" i="30"/>
  <c r="F120" i="30"/>
  <c r="J130" i="30"/>
  <c r="H125" i="30"/>
  <c r="F129" i="30"/>
  <c r="L124" i="30"/>
  <c r="J99" i="27"/>
  <c r="I99" i="27"/>
  <c r="J59" i="27"/>
  <c r="I59" i="27"/>
  <c r="J137" i="27"/>
  <c r="I137" i="27"/>
  <c r="G146" i="27"/>
  <c r="J64" i="27"/>
  <c r="I64" i="27"/>
  <c r="I141" i="27"/>
  <c r="J141" i="27"/>
  <c r="E90" i="26"/>
  <c r="D48" i="26"/>
  <c r="D132" i="26"/>
  <c r="D160" i="28"/>
  <c r="E90" i="27"/>
  <c r="E62" i="26"/>
  <c r="D20" i="26"/>
  <c r="F76" i="27"/>
  <c r="N258" i="24"/>
  <c r="I93" i="26"/>
  <c r="K93" i="26"/>
  <c r="J93" i="26"/>
  <c r="K23" i="26"/>
  <c r="I23" i="26"/>
  <c r="J23" i="26"/>
  <c r="K59" i="26"/>
  <c r="I59" i="26"/>
  <c r="J59" i="26"/>
  <c r="L240" i="24"/>
  <c r="C76" i="27"/>
  <c r="L264" i="24"/>
  <c r="K70" i="26"/>
  <c r="J70" i="26"/>
  <c r="I70" i="26"/>
  <c r="K78" i="26"/>
  <c r="J78" i="26"/>
  <c r="I78" i="26"/>
  <c r="I11" i="26"/>
  <c r="K11" i="26"/>
  <c r="J11" i="26"/>
  <c r="J88" i="26"/>
  <c r="I88" i="26"/>
  <c r="K88" i="26"/>
  <c r="K38" i="26"/>
  <c r="J38" i="26"/>
  <c r="I38" i="26"/>
  <c r="J139" i="26"/>
  <c r="I139" i="26"/>
  <c r="K139" i="26"/>
  <c r="K103" i="26"/>
  <c r="I103" i="26"/>
  <c r="J103" i="26"/>
  <c r="K120" i="26"/>
  <c r="J120" i="26"/>
  <c r="I120" i="26"/>
  <c r="H132" i="26"/>
  <c r="I124" i="26"/>
  <c r="K124" i="26"/>
  <c r="J124" i="26"/>
  <c r="G76" i="26"/>
  <c r="I68" i="26"/>
  <c r="J68" i="26"/>
  <c r="K144" i="22"/>
  <c r="J144" i="22"/>
  <c r="D133" i="22"/>
  <c r="K88" i="22"/>
  <c r="J88" i="22"/>
  <c r="D77" i="22"/>
  <c r="K32" i="22"/>
  <c r="J32" i="22"/>
  <c r="J12" i="22"/>
  <c r="K12" i="22"/>
  <c r="F134" i="21"/>
  <c r="H128" i="21"/>
  <c r="H94" i="21"/>
  <c r="E64" i="21"/>
  <c r="J209" i="24"/>
  <c r="J219" i="24"/>
  <c r="L215" i="24"/>
  <c r="L212" i="24"/>
  <c r="L130" i="24"/>
  <c r="J139" i="22"/>
  <c r="I147" i="22"/>
  <c r="L139" i="22"/>
  <c r="K139" i="22"/>
  <c r="J122" i="22"/>
  <c r="L122" i="22"/>
  <c r="K122" i="22"/>
  <c r="J83" i="22"/>
  <c r="I91" i="22"/>
  <c r="L83" i="22"/>
  <c r="K83" i="22"/>
  <c r="J66" i="22"/>
  <c r="L66" i="22"/>
  <c r="K66" i="22"/>
  <c r="J27" i="22"/>
  <c r="I35" i="22"/>
  <c r="L27" i="22"/>
  <c r="K27" i="22"/>
  <c r="J14" i="22"/>
  <c r="L14" i="22"/>
  <c r="K14" i="22"/>
  <c r="E162" i="21"/>
  <c r="F120" i="21"/>
  <c r="E50" i="21"/>
  <c r="L22" i="21"/>
  <c r="L126" i="24"/>
  <c r="K159" i="22"/>
  <c r="J159" i="22"/>
  <c r="K142" i="22"/>
  <c r="J142" i="22"/>
  <c r="K103" i="22"/>
  <c r="J103" i="22"/>
  <c r="K86" i="22"/>
  <c r="J86" i="22"/>
  <c r="K47" i="22"/>
  <c r="J47" i="22"/>
  <c r="K30" i="22"/>
  <c r="J30" i="22"/>
  <c r="J16" i="22"/>
  <c r="K16" i="22"/>
  <c r="E120" i="21"/>
  <c r="H72" i="21"/>
  <c r="F78" i="21"/>
  <c r="H38" i="21"/>
  <c r="G48" i="26"/>
  <c r="J40" i="26"/>
  <c r="I40" i="26"/>
  <c r="G160" i="26"/>
  <c r="G146" i="26"/>
  <c r="L141" i="22"/>
  <c r="J141" i="22"/>
  <c r="K141" i="22"/>
  <c r="L124" i="22"/>
  <c r="J124" i="22"/>
  <c r="K124" i="22"/>
  <c r="L85" i="22"/>
  <c r="J85" i="22"/>
  <c r="K85" i="22"/>
  <c r="L68" i="22"/>
  <c r="J68" i="22"/>
  <c r="K68" i="22"/>
  <c r="L29" i="22"/>
  <c r="J29" i="22"/>
  <c r="K29" i="22"/>
  <c r="E21" i="22"/>
  <c r="Q14" i="21"/>
  <c r="P22" i="21"/>
  <c r="R14" i="21"/>
  <c r="I81" i="21"/>
  <c r="H81" i="21"/>
  <c r="H91" i="21"/>
  <c r="I91" i="21"/>
  <c r="I10" i="21"/>
  <c r="H10" i="21"/>
  <c r="I158" i="21"/>
  <c r="I72" i="21"/>
  <c r="I145" i="21"/>
  <c r="I67" i="21"/>
  <c r="I17" i="21"/>
  <c r="I68" i="21"/>
  <c r="I140" i="21"/>
  <c r="I123" i="21"/>
  <c r="I71" i="21"/>
  <c r="I131" i="21"/>
  <c r="I111" i="21"/>
  <c r="I55" i="21"/>
  <c r="I105" i="21"/>
  <c r="I19" i="21"/>
  <c r="I84" i="21"/>
  <c r="I136" i="21"/>
  <c r="I28" i="21"/>
  <c r="I80" i="21"/>
  <c r="I85" i="21"/>
  <c r="I42" i="21"/>
  <c r="I13" i="21"/>
  <c r="I124" i="21"/>
  <c r="I161" i="21"/>
  <c r="I128" i="21"/>
  <c r="I157" i="21"/>
  <c r="I32" i="21"/>
  <c r="I153" i="21"/>
  <c r="I97" i="21"/>
  <c r="I102" i="21"/>
  <c r="I54" i="21"/>
  <c r="I76" i="21"/>
  <c r="I25" i="21"/>
  <c r="I101" i="21"/>
  <c r="I45" i="21"/>
  <c r="I21" i="21"/>
  <c r="I59" i="21"/>
  <c r="I141" i="21"/>
  <c r="I49" i="21"/>
  <c r="I33" i="21"/>
  <c r="I88" i="21"/>
  <c r="I94" i="21"/>
  <c r="I89" i="21"/>
  <c r="I38" i="21"/>
  <c r="I11" i="21"/>
  <c r="I118" i="21"/>
  <c r="I62" i="21"/>
  <c r="I114" i="21"/>
  <c r="I82" i="21"/>
  <c r="H82" i="21"/>
  <c r="I151" i="21"/>
  <c r="H151" i="21"/>
  <c r="H70" i="21"/>
  <c r="G78" i="21"/>
  <c r="I70" i="21"/>
  <c r="H147" i="21"/>
  <c r="I147" i="21"/>
  <c r="I52" i="21"/>
  <c r="H52" i="21"/>
  <c r="I129" i="21"/>
  <c r="H129" i="21"/>
  <c r="I41" i="21"/>
  <c r="H41" i="21"/>
  <c r="F160" i="26"/>
  <c r="C49" i="22"/>
  <c r="C161" i="22"/>
  <c r="D36" i="21"/>
  <c r="D50" i="21"/>
  <c r="G63" i="22"/>
  <c r="C50" i="21"/>
  <c r="C22" i="21"/>
  <c r="X18" i="22"/>
  <c r="W18" i="22"/>
  <c r="V18" i="22"/>
  <c r="J54" i="19"/>
  <c r="H54" i="19"/>
  <c r="J57" i="19"/>
  <c r="H57" i="19"/>
  <c r="J52" i="19"/>
  <c r="H52" i="19"/>
  <c r="G51" i="19"/>
  <c r="R46" i="19"/>
  <c r="P46" i="19"/>
  <c r="X43" i="19"/>
  <c r="J41" i="19"/>
  <c r="H41" i="19"/>
  <c r="G49" i="19"/>
  <c r="R38" i="19"/>
  <c r="P38" i="19"/>
  <c r="O37" i="19"/>
  <c r="X32" i="19"/>
  <c r="J30" i="19"/>
  <c r="H30" i="19"/>
  <c r="R27" i="19"/>
  <c r="P27" i="19"/>
  <c r="O35" i="19"/>
  <c r="X24" i="19"/>
  <c r="W23" i="19"/>
  <c r="J19" i="19"/>
  <c r="H19" i="19"/>
  <c r="R16" i="19"/>
  <c r="P16" i="19"/>
  <c r="X13" i="19"/>
  <c r="W21" i="19"/>
  <c r="J11" i="19"/>
  <c r="H11" i="19"/>
  <c r="X75" i="19"/>
  <c r="X98" i="19"/>
  <c r="X73" i="19"/>
  <c r="X109" i="19"/>
  <c r="X104" i="19"/>
  <c r="X122" i="19"/>
  <c r="W121" i="19"/>
  <c r="X130" i="19"/>
  <c r="X141" i="19"/>
  <c r="X152" i="19"/>
  <c r="X160" i="19"/>
  <c r="R88" i="19"/>
  <c r="P88" i="19"/>
  <c r="P110" i="19"/>
  <c r="R110" i="19"/>
  <c r="R94" i="19"/>
  <c r="P94" i="19"/>
  <c r="O93" i="19"/>
  <c r="R82" i="19"/>
  <c r="P82" i="19"/>
  <c r="P114" i="19"/>
  <c r="R114" i="19"/>
  <c r="P125" i="19"/>
  <c r="O133" i="19"/>
  <c r="R125" i="19"/>
  <c r="P136" i="19"/>
  <c r="O135" i="19"/>
  <c r="R136" i="19"/>
  <c r="P144" i="19"/>
  <c r="R144" i="19"/>
  <c r="P155" i="19"/>
  <c r="R155" i="19"/>
  <c r="J73" i="19"/>
  <c r="H73" i="19"/>
  <c r="H108" i="19"/>
  <c r="G107" i="19"/>
  <c r="J108" i="19"/>
  <c r="J80" i="19"/>
  <c r="H80" i="19"/>
  <c r="G79" i="19"/>
  <c r="J68" i="19"/>
  <c r="H68" i="19"/>
  <c r="H111" i="19"/>
  <c r="G119" i="19"/>
  <c r="J111" i="19"/>
  <c r="H122" i="19"/>
  <c r="G121" i="19"/>
  <c r="J122" i="19"/>
  <c r="H130" i="19"/>
  <c r="J130" i="19"/>
  <c r="H141" i="19"/>
  <c r="J141" i="19"/>
  <c r="H152" i="19"/>
  <c r="J152" i="19"/>
  <c r="H160" i="19"/>
  <c r="J160" i="19"/>
  <c r="F35" i="19"/>
  <c r="V105" i="19"/>
  <c r="V93" i="19"/>
  <c r="V149" i="19"/>
  <c r="V65" i="19"/>
  <c r="F92" i="18"/>
  <c r="M90" i="18"/>
  <c r="U62" i="18"/>
  <c r="C62" i="18"/>
  <c r="N48" i="18"/>
  <c r="E34" i="18"/>
  <c r="U20" i="18"/>
  <c r="C20" i="18"/>
  <c r="V106" i="18"/>
  <c r="V118" i="18"/>
  <c r="J112" i="16"/>
  <c r="I112" i="16"/>
  <c r="G77" i="16"/>
  <c r="G65" i="16"/>
  <c r="E35" i="16"/>
  <c r="M92" i="18"/>
  <c r="N76" i="18"/>
  <c r="N64" i="18"/>
  <c r="S64" i="18"/>
  <c r="N50" i="18"/>
  <c r="E160" i="18"/>
  <c r="V49" i="19"/>
  <c r="V37" i="19"/>
  <c r="N77" i="19"/>
  <c r="D132" i="18"/>
  <c r="T92" i="18"/>
  <c r="U76" i="18"/>
  <c r="U64" i="18"/>
  <c r="U50" i="18"/>
  <c r="V34" i="18"/>
  <c r="V22" i="18"/>
  <c r="F135" i="17"/>
  <c r="D51" i="17"/>
  <c r="S118" i="18"/>
  <c r="S134" i="18"/>
  <c r="K146" i="18"/>
  <c r="F105" i="19"/>
  <c r="F133" i="19"/>
  <c r="D76" i="18"/>
  <c r="C50" i="18"/>
  <c r="V160" i="18"/>
  <c r="T104" i="18"/>
  <c r="T78" i="18"/>
  <c r="S8" i="18"/>
  <c r="K104" i="18"/>
  <c r="J75" i="18"/>
  <c r="I75" i="18"/>
  <c r="J40" i="18"/>
  <c r="I40" i="18"/>
  <c r="H48" i="18"/>
  <c r="J39" i="18"/>
  <c r="I39" i="18"/>
  <c r="J12" i="18"/>
  <c r="I12" i="18"/>
  <c r="H20" i="18"/>
  <c r="J11" i="18"/>
  <c r="I11" i="18"/>
  <c r="J88" i="18"/>
  <c r="I88" i="18"/>
  <c r="I79" i="18"/>
  <c r="H78" i="18"/>
  <c r="J79" i="18"/>
  <c r="J52" i="18"/>
  <c r="I52" i="18"/>
  <c r="J136" i="18"/>
  <c r="I136" i="18"/>
  <c r="J143" i="18"/>
  <c r="I143" i="18"/>
  <c r="J159" i="18"/>
  <c r="I159" i="18"/>
  <c r="J114" i="18"/>
  <c r="I114" i="18"/>
  <c r="I130" i="18"/>
  <c r="J130" i="18"/>
  <c r="J155" i="18"/>
  <c r="I155" i="18"/>
  <c r="J29" i="17"/>
  <c r="I29" i="17"/>
  <c r="F91" i="16"/>
  <c r="J34" i="16"/>
  <c r="I34" i="16"/>
  <c r="G134" i="18"/>
  <c r="K140" i="16"/>
  <c r="I140" i="16"/>
  <c r="J140" i="16"/>
  <c r="I87" i="16"/>
  <c r="J87" i="16"/>
  <c r="J94" i="18"/>
  <c r="I94" i="18"/>
  <c r="R58" i="18"/>
  <c r="Q58" i="18"/>
  <c r="Q14" i="18"/>
  <c r="Q128" i="18"/>
  <c r="R73" i="18"/>
  <c r="Q73" i="18"/>
  <c r="R55" i="18"/>
  <c r="Q55" i="18"/>
  <c r="Q37" i="18"/>
  <c r="P36" i="18"/>
  <c r="Q27" i="18"/>
  <c r="R27" i="18"/>
  <c r="P8" i="18"/>
  <c r="R9" i="18"/>
  <c r="Q9" i="18"/>
  <c r="Q95" i="18"/>
  <c r="Q109" i="18"/>
  <c r="R116" i="18"/>
  <c r="Q116" i="18"/>
  <c r="R124" i="18"/>
  <c r="Q124" i="18"/>
  <c r="P132" i="18"/>
  <c r="Q149" i="18"/>
  <c r="P148" i="18"/>
  <c r="R112" i="18"/>
  <c r="Q112" i="18"/>
  <c r="J43" i="16"/>
  <c r="I43" i="16"/>
  <c r="W12" i="16"/>
  <c r="V12" i="16"/>
  <c r="U12" i="16"/>
  <c r="O78" i="18"/>
  <c r="Q33" i="18"/>
  <c r="C133" i="17"/>
  <c r="C49" i="17"/>
  <c r="C119" i="17"/>
  <c r="C35" i="17"/>
  <c r="C149" i="17"/>
  <c r="J56" i="16"/>
  <c r="I56" i="16"/>
  <c r="I24" i="16"/>
  <c r="H23" i="16"/>
  <c r="J24" i="16"/>
  <c r="V11" i="16"/>
  <c r="U11" i="16"/>
  <c r="K158" i="16"/>
  <c r="J158" i="16"/>
  <c r="I158" i="16"/>
  <c r="J66" i="16"/>
  <c r="I66" i="16"/>
  <c r="H65" i="16"/>
  <c r="J152" i="16"/>
  <c r="I152" i="16"/>
  <c r="I118" i="16"/>
  <c r="J118" i="16"/>
  <c r="J25" i="16"/>
  <c r="I25" i="16"/>
  <c r="K102" i="16"/>
  <c r="J102" i="16"/>
  <c r="I102" i="16"/>
  <c r="O48" i="18"/>
  <c r="J103" i="17"/>
  <c r="I103" i="17"/>
  <c r="F161" i="16"/>
  <c r="W16" i="16"/>
  <c r="V16" i="16"/>
  <c r="U16" i="16"/>
  <c r="Y41" i="18"/>
  <c r="X41" i="18"/>
  <c r="Y30" i="18"/>
  <c r="X30" i="18"/>
  <c r="Y12" i="18"/>
  <c r="X12" i="18"/>
  <c r="W20" i="18"/>
  <c r="Y11" i="18"/>
  <c r="X11" i="18"/>
  <c r="Y88" i="18"/>
  <c r="X88" i="18"/>
  <c r="Y61" i="18"/>
  <c r="X61" i="18"/>
  <c r="X26" i="18"/>
  <c r="W34" i="18"/>
  <c r="Y26" i="18"/>
  <c r="W22" i="18"/>
  <c r="Y16" i="18"/>
  <c r="X16" i="18"/>
  <c r="Y94" i="18"/>
  <c r="X94" i="18"/>
  <c r="Y99" i="18"/>
  <c r="X99" i="18"/>
  <c r="Y107" i="18"/>
  <c r="X107" i="18"/>
  <c r="W106" i="18"/>
  <c r="Y123" i="18"/>
  <c r="X123" i="18"/>
  <c r="Y139" i="18"/>
  <c r="X139" i="18"/>
  <c r="Y102" i="18"/>
  <c r="X102" i="18"/>
  <c r="J89" i="16"/>
  <c r="I89" i="16"/>
  <c r="J53" i="16"/>
  <c r="I53" i="16"/>
  <c r="J17" i="16"/>
  <c r="K17" i="16"/>
  <c r="I17" i="16"/>
  <c r="Q45" i="36"/>
  <c r="P45" i="36"/>
  <c r="Q50" i="36"/>
  <c r="P50" i="36"/>
  <c r="Q10" i="36"/>
  <c r="P10" i="36"/>
  <c r="J8" i="36"/>
  <c r="I8" i="36"/>
  <c r="J11" i="36"/>
  <c r="I11" i="36"/>
  <c r="J27" i="36"/>
  <c r="I27" i="36"/>
  <c r="J25" i="36"/>
  <c r="I25" i="36"/>
  <c r="I39" i="36"/>
  <c r="J39" i="36"/>
  <c r="J43" i="36"/>
  <c r="I43" i="36"/>
  <c r="V11" i="35"/>
  <c r="Q8" i="37"/>
  <c r="P8" i="37"/>
  <c r="Q11" i="37"/>
  <c r="P11" i="37"/>
  <c r="AL30" i="35"/>
  <c r="AK30" i="35"/>
  <c r="AL40" i="35"/>
  <c r="AK40" i="35"/>
  <c r="H15" i="35"/>
  <c r="AL12" i="35"/>
  <c r="AJ12" i="35"/>
  <c r="AK12" i="35"/>
  <c r="H14" i="35"/>
  <c r="F85" i="31"/>
  <c r="F76" i="31"/>
  <c r="F34" i="31"/>
  <c r="H34" i="31"/>
  <c r="N10" i="35"/>
  <c r="F59" i="31"/>
  <c r="F87" i="31"/>
  <c r="N12" i="33"/>
  <c r="F65" i="31"/>
  <c r="H65" i="31"/>
  <c r="F53" i="31"/>
  <c r="H53" i="31"/>
  <c r="F101" i="31"/>
  <c r="F98" i="31"/>
  <c r="J58" i="31"/>
  <c r="J41" i="31"/>
  <c r="J38" i="31"/>
  <c r="J60" i="31"/>
  <c r="J43" i="31"/>
  <c r="H256" i="30"/>
  <c r="J256" i="30"/>
  <c r="F230" i="30"/>
  <c r="F214" i="30"/>
  <c r="H208" i="30"/>
  <c r="J208" i="30"/>
  <c r="H239" i="30"/>
  <c r="H17" i="35"/>
  <c r="N77" i="33"/>
  <c r="H280" i="30"/>
  <c r="H260" i="30"/>
  <c r="F255" i="30"/>
  <c r="J261" i="30"/>
  <c r="H229" i="30"/>
  <c r="F208" i="30"/>
  <c r="F239" i="30"/>
  <c r="F260" i="30"/>
  <c r="H251" i="30"/>
  <c r="L234" i="30"/>
  <c r="F229" i="30"/>
  <c r="W40" i="35"/>
  <c r="V40" i="35"/>
  <c r="V30" i="35"/>
  <c r="W30" i="35"/>
  <c r="F282" i="30"/>
  <c r="J278" i="30"/>
  <c r="L241" i="30"/>
  <c r="L233" i="30"/>
  <c r="J213" i="30"/>
  <c r="L213" i="30"/>
  <c r="F188" i="30"/>
  <c r="L54" i="30"/>
  <c r="N54" i="30"/>
  <c r="N187" i="30"/>
  <c r="L62" i="30"/>
  <c r="J187" i="30"/>
  <c r="L57" i="30"/>
  <c r="L33" i="31"/>
  <c r="L57" i="31"/>
  <c r="L79" i="31"/>
  <c r="L32" i="31"/>
  <c r="L56" i="31"/>
  <c r="L78" i="31"/>
  <c r="L107" i="31"/>
  <c r="N78" i="30"/>
  <c r="H59" i="30"/>
  <c r="J59" i="30"/>
  <c r="H82" i="30"/>
  <c r="J82" i="30"/>
  <c r="K89" i="28"/>
  <c r="J89" i="28"/>
  <c r="I89" i="28"/>
  <c r="L89" i="28"/>
  <c r="M89" i="28"/>
  <c r="K97" i="27"/>
  <c r="J97" i="27"/>
  <c r="I97" i="27"/>
  <c r="M40" i="28"/>
  <c r="K40" i="28"/>
  <c r="I40" i="28"/>
  <c r="J40" i="28"/>
  <c r="H48" i="28"/>
  <c r="L40" i="28"/>
  <c r="L9" i="28"/>
  <c r="I9" i="28"/>
  <c r="M9" i="28"/>
  <c r="K9" i="28"/>
  <c r="J9" i="28"/>
  <c r="L86" i="28"/>
  <c r="K86" i="28"/>
  <c r="J86" i="28"/>
  <c r="I86" i="28"/>
  <c r="M86" i="28"/>
  <c r="H146" i="28"/>
  <c r="L138" i="28"/>
  <c r="K138" i="28"/>
  <c r="J138" i="28"/>
  <c r="I138" i="28"/>
  <c r="M138" i="28"/>
  <c r="J93" i="28"/>
  <c r="I93" i="28"/>
  <c r="M93" i="28"/>
  <c r="K93" i="28"/>
  <c r="L93" i="28"/>
  <c r="I61" i="28"/>
  <c r="M61" i="28"/>
  <c r="L61" i="28"/>
  <c r="K61" i="28"/>
  <c r="J61" i="28"/>
  <c r="L151" i="28"/>
  <c r="K151" i="28"/>
  <c r="J151" i="28"/>
  <c r="I151" i="28"/>
  <c r="M151" i="28"/>
  <c r="L65" i="28"/>
  <c r="M65" i="28"/>
  <c r="I65" i="28"/>
  <c r="J65" i="28"/>
  <c r="K65" i="28"/>
  <c r="M149" i="28"/>
  <c r="J149" i="28"/>
  <c r="I149" i="28"/>
  <c r="L149" i="28"/>
  <c r="K149" i="28"/>
  <c r="M156" i="28"/>
  <c r="L156" i="28"/>
  <c r="K156" i="28"/>
  <c r="J156" i="28"/>
  <c r="I156" i="28"/>
  <c r="I122" i="27"/>
  <c r="K122" i="27"/>
  <c r="J122" i="27"/>
  <c r="F153" i="30"/>
  <c r="F152" i="30"/>
  <c r="F150" i="30"/>
  <c r="H150" i="30"/>
  <c r="H148" i="30"/>
  <c r="L145" i="30"/>
  <c r="J143" i="30"/>
  <c r="M114" i="28"/>
  <c r="L114" i="28"/>
  <c r="J114" i="28"/>
  <c r="K114" i="28"/>
  <c r="I114" i="28"/>
  <c r="G20" i="28"/>
  <c r="G90" i="28"/>
  <c r="K33" i="28"/>
  <c r="I33" i="28"/>
  <c r="K111" i="28"/>
  <c r="I111" i="28"/>
  <c r="K150" i="28"/>
  <c r="I150" i="28"/>
  <c r="J138" i="27"/>
  <c r="I138" i="27"/>
  <c r="H146" i="27"/>
  <c r="K138" i="27"/>
  <c r="J103" i="27"/>
  <c r="I103" i="27"/>
  <c r="K103" i="27"/>
  <c r="J137" i="28"/>
  <c r="I137" i="28"/>
  <c r="M137" i="28"/>
  <c r="L137" i="28"/>
  <c r="K137" i="28"/>
  <c r="I27" i="28"/>
  <c r="M27" i="28"/>
  <c r="L27" i="28"/>
  <c r="K27" i="28"/>
  <c r="J27" i="28"/>
  <c r="L120" i="28"/>
  <c r="J120" i="28"/>
  <c r="L106" i="28"/>
  <c r="J106" i="28"/>
  <c r="L57" i="28"/>
  <c r="J57" i="28"/>
  <c r="J126" i="28"/>
  <c r="L126" i="28"/>
  <c r="K136" i="27"/>
  <c r="J136" i="27"/>
  <c r="I136" i="27"/>
  <c r="D104" i="27"/>
  <c r="K58" i="27"/>
  <c r="I58" i="27"/>
  <c r="J58" i="27"/>
  <c r="K24" i="27"/>
  <c r="I24" i="27"/>
  <c r="J24" i="27"/>
  <c r="F63" i="30"/>
  <c r="F82" i="30"/>
  <c r="F75" i="30"/>
  <c r="H75" i="30"/>
  <c r="I155" i="27"/>
  <c r="J155" i="27"/>
  <c r="J92" i="27"/>
  <c r="I92" i="27"/>
  <c r="J47" i="27"/>
  <c r="I47" i="27"/>
  <c r="E118" i="26"/>
  <c r="J129" i="30"/>
  <c r="J127" i="30"/>
  <c r="J119" i="30"/>
  <c r="F127" i="30"/>
  <c r="J123" i="30"/>
  <c r="N119" i="30"/>
  <c r="F130" i="30"/>
  <c r="J126" i="30"/>
  <c r="I14" i="27"/>
  <c r="J14" i="27"/>
  <c r="G76" i="27"/>
  <c r="J68" i="27"/>
  <c r="I68" i="27"/>
  <c r="J145" i="27"/>
  <c r="I145" i="27"/>
  <c r="I72" i="27"/>
  <c r="J72" i="27"/>
  <c r="J150" i="27"/>
  <c r="I150" i="27"/>
  <c r="E132" i="26"/>
  <c r="E48" i="26"/>
  <c r="D62" i="28"/>
  <c r="I23" i="27"/>
  <c r="J23" i="27"/>
  <c r="E48" i="27"/>
  <c r="D160" i="26"/>
  <c r="D90" i="26"/>
  <c r="E20" i="26"/>
  <c r="K66" i="26"/>
  <c r="J66" i="26"/>
  <c r="I66" i="26"/>
  <c r="J257" i="24"/>
  <c r="L257" i="24"/>
  <c r="C34" i="27"/>
  <c r="K79" i="26"/>
  <c r="J79" i="26"/>
  <c r="I79" i="26"/>
  <c r="J262" i="24"/>
  <c r="C132" i="27"/>
  <c r="C118" i="27"/>
  <c r="J67" i="26"/>
  <c r="K67" i="26"/>
  <c r="I67" i="26"/>
  <c r="K31" i="26"/>
  <c r="J31" i="26"/>
  <c r="I31" i="26"/>
  <c r="J148" i="26"/>
  <c r="K148" i="26"/>
  <c r="I148" i="26"/>
  <c r="K9" i="26"/>
  <c r="J9" i="26"/>
  <c r="I9" i="26"/>
  <c r="K86" i="26"/>
  <c r="J86" i="26"/>
  <c r="I86" i="26"/>
  <c r="I19" i="26"/>
  <c r="K19" i="26"/>
  <c r="J19" i="26"/>
  <c r="J92" i="26"/>
  <c r="K92" i="26"/>
  <c r="I92" i="26"/>
  <c r="K46" i="26"/>
  <c r="J46" i="26"/>
  <c r="I46" i="26"/>
  <c r="I153" i="26"/>
  <c r="J153" i="26"/>
  <c r="K153" i="26"/>
  <c r="J117" i="26"/>
  <c r="K117" i="26"/>
  <c r="I117" i="26"/>
  <c r="K128" i="26"/>
  <c r="I128" i="26"/>
  <c r="J128" i="26"/>
  <c r="K141" i="26"/>
  <c r="J141" i="26"/>
  <c r="I141" i="26"/>
  <c r="L125" i="24"/>
  <c r="J123" i="22"/>
  <c r="K123" i="22"/>
  <c r="K67" i="22"/>
  <c r="J67" i="22"/>
  <c r="E134" i="21"/>
  <c r="F92" i="21"/>
  <c r="H85" i="21"/>
  <c r="O22" i="21"/>
  <c r="Q15" i="21"/>
  <c r="N210" i="24"/>
  <c r="L207" i="24"/>
  <c r="J216" i="24"/>
  <c r="J213" i="24"/>
  <c r="L213" i="24"/>
  <c r="J129" i="24"/>
  <c r="L129" i="24"/>
  <c r="J156" i="22"/>
  <c r="L156" i="22"/>
  <c r="K156" i="22"/>
  <c r="J117" i="22"/>
  <c r="L117" i="22"/>
  <c r="K117" i="22"/>
  <c r="J100" i="22"/>
  <c r="L100" i="22"/>
  <c r="K100" i="22"/>
  <c r="J61" i="22"/>
  <c r="L61" i="22"/>
  <c r="K61" i="22"/>
  <c r="J44" i="22"/>
  <c r="L44" i="22"/>
  <c r="K44" i="22"/>
  <c r="D21" i="22"/>
  <c r="Q12" i="21"/>
  <c r="R12" i="21"/>
  <c r="J125" i="24"/>
  <c r="J131" i="24"/>
  <c r="L131" i="24"/>
  <c r="D147" i="22"/>
  <c r="K121" i="22"/>
  <c r="J121" i="22"/>
  <c r="D91" i="22"/>
  <c r="K65" i="22"/>
  <c r="J65" i="22"/>
  <c r="D35" i="22"/>
  <c r="T21" i="22"/>
  <c r="W13" i="22"/>
  <c r="V13" i="22"/>
  <c r="F148" i="21"/>
  <c r="H141" i="21"/>
  <c r="E78" i="21"/>
  <c r="F36" i="21"/>
  <c r="J58" i="26"/>
  <c r="I58" i="26"/>
  <c r="N78" i="24"/>
  <c r="L158" i="22"/>
  <c r="J158" i="22"/>
  <c r="K158" i="22"/>
  <c r="E147" i="22"/>
  <c r="L102" i="22"/>
  <c r="J102" i="22"/>
  <c r="K102" i="22"/>
  <c r="E91" i="22"/>
  <c r="L46" i="22"/>
  <c r="J46" i="22"/>
  <c r="K46" i="22"/>
  <c r="E35" i="22"/>
  <c r="S21" i="22"/>
  <c r="F22" i="21"/>
  <c r="I150" i="21"/>
  <c r="H150" i="21"/>
  <c r="H31" i="21"/>
  <c r="I31" i="21"/>
  <c r="H100" i="21"/>
  <c r="I100" i="21"/>
  <c r="G22" i="21"/>
  <c r="H14" i="21"/>
  <c r="I14" i="21"/>
  <c r="H90" i="21"/>
  <c r="I90" i="21"/>
  <c r="H159" i="21"/>
  <c r="I159" i="21"/>
  <c r="H87" i="21"/>
  <c r="I87" i="21"/>
  <c r="H156" i="21"/>
  <c r="I156" i="21"/>
  <c r="I60" i="21"/>
  <c r="H60" i="21"/>
  <c r="I138" i="21"/>
  <c r="H138" i="21"/>
  <c r="I110" i="21"/>
  <c r="H110" i="21"/>
  <c r="F62" i="26"/>
  <c r="G119" i="22"/>
  <c r="C21" i="22"/>
  <c r="I119" i="21"/>
  <c r="H119" i="21"/>
  <c r="G91" i="22"/>
  <c r="X17" i="22"/>
  <c r="W17" i="22"/>
  <c r="V17" i="22"/>
  <c r="F105" i="22"/>
  <c r="F63" i="22"/>
  <c r="R85" i="19"/>
  <c r="P85" i="19"/>
  <c r="X72" i="19"/>
  <c r="X54" i="19"/>
  <c r="X48" i="19"/>
  <c r="J46" i="19"/>
  <c r="H46" i="19"/>
  <c r="R43" i="19"/>
  <c r="P43" i="19"/>
  <c r="X40" i="19"/>
  <c r="J38" i="19"/>
  <c r="H38" i="19"/>
  <c r="G37" i="19"/>
  <c r="R32" i="19"/>
  <c r="P32" i="19"/>
  <c r="X29" i="19"/>
  <c r="J27" i="19"/>
  <c r="H27" i="19"/>
  <c r="G35" i="19"/>
  <c r="R24" i="19"/>
  <c r="P24" i="19"/>
  <c r="O23" i="19"/>
  <c r="X18" i="19"/>
  <c r="J16" i="19"/>
  <c r="H16" i="19"/>
  <c r="R13" i="19"/>
  <c r="P13" i="19"/>
  <c r="O21" i="19"/>
  <c r="X10" i="19"/>
  <c r="W9" i="19"/>
  <c r="W79" i="19"/>
  <c r="X80" i="19"/>
  <c r="X100" i="19"/>
  <c r="X82" i="19"/>
  <c r="X110" i="19"/>
  <c r="X112" i="19"/>
  <c r="X123" i="19"/>
  <c r="X131" i="19"/>
  <c r="X142" i="19"/>
  <c r="X153" i="19"/>
  <c r="W161" i="19"/>
  <c r="R57" i="19"/>
  <c r="P57" i="19"/>
  <c r="R90" i="19"/>
  <c r="P90" i="19"/>
  <c r="R59" i="19"/>
  <c r="P59" i="19"/>
  <c r="R96" i="19"/>
  <c r="P96" i="19"/>
  <c r="P101" i="19"/>
  <c r="R101" i="19"/>
  <c r="P115" i="19"/>
  <c r="R115" i="19"/>
  <c r="P126" i="19"/>
  <c r="R126" i="19"/>
  <c r="P137" i="19"/>
  <c r="R137" i="19"/>
  <c r="P145" i="19"/>
  <c r="R145" i="19"/>
  <c r="P156" i="19"/>
  <c r="R156" i="19"/>
  <c r="J82" i="19"/>
  <c r="H82" i="19"/>
  <c r="J83" i="19"/>
  <c r="G91" i="19"/>
  <c r="H83" i="19"/>
  <c r="J84" i="19"/>
  <c r="H84" i="19"/>
  <c r="J72" i="19"/>
  <c r="H72" i="19"/>
  <c r="H112" i="19"/>
  <c r="J112" i="19"/>
  <c r="H123" i="19"/>
  <c r="J123" i="19"/>
  <c r="H131" i="19"/>
  <c r="J131" i="19"/>
  <c r="H142" i="19"/>
  <c r="J142" i="19"/>
  <c r="H153" i="19"/>
  <c r="G161" i="19"/>
  <c r="J153" i="19"/>
  <c r="V107" i="19"/>
  <c r="E90" i="18"/>
  <c r="M62" i="18"/>
  <c r="F48" i="18"/>
  <c r="T34" i="18"/>
  <c r="M20" i="18"/>
  <c r="X127" i="18"/>
  <c r="N146" i="18"/>
  <c r="F146" i="18"/>
  <c r="E147" i="17"/>
  <c r="E135" i="17"/>
  <c r="J146" i="16"/>
  <c r="I146" i="16"/>
  <c r="E92" i="18"/>
  <c r="F76" i="18"/>
  <c r="F64" i="18"/>
  <c r="K64" i="18"/>
  <c r="F50" i="18"/>
  <c r="U160" i="18"/>
  <c r="M160" i="18"/>
  <c r="E51" i="17"/>
  <c r="G93" i="16"/>
  <c r="L92" i="18"/>
  <c r="M76" i="18"/>
  <c r="M64" i="18"/>
  <c r="M50" i="18"/>
  <c r="N34" i="18"/>
  <c r="N22" i="18"/>
  <c r="S22" i="18"/>
  <c r="T160" i="18"/>
  <c r="L160" i="18"/>
  <c r="D160" i="18"/>
  <c r="E161" i="17"/>
  <c r="E105" i="17"/>
  <c r="D49" i="17"/>
  <c r="F23" i="17"/>
  <c r="G161" i="16"/>
  <c r="G149" i="16"/>
  <c r="E119" i="16"/>
  <c r="E77" i="16"/>
  <c r="E65" i="16"/>
  <c r="G35" i="16"/>
  <c r="S106" i="18"/>
  <c r="K118" i="18"/>
  <c r="K134" i="18"/>
  <c r="C146" i="18"/>
  <c r="F49" i="19"/>
  <c r="F37" i="19"/>
  <c r="F77" i="19"/>
  <c r="S76" i="18"/>
  <c r="L104" i="18"/>
  <c r="L78" i="18"/>
  <c r="K8" i="18"/>
  <c r="C104" i="18"/>
  <c r="J41" i="18"/>
  <c r="I41" i="18"/>
  <c r="J84" i="18"/>
  <c r="I84" i="18"/>
  <c r="J57" i="18"/>
  <c r="I57" i="18"/>
  <c r="J47" i="18"/>
  <c r="I47" i="18"/>
  <c r="J29" i="18"/>
  <c r="I29" i="18"/>
  <c r="J19" i="18"/>
  <c r="I19" i="18"/>
  <c r="I10" i="18"/>
  <c r="J10" i="18"/>
  <c r="I87" i="18"/>
  <c r="J87" i="18"/>
  <c r="J60" i="18"/>
  <c r="I60" i="18"/>
  <c r="J144" i="18"/>
  <c r="I144" i="18"/>
  <c r="J152" i="18"/>
  <c r="I152" i="18"/>
  <c r="H160" i="18"/>
  <c r="J98" i="18"/>
  <c r="I98" i="18"/>
  <c r="J123" i="18"/>
  <c r="I123" i="18"/>
  <c r="I139" i="18"/>
  <c r="J139" i="18"/>
  <c r="J158" i="17"/>
  <c r="I158" i="17"/>
  <c r="J125" i="16"/>
  <c r="I125" i="16"/>
  <c r="H133" i="16"/>
  <c r="K80" i="16"/>
  <c r="J80" i="16"/>
  <c r="H79" i="16"/>
  <c r="I80" i="16"/>
  <c r="R42" i="18"/>
  <c r="Q42" i="18"/>
  <c r="G90" i="18"/>
  <c r="G62" i="18"/>
  <c r="G8" i="18"/>
  <c r="G76" i="18"/>
  <c r="I68" i="18"/>
  <c r="G146" i="18"/>
  <c r="J145" i="17"/>
  <c r="I145" i="17"/>
  <c r="J43" i="17"/>
  <c r="I43" i="17"/>
  <c r="Y84" i="18"/>
  <c r="X84" i="18"/>
  <c r="R67" i="18"/>
  <c r="Q67" i="18"/>
  <c r="R23" i="18"/>
  <c r="Q23" i="18"/>
  <c r="P22" i="18"/>
  <c r="R82" i="18"/>
  <c r="Q82" i="18"/>
  <c r="P90" i="18"/>
  <c r="R72" i="18"/>
  <c r="Q72" i="18"/>
  <c r="R45" i="18"/>
  <c r="Q45" i="18"/>
  <c r="Q44" i="18"/>
  <c r="R44" i="18"/>
  <c r="R17" i="18"/>
  <c r="Q17" i="18"/>
  <c r="R154" i="18"/>
  <c r="Q154" i="18"/>
  <c r="R117" i="18"/>
  <c r="Q117" i="18"/>
  <c r="R125" i="18"/>
  <c r="Q125" i="18"/>
  <c r="R141" i="18"/>
  <c r="Q141" i="18"/>
  <c r="R157" i="18"/>
  <c r="Q157" i="18"/>
  <c r="R121" i="18"/>
  <c r="Q121" i="18"/>
  <c r="P120" i="18"/>
  <c r="J86" i="17"/>
  <c r="I86" i="17"/>
  <c r="J81" i="16"/>
  <c r="I81" i="16"/>
  <c r="O132" i="18"/>
  <c r="C135" i="17"/>
  <c r="C121" i="17"/>
  <c r="F63" i="16"/>
  <c r="J10" i="16"/>
  <c r="H9" i="16"/>
  <c r="K113" i="16" s="1"/>
  <c r="I10" i="16"/>
  <c r="J74" i="16"/>
  <c r="I74" i="16"/>
  <c r="K74" i="16"/>
  <c r="J160" i="16"/>
  <c r="I160" i="16"/>
  <c r="K160" i="16"/>
  <c r="I127" i="16"/>
  <c r="K127" i="16"/>
  <c r="J127" i="16"/>
  <c r="K33" i="16"/>
  <c r="J33" i="16"/>
  <c r="I33" i="16"/>
  <c r="H119" i="16"/>
  <c r="K111" i="16"/>
  <c r="J111" i="16"/>
  <c r="I111" i="16"/>
  <c r="R32" i="18"/>
  <c r="Q32" i="18"/>
  <c r="F135" i="16"/>
  <c r="K82" i="16"/>
  <c r="J82" i="16"/>
  <c r="I82" i="16"/>
  <c r="J45" i="16"/>
  <c r="I45" i="16"/>
  <c r="Y39" i="18"/>
  <c r="X39" i="18"/>
  <c r="Y29" i="18"/>
  <c r="X29" i="18"/>
  <c r="Y19" i="18"/>
  <c r="X19" i="18"/>
  <c r="W104" i="18"/>
  <c r="Y96" i="18"/>
  <c r="X96" i="18"/>
  <c r="Y70" i="18"/>
  <c r="X70" i="18"/>
  <c r="X43" i="18"/>
  <c r="Y43" i="18"/>
  <c r="Y25" i="18"/>
  <c r="X25" i="18"/>
  <c r="Y136" i="18"/>
  <c r="X136" i="18"/>
  <c r="Y108" i="18"/>
  <c r="X108" i="18"/>
  <c r="Y115" i="18"/>
  <c r="X115" i="18"/>
  <c r="Y131" i="18"/>
  <c r="X131" i="18"/>
  <c r="Y156" i="18"/>
  <c r="X156" i="18"/>
  <c r="Y111" i="18"/>
  <c r="X111" i="18"/>
  <c r="J111" i="17"/>
  <c r="H119" i="17"/>
  <c r="I111" i="17"/>
  <c r="K131" i="16"/>
  <c r="I131" i="16"/>
  <c r="J131" i="16"/>
  <c r="F51" i="16"/>
  <c r="S21" i="16"/>
  <c r="F93" i="16"/>
  <c r="F77" i="16"/>
  <c r="V16" i="17"/>
  <c r="U16" i="17"/>
  <c r="I44" i="17"/>
  <c r="J44" i="17"/>
  <c r="I122" i="17"/>
  <c r="J122" i="17"/>
  <c r="H121" i="17"/>
  <c r="J62" i="17"/>
  <c r="I62" i="17"/>
  <c r="J140" i="17"/>
  <c r="I140" i="17"/>
  <c r="J90" i="17"/>
  <c r="I90" i="17"/>
  <c r="I10" i="17"/>
  <c r="H9" i="17"/>
  <c r="J10" i="17"/>
  <c r="I74" i="17"/>
  <c r="J74" i="17"/>
  <c r="I160" i="17"/>
  <c r="J160" i="17"/>
  <c r="J101" i="17"/>
  <c r="I101" i="17"/>
  <c r="C161" i="16"/>
  <c r="K97" i="16"/>
  <c r="H105" i="16"/>
  <c r="J97" i="16"/>
  <c r="I97" i="16"/>
  <c r="D147" i="15"/>
  <c r="M44" i="15"/>
  <c r="L44" i="15"/>
  <c r="K44" i="15"/>
  <c r="J44" i="15"/>
  <c r="I44" i="15"/>
  <c r="L10" i="15"/>
  <c r="J10" i="15"/>
  <c r="E133" i="15"/>
  <c r="W16" i="15"/>
  <c r="Y16" i="15"/>
  <c r="X16" i="15"/>
  <c r="D91" i="15"/>
  <c r="J60" i="15"/>
  <c r="L60" i="15"/>
  <c r="S17" i="14"/>
  <c r="T17" i="14"/>
  <c r="R23" i="14"/>
  <c r="C49" i="15"/>
  <c r="L40" i="15"/>
  <c r="K40" i="15"/>
  <c r="J40" i="15"/>
  <c r="I40" i="15"/>
  <c r="M40" i="15"/>
  <c r="T20" i="14"/>
  <c r="S20" i="14"/>
  <c r="T46" i="12"/>
  <c r="S46" i="12"/>
  <c r="T30" i="12"/>
  <c r="S30" i="12"/>
  <c r="T11" i="12"/>
  <c r="S11" i="12"/>
  <c r="G65" i="17"/>
  <c r="I11" i="17"/>
  <c r="J11" i="17"/>
  <c r="C21" i="15"/>
  <c r="M83" i="15"/>
  <c r="L83" i="15"/>
  <c r="J83" i="15"/>
  <c r="H91" i="15"/>
  <c r="K83" i="15"/>
  <c r="I83" i="15"/>
  <c r="M121" i="15"/>
  <c r="L121" i="15"/>
  <c r="K121" i="15"/>
  <c r="J121" i="15"/>
  <c r="I121" i="15"/>
  <c r="L98" i="15"/>
  <c r="K98" i="15"/>
  <c r="J98" i="15"/>
  <c r="M98" i="15"/>
  <c r="I98" i="15"/>
  <c r="K127" i="15"/>
  <c r="J127" i="15"/>
  <c r="I127" i="15"/>
  <c r="M127" i="15"/>
  <c r="L127" i="15"/>
  <c r="J96" i="15"/>
  <c r="I96" i="15"/>
  <c r="M96" i="15"/>
  <c r="L96" i="15"/>
  <c r="K96" i="15"/>
  <c r="I56" i="15"/>
  <c r="M56" i="15"/>
  <c r="K56" i="15"/>
  <c r="L56" i="15"/>
  <c r="J56" i="15"/>
  <c r="H133" i="15"/>
  <c r="I125" i="15"/>
  <c r="M125" i="15"/>
  <c r="L125" i="15"/>
  <c r="K125" i="15"/>
  <c r="J125" i="15"/>
  <c r="L102" i="15"/>
  <c r="K102" i="15"/>
  <c r="J102" i="15"/>
  <c r="M102" i="15"/>
  <c r="I102" i="15"/>
  <c r="J159" i="15"/>
  <c r="M159" i="15"/>
  <c r="L159" i="15"/>
  <c r="K159" i="15"/>
  <c r="I159" i="15"/>
  <c r="G132" i="13"/>
  <c r="F90" i="13"/>
  <c r="G55" i="12"/>
  <c r="J23" i="12"/>
  <c r="I23" i="12"/>
  <c r="N33" i="10"/>
  <c r="S40" i="6"/>
  <c r="R40" i="6"/>
  <c r="Q40" i="6"/>
  <c r="R25" i="6"/>
  <c r="Q25" i="6"/>
  <c r="R10" i="6"/>
  <c r="Q10" i="6"/>
  <c r="L49" i="12"/>
  <c r="I49" i="12"/>
  <c r="K49" i="12"/>
  <c r="J49" i="12"/>
  <c r="L77" i="10"/>
  <c r="N77" i="10"/>
  <c r="E160" i="13"/>
  <c r="I20" i="12"/>
  <c r="L20" i="12"/>
  <c r="K20" i="12"/>
  <c r="J20" i="12"/>
  <c r="I36" i="12"/>
  <c r="L36" i="12"/>
  <c r="K36" i="12"/>
  <c r="J36" i="12"/>
  <c r="I52" i="12"/>
  <c r="L52" i="12"/>
  <c r="K52" i="12"/>
  <c r="J52" i="12"/>
  <c r="D160" i="13"/>
  <c r="U41" i="12"/>
  <c r="G54" i="12"/>
  <c r="R38" i="6"/>
  <c r="Q38" i="6"/>
  <c r="K29" i="6"/>
  <c r="I29" i="6"/>
  <c r="J29" i="6"/>
  <c r="K31" i="6"/>
  <c r="K30" i="6"/>
  <c r="K33" i="6"/>
  <c r="S14" i="6"/>
  <c r="R14" i="6"/>
  <c r="Q14" i="6"/>
  <c r="C34" i="13"/>
  <c r="G56" i="12"/>
  <c r="U6" i="12"/>
  <c r="U37" i="12"/>
  <c r="U35" i="12"/>
  <c r="U31" i="12"/>
  <c r="U53" i="12"/>
  <c r="U27" i="12"/>
  <c r="U13" i="12"/>
  <c r="U19" i="12"/>
  <c r="U15" i="12"/>
  <c r="U51" i="12"/>
  <c r="U29" i="12"/>
  <c r="U8" i="12"/>
  <c r="U9" i="12"/>
  <c r="U17" i="12"/>
  <c r="U47" i="12"/>
  <c r="U21" i="12"/>
  <c r="U45" i="12"/>
  <c r="U43" i="12"/>
  <c r="U39" i="12"/>
  <c r="U25" i="12"/>
  <c r="U23" i="12"/>
  <c r="U55" i="12"/>
  <c r="U28" i="12"/>
  <c r="U44" i="12"/>
  <c r="F53" i="12"/>
  <c r="R52" i="6"/>
  <c r="Q52" i="6"/>
  <c r="S52" i="6"/>
  <c r="I28" i="6"/>
  <c r="K28" i="6"/>
  <c r="J28" i="6"/>
  <c r="G63" i="15"/>
  <c r="G35" i="15"/>
  <c r="K39" i="15"/>
  <c r="I39" i="15"/>
  <c r="L29" i="12"/>
  <c r="K29" i="12"/>
  <c r="J29" i="12"/>
  <c r="I29" i="12"/>
  <c r="K43" i="6"/>
  <c r="J43" i="6"/>
  <c r="I43" i="6"/>
  <c r="K47" i="6"/>
  <c r="F21" i="15"/>
  <c r="W16" i="13"/>
  <c r="V16" i="13"/>
  <c r="U16" i="13"/>
  <c r="S18" i="6"/>
  <c r="R18" i="6"/>
  <c r="Q18" i="6"/>
  <c r="J30" i="5"/>
  <c r="M30" i="5"/>
  <c r="L30" i="5"/>
  <c r="K30" i="5"/>
  <c r="I30" i="5"/>
  <c r="M11" i="5"/>
  <c r="L11" i="5"/>
  <c r="K11" i="5"/>
  <c r="J11" i="5"/>
  <c r="I11" i="5"/>
  <c r="F191" i="3"/>
  <c r="H120" i="3"/>
  <c r="K109" i="3"/>
  <c r="J109" i="3"/>
  <c r="J101" i="3"/>
  <c r="K101" i="3"/>
  <c r="J93" i="3"/>
  <c r="K93" i="3"/>
  <c r="J85" i="3"/>
  <c r="K85" i="3"/>
  <c r="J69" i="3"/>
  <c r="K69" i="3"/>
  <c r="K54" i="3"/>
  <c r="J54" i="3"/>
  <c r="K36" i="2"/>
  <c r="L36" i="2"/>
  <c r="J36" i="2"/>
  <c r="H186" i="3"/>
  <c r="I25" i="5"/>
  <c r="M25" i="5"/>
  <c r="L25" i="5"/>
  <c r="K25" i="5"/>
  <c r="J25" i="5"/>
  <c r="M26" i="5"/>
  <c r="M27" i="5"/>
  <c r="K50" i="5"/>
  <c r="L50" i="5"/>
  <c r="J50" i="5"/>
  <c r="I50" i="5"/>
  <c r="M50" i="5"/>
  <c r="E190" i="3"/>
  <c r="E196" i="3"/>
  <c r="G119" i="3"/>
  <c r="J36" i="3"/>
  <c r="L36" i="3"/>
  <c r="K36" i="3"/>
  <c r="J28" i="3"/>
  <c r="L28" i="3"/>
  <c r="K28" i="3"/>
  <c r="J20" i="3"/>
  <c r="L20" i="3"/>
  <c r="K20" i="3"/>
  <c r="J12" i="3"/>
  <c r="L12" i="3"/>
  <c r="K12" i="3"/>
  <c r="E69" i="2"/>
  <c r="J20" i="5"/>
  <c r="I20" i="5"/>
  <c r="M20" i="5"/>
  <c r="L20" i="5"/>
  <c r="K20" i="5"/>
  <c r="F123" i="3"/>
  <c r="F115" i="3"/>
  <c r="S17" i="6"/>
  <c r="R17" i="6"/>
  <c r="Q17" i="6"/>
  <c r="E121" i="3"/>
  <c r="E113" i="3"/>
  <c r="H192" i="3"/>
  <c r="N12" i="10"/>
  <c r="K212" i="3"/>
  <c r="J212" i="3"/>
  <c r="H188" i="3"/>
  <c r="D51" i="16"/>
  <c r="D65" i="16"/>
  <c r="D93" i="16"/>
  <c r="D105" i="16"/>
  <c r="K18" i="6"/>
  <c r="J18" i="6"/>
  <c r="I18" i="6"/>
  <c r="L46" i="5"/>
  <c r="J46" i="5"/>
  <c r="I191" i="3"/>
  <c r="L180" i="3"/>
  <c r="K180" i="3"/>
  <c r="J180" i="3"/>
  <c r="L172" i="3"/>
  <c r="K172" i="3"/>
  <c r="J172" i="3"/>
  <c r="L164" i="3"/>
  <c r="K164" i="3"/>
  <c r="J164" i="3"/>
  <c r="L156" i="3"/>
  <c r="K156" i="3"/>
  <c r="J156" i="3"/>
  <c r="J66" i="2"/>
  <c r="L66" i="2"/>
  <c r="K66" i="2"/>
  <c r="I69" i="2"/>
  <c r="K12" i="2"/>
  <c r="J12" i="2"/>
  <c r="S25" i="5"/>
  <c r="W25" i="5"/>
  <c r="V25" i="5"/>
  <c r="U25" i="5"/>
  <c r="T25" i="5"/>
  <c r="L91" i="3"/>
  <c r="J91" i="3"/>
  <c r="K91" i="3"/>
  <c r="L93" i="3"/>
  <c r="L100" i="3"/>
  <c r="L101" i="3"/>
  <c r="L96" i="3"/>
  <c r="L97" i="3"/>
  <c r="L98" i="3"/>
  <c r="L92" i="3"/>
  <c r="K8" i="13"/>
  <c r="J8" i="13"/>
  <c r="I8" i="13"/>
  <c r="K55" i="13"/>
  <c r="J13" i="13"/>
  <c r="I13" i="13"/>
  <c r="K13" i="13"/>
  <c r="K159" i="13"/>
  <c r="J159" i="13"/>
  <c r="I159" i="13"/>
  <c r="J9" i="13"/>
  <c r="I9" i="13"/>
  <c r="K9" i="13"/>
  <c r="J23" i="13"/>
  <c r="I23" i="13"/>
  <c r="K23" i="13"/>
  <c r="K100" i="13"/>
  <c r="J100" i="13"/>
  <c r="I100" i="13"/>
  <c r="K14" i="13"/>
  <c r="J14" i="13"/>
  <c r="I14" i="13"/>
  <c r="K75" i="13"/>
  <c r="J75" i="13"/>
  <c r="I75" i="13"/>
  <c r="K153" i="13"/>
  <c r="J153" i="13"/>
  <c r="I153" i="13"/>
  <c r="K94" i="13"/>
  <c r="J94" i="13"/>
  <c r="I94" i="13"/>
  <c r="J52" i="13"/>
  <c r="I52" i="13"/>
  <c r="K52" i="13"/>
  <c r="J121" i="13"/>
  <c r="I121" i="13"/>
  <c r="K121" i="13"/>
  <c r="I61" i="13"/>
  <c r="J61" i="13"/>
  <c r="K61" i="13"/>
  <c r="I139" i="13"/>
  <c r="K139" i="13"/>
  <c r="J139" i="13"/>
  <c r="K71" i="13"/>
  <c r="J71" i="13"/>
  <c r="I71" i="13"/>
  <c r="K140" i="13"/>
  <c r="J140" i="13"/>
  <c r="I140" i="13"/>
  <c r="G192" i="3"/>
  <c r="W16" i="5"/>
  <c r="V16" i="5"/>
  <c r="U16" i="5"/>
  <c r="T16" i="5"/>
  <c r="S16" i="5"/>
  <c r="V24" i="5"/>
  <c r="U24" i="5"/>
  <c r="T24" i="5"/>
  <c r="S24" i="5"/>
  <c r="W24" i="5"/>
  <c r="W22" i="5"/>
  <c r="V22" i="5"/>
  <c r="U22" i="5"/>
  <c r="T22" i="5"/>
  <c r="S22" i="5"/>
  <c r="V52" i="5"/>
  <c r="U52" i="5"/>
  <c r="T52" i="5"/>
  <c r="S52" i="5"/>
  <c r="W52" i="5"/>
  <c r="W28" i="5"/>
  <c r="T28" i="5"/>
  <c r="V28" i="5"/>
  <c r="U28" i="5"/>
  <c r="S28" i="5"/>
  <c r="V51" i="5"/>
  <c r="S51" i="5"/>
  <c r="T51" i="5"/>
  <c r="W51" i="5"/>
  <c r="U51" i="5"/>
  <c r="L142" i="3"/>
  <c r="K142" i="3"/>
  <c r="J142" i="3"/>
  <c r="J86" i="3"/>
  <c r="L86" i="3"/>
  <c r="K86" i="3"/>
  <c r="I119" i="3"/>
  <c r="G17" i="2"/>
  <c r="R68" i="18"/>
  <c r="Q68" i="18"/>
  <c r="P76" i="18"/>
  <c r="J141" i="17"/>
  <c r="I141" i="17"/>
  <c r="V20" i="17"/>
  <c r="U20" i="17"/>
  <c r="I53" i="17"/>
  <c r="J53" i="17"/>
  <c r="I130" i="17"/>
  <c r="J130" i="17"/>
  <c r="J71" i="17"/>
  <c r="I71" i="17"/>
  <c r="J157" i="17"/>
  <c r="I157" i="17"/>
  <c r="J99" i="17"/>
  <c r="I99" i="17"/>
  <c r="I14" i="17"/>
  <c r="J14" i="17"/>
  <c r="H21" i="17"/>
  <c r="I83" i="17"/>
  <c r="H91" i="17"/>
  <c r="J83" i="17"/>
  <c r="H23" i="17"/>
  <c r="J24" i="17"/>
  <c r="I24" i="17"/>
  <c r="I110" i="17"/>
  <c r="J110" i="17"/>
  <c r="J58" i="15"/>
  <c r="L58" i="15"/>
  <c r="M15" i="15"/>
  <c r="L15" i="15"/>
  <c r="K15" i="15"/>
  <c r="J15" i="15"/>
  <c r="I15" i="15"/>
  <c r="O21" i="16"/>
  <c r="D133" i="15"/>
  <c r="L131" i="15"/>
  <c r="J131" i="15"/>
  <c r="D77" i="15"/>
  <c r="J38" i="15"/>
  <c r="I38" i="15"/>
  <c r="M38" i="15"/>
  <c r="L38" i="15"/>
  <c r="K38" i="15"/>
  <c r="K93" i="15"/>
  <c r="J93" i="15"/>
  <c r="I93" i="15"/>
  <c r="M93" i="15"/>
  <c r="L93" i="15"/>
  <c r="L39" i="15"/>
  <c r="J39" i="15"/>
  <c r="L20" i="15"/>
  <c r="K20" i="15"/>
  <c r="J20" i="15"/>
  <c r="I20" i="15"/>
  <c r="M20" i="15"/>
  <c r="P23" i="14"/>
  <c r="F20" i="13"/>
  <c r="T44" i="12"/>
  <c r="S44" i="12"/>
  <c r="T28" i="12"/>
  <c r="S28" i="12"/>
  <c r="V9" i="12"/>
  <c r="T9" i="12"/>
  <c r="S9" i="12"/>
  <c r="G79" i="17"/>
  <c r="G21" i="17"/>
  <c r="I13" i="17"/>
  <c r="J13" i="17"/>
  <c r="G9" i="17"/>
  <c r="J15" i="17"/>
  <c r="I15" i="17"/>
  <c r="M158" i="15"/>
  <c r="K158" i="15"/>
  <c r="L158" i="15"/>
  <c r="J158" i="15"/>
  <c r="I158" i="15"/>
  <c r="D49" i="15"/>
  <c r="Y19" i="15"/>
  <c r="X19" i="15"/>
  <c r="W19" i="15"/>
  <c r="Y11" i="15"/>
  <c r="X11" i="15"/>
  <c r="W11" i="15"/>
  <c r="M100" i="15"/>
  <c r="L100" i="15"/>
  <c r="J100" i="15"/>
  <c r="I100" i="15"/>
  <c r="K100" i="15"/>
  <c r="M129" i="15"/>
  <c r="L129" i="15"/>
  <c r="K129" i="15"/>
  <c r="J129" i="15"/>
  <c r="I129" i="15"/>
  <c r="L107" i="15"/>
  <c r="K107" i="15"/>
  <c r="J107" i="15"/>
  <c r="M107" i="15"/>
  <c r="I107" i="15"/>
  <c r="K139" i="15"/>
  <c r="I139" i="15"/>
  <c r="M139" i="15"/>
  <c r="H147" i="15"/>
  <c r="L139" i="15"/>
  <c r="J139" i="15"/>
  <c r="J104" i="15"/>
  <c r="I104" i="15"/>
  <c r="M104" i="15"/>
  <c r="L104" i="15"/>
  <c r="K104" i="15"/>
  <c r="I65" i="15"/>
  <c r="M65" i="15"/>
  <c r="K65" i="15"/>
  <c r="L65" i="15"/>
  <c r="J65" i="15"/>
  <c r="M150" i="15"/>
  <c r="K150" i="15"/>
  <c r="I150" i="15"/>
  <c r="L150" i="15"/>
  <c r="J150" i="15"/>
  <c r="H119" i="15"/>
  <c r="L111" i="15"/>
  <c r="K111" i="15"/>
  <c r="J111" i="15"/>
  <c r="M111" i="15"/>
  <c r="I111" i="15"/>
  <c r="L140" i="15"/>
  <c r="K140" i="15"/>
  <c r="J140" i="15"/>
  <c r="I140" i="15"/>
  <c r="M140" i="15"/>
  <c r="F160" i="13"/>
  <c r="G90" i="13"/>
  <c r="F48" i="13"/>
  <c r="G20" i="13"/>
  <c r="I47" i="12"/>
  <c r="J47" i="12"/>
  <c r="U12" i="12"/>
  <c r="K40" i="6"/>
  <c r="J40" i="6"/>
  <c r="I40" i="6"/>
  <c r="J25" i="6"/>
  <c r="I25" i="6"/>
  <c r="J10" i="6"/>
  <c r="I10" i="6"/>
  <c r="L41" i="12"/>
  <c r="I41" i="12"/>
  <c r="K41" i="12"/>
  <c r="J41" i="12"/>
  <c r="L79" i="10"/>
  <c r="R20" i="13"/>
  <c r="E90" i="13"/>
  <c r="I22" i="12"/>
  <c r="L22" i="12"/>
  <c r="K22" i="12"/>
  <c r="J22" i="12"/>
  <c r="I38" i="12"/>
  <c r="L38" i="12"/>
  <c r="K38" i="12"/>
  <c r="J38" i="12"/>
  <c r="R46" i="6"/>
  <c r="S46" i="6"/>
  <c r="Q46" i="6"/>
  <c r="U21" i="15"/>
  <c r="O20" i="13"/>
  <c r="D132" i="13"/>
  <c r="D90" i="13"/>
  <c r="G53" i="12"/>
  <c r="G57" i="12" s="1"/>
  <c r="I38" i="6"/>
  <c r="J38" i="6"/>
  <c r="K14" i="6"/>
  <c r="I14" i="6"/>
  <c r="J14" i="6"/>
  <c r="C76" i="13"/>
  <c r="U11" i="12"/>
  <c r="U30" i="12"/>
  <c r="U46" i="12"/>
  <c r="F55" i="12"/>
  <c r="J52" i="6"/>
  <c r="I52" i="6"/>
  <c r="K52" i="6"/>
  <c r="Q13" i="6"/>
  <c r="S13" i="6"/>
  <c r="R13" i="6"/>
  <c r="K47" i="15"/>
  <c r="I47" i="15"/>
  <c r="G105" i="15"/>
  <c r="P20" i="13"/>
  <c r="L21" i="12"/>
  <c r="K21" i="12"/>
  <c r="J21" i="12"/>
  <c r="I21" i="12"/>
  <c r="L23" i="12"/>
  <c r="L25" i="12"/>
  <c r="F133" i="15"/>
  <c r="U9" i="13"/>
  <c r="W9" i="13"/>
  <c r="V9" i="13"/>
  <c r="I52" i="5"/>
  <c r="M52" i="5"/>
  <c r="K52" i="5"/>
  <c r="L52" i="5"/>
  <c r="J52" i="5"/>
  <c r="I35" i="5"/>
  <c r="K35" i="5"/>
  <c r="K16" i="5"/>
  <c r="I16" i="5"/>
  <c r="F190" i="3"/>
  <c r="F196" i="3"/>
  <c r="H119" i="3"/>
  <c r="K108" i="3"/>
  <c r="J108" i="3"/>
  <c r="K100" i="3"/>
  <c r="J100" i="3"/>
  <c r="J92" i="3"/>
  <c r="K92" i="3"/>
  <c r="J84" i="3"/>
  <c r="K84" i="3"/>
  <c r="J68" i="3"/>
  <c r="K68" i="3"/>
  <c r="K35" i="2"/>
  <c r="L35" i="2"/>
  <c r="J35" i="2"/>
  <c r="S20" i="13"/>
  <c r="U14" i="13"/>
  <c r="V14" i="13"/>
  <c r="D56" i="12"/>
  <c r="I17" i="5"/>
  <c r="K17" i="5"/>
  <c r="M17" i="5"/>
  <c r="L17" i="5"/>
  <c r="J17" i="5"/>
  <c r="M41" i="5"/>
  <c r="L41" i="5"/>
  <c r="I41" i="5"/>
  <c r="K41" i="5"/>
  <c r="J41" i="5"/>
  <c r="E189" i="3"/>
  <c r="G118" i="3"/>
  <c r="J35" i="3"/>
  <c r="L35" i="3"/>
  <c r="K35" i="3"/>
  <c r="J27" i="3"/>
  <c r="L27" i="3"/>
  <c r="K27" i="3"/>
  <c r="J19" i="3"/>
  <c r="L19" i="3"/>
  <c r="K19" i="3"/>
  <c r="J11" i="3"/>
  <c r="L11" i="3"/>
  <c r="K11" i="3"/>
  <c r="E68" i="2"/>
  <c r="J21" i="2"/>
  <c r="K21" i="2"/>
  <c r="H191" i="3"/>
  <c r="F122" i="3"/>
  <c r="F114" i="3"/>
  <c r="G43" i="2"/>
  <c r="J27" i="5"/>
  <c r="L27" i="5"/>
  <c r="T17" i="5"/>
  <c r="V17" i="5"/>
  <c r="E120" i="3"/>
  <c r="H187" i="3"/>
  <c r="K211" i="3"/>
  <c r="J211" i="3"/>
  <c r="D147" i="16"/>
  <c r="D37" i="16"/>
  <c r="M10" i="5"/>
  <c r="L10" i="5"/>
  <c r="K10" i="5"/>
  <c r="J10" i="5"/>
  <c r="I10" i="5"/>
  <c r="I190" i="3"/>
  <c r="L179" i="3"/>
  <c r="K179" i="3"/>
  <c r="J179" i="3"/>
  <c r="L171" i="3"/>
  <c r="K171" i="3"/>
  <c r="J171" i="3"/>
  <c r="L163" i="3"/>
  <c r="K163" i="3"/>
  <c r="J163" i="3"/>
  <c r="L155" i="3"/>
  <c r="K155" i="3"/>
  <c r="J155" i="3"/>
  <c r="K52" i="3"/>
  <c r="J52" i="3"/>
  <c r="I68" i="2"/>
  <c r="L65" i="2"/>
  <c r="K65" i="2"/>
  <c r="J65" i="2"/>
  <c r="J11" i="2"/>
  <c r="K11" i="2"/>
  <c r="H196" i="3"/>
  <c r="L83" i="3"/>
  <c r="J83" i="3"/>
  <c r="K83" i="3"/>
  <c r="I116" i="3"/>
  <c r="K89" i="13"/>
  <c r="J89" i="13"/>
  <c r="I89" i="13"/>
  <c r="K17" i="13"/>
  <c r="J17" i="13"/>
  <c r="I17" i="13"/>
  <c r="K39" i="13"/>
  <c r="J39" i="13"/>
  <c r="I39" i="13"/>
  <c r="K22" i="13"/>
  <c r="J22" i="13"/>
  <c r="I22" i="13"/>
  <c r="H20" i="13"/>
  <c r="K12" i="13"/>
  <c r="I12" i="13"/>
  <c r="J12" i="13"/>
  <c r="J31" i="13"/>
  <c r="I31" i="13"/>
  <c r="K31" i="13"/>
  <c r="K109" i="13"/>
  <c r="J109" i="13"/>
  <c r="I109" i="13"/>
  <c r="K18" i="13"/>
  <c r="I18" i="13"/>
  <c r="J18" i="13"/>
  <c r="K84" i="13"/>
  <c r="J84" i="13"/>
  <c r="I84" i="13"/>
  <c r="K25" i="13"/>
  <c r="J25" i="13"/>
  <c r="I25" i="13"/>
  <c r="K102" i="13"/>
  <c r="J102" i="13"/>
  <c r="I102" i="13"/>
  <c r="J60" i="13"/>
  <c r="I60" i="13"/>
  <c r="K60" i="13"/>
  <c r="J129" i="13"/>
  <c r="I129" i="13"/>
  <c r="K129" i="13"/>
  <c r="I70" i="13"/>
  <c r="K70" i="13"/>
  <c r="J70" i="13"/>
  <c r="I148" i="13"/>
  <c r="K148" i="13"/>
  <c r="J148" i="13"/>
  <c r="K80" i="13"/>
  <c r="J80" i="13"/>
  <c r="I80" i="13"/>
  <c r="K149" i="13"/>
  <c r="J149" i="13"/>
  <c r="I149" i="13"/>
  <c r="G68" i="2"/>
  <c r="W19" i="5"/>
  <c r="V19" i="5"/>
  <c r="U19" i="5"/>
  <c r="T19" i="5"/>
  <c r="S19" i="5"/>
  <c r="V32" i="5"/>
  <c r="U32" i="5"/>
  <c r="T32" i="5"/>
  <c r="S32" i="5"/>
  <c r="W32" i="5"/>
  <c r="T45" i="5"/>
  <c r="W45" i="5"/>
  <c r="V45" i="5"/>
  <c r="U45" i="5"/>
  <c r="S45" i="5"/>
  <c r="S12" i="5"/>
  <c r="U12" i="5"/>
  <c r="W12" i="5"/>
  <c r="V12" i="5"/>
  <c r="T12" i="5"/>
  <c r="W33" i="5"/>
  <c r="T33" i="5"/>
  <c r="V33" i="5"/>
  <c r="U33" i="5"/>
  <c r="S33" i="5"/>
  <c r="U48" i="5"/>
  <c r="W48" i="5"/>
  <c r="V48" i="5"/>
  <c r="S48" i="5"/>
  <c r="T48" i="5"/>
  <c r="L135" i="3"/>
  <c r="K135" i="3"/>
  <c r="J135" i="3"/>
  <c r="L143" i="3"/>
  <c r="K143" i="3"/>
  <c r="J143" i="3"/>
  <c r="W14" i="5"/>
  <c r="S14" i="5"/>
  <c r="V14" i="5"/>
  <c r="U14" i="5"/>
  <c r="T14" i="5"/>
  <c r="F119" i="16"/>
  <c r="J59" i="18"/>
  <c r="I59" i="18"/>
  <c r="J26" i="17"/>
  <c r="I26" i="17"/>
  <c r="I61" i="17"/>
  <c r="J61" i="17"/>
  <c r="I139" i="17"/>
  <c r="H147" i="17"/>
  <c r="J139" i="17"/>
  <c r="J80" i="17"/>
  <c r="H79" i="17"/>
  <c r="I80" i="17"/>
  <c r="J30" i="17"/>
  <c r="I30" i="17"/>
  <c r="J108" i="17"/>
  <c r="I108" i="17"/>
  <c r="H107" i="17"/>
  <c r="I18" i="17"/>
  <c r="J18" i="17"/>
  <c r="I100" i="17"/>
  <c r="J100" i="17"/>
  <c r="J32" i="17"/>
  <c r="I32" i="17"/>
  <c r="J118" i="17"/>
  <c r="I118" i="17"/>
  <c r="J139" i="16"/>
  <c r="H147" i="16"/>
  <c r="K139" i="16"/>
  <c r="I139" i="16"/>
  <c r="K26" i="16"/>
  <c r="J26" i="16"/>
  <c r="I26" i="16"/>
  <c r="L14" i="15"/>
  <c r="J14" i="15"/>
  <c r="D21" i="15"/>
  <c r="M9" i="15"/>
  <c r="L9" i="15"/>
  <c r="K9" i="15"/>
  <c r="J9" i="15"/>
  <c r="I9" i="15"/>
  <c r="M47" i="15"/>
  <c r="M110" i="15"/>
  <c r="M10" i="15"/>
  <c r="M42" i="15"/>
  <c r="M131" i="15"/>
  <c r="M62" i="15"/>
  <c r="M30" i="15"/>
  <c r="M51" i="15"/>
  <c r="M156" i="15"/>
  <c r="M25" i="15"/>
  <c r="M39" i="15"/>
  <c r="M12" i="15"/>
  <c r="M29" i="15"/>
  <c r="M33" i="15"/>
  <c r="M58" i="15"/>
  <c r="M14" i="15"/>
  <c r="M60" i="15"/>
  <c r="C91" i="15"/>
  <c r="I41" i="15"/>
  <c r="H49" i="15"/>
  <c r="M41" i="15"/>
  <c r="L41" i="15"/>
  <c r="K41" i="15"/>
  <c r="J41" i="15"/>
  <c r="I24" i="15"/>
  <c r="M24" i="15"/>
  <c r="L24" i="15"/>
  <c r="K24" i="15"/>
  <c r="J24" i="15"/>
  <c r="W14" i="15"/>
  <c r="Y14" i="15"/>
  <c r="X14" i="15"/>
  <c r="D119" i="15"/>
  <c r="D63" i="15"/>
  <c r="C161" i="15"/>
  <c r="C77" i="15"/>
  <c r="C63" i="15"/>
  <c r="C147" i="15"/>
  <c r="M88" i="15"/>
  <c r="K88" i="15"/>
  <c r="I88" i="15"/>
  <c r="L88" i="15"/>
  <c r="J88" i="15"/>
  <c r="K34" i="15"/>
  <c r="J34" i="15"/>
  <c r="I34" i="15"/>
  <c r="M34" i="15"/>
  <c r="L34" i="15"/>
  <c r="E63" i="15"/>
  <c r="T12" i="14"/>
  <c r="S12" i="14"/>
  <c r="T42" i="12"/>
  <c r="S42" i="12"/>
  <c r="T26" i="12"/>
  <c r="S26" i="12"/>
  <c r="V7" i="12"/>
  <c r="T7" i="12"/>
  <c r="S7" i="12"/>
  <c r="G121" i="17"/>
  <c r="J95" i="17"/>
  <c r="I95" i="17"/>
  <c r="G91" i="17"/>
  <c r="G23" i="17"/>
  <c r="I19" i="17"/>
  <c r="J19" i="17"/>
  <c r="G93" i="17"/>
  <c r="M71" i="15"/>
  <c r="K71" i="15"/>
  <c r="I71" i="15"/>
  <c r="L71" i="15"/>
  <c r="J71" i="15"/>
  <c r="M109" i="15"/>
  <c r="L109" i="15"/>
  <c r="J109" i="15"/>
  <c r="I109" i="15"/>
  <c r="K109" i="15"/>
  <c r="M132" i="15"/>
  <c r="K132" i="15"/>
  <c r="L132" i="15"/>
  <c r="J132" i="15"/>
  <c r="I132" i="15"/>
  <c r="L115" i="15"/>
  <c r="K115" i="15"/>
  <c r="J115" i="15"/>
  <c r="I115" i="15"/>
  <c r="M115" i="15"/>
  <c r="M141" i="15"/>
  <c r="K141" i="15"/>
  <c r="L141" i="15"/>
  <c r="J141" i="15"/>
  <c r="I141" i="15"/>
  <c r="J113" i="15"/>
  <c r="I113" i="15"/>
  <c r="M113" i="15"/>
  <c r="L113" i="15"/>
  <c r="K113" i="15"/>
  <c r="I73" i="15"/>
  <c r="M73" i="15"/>
  <c r="K73" i="15"/>
  <c r="L73" i="15"/>
  <c r="J73" i="15"/>
  <c r="M152" i="15"/>
  <c r="I152" i="15"/>
  <c r="L152" i="15"/>
  <c r="K152" i="15"/>
  <c r="J152" i="15"/>
  <c r="M128" i="15"/>
  <c r="L128" i="15"/>
  <c r="K128" i="15"/>
  <c r="J128" i="15"/>
  <c r="I128" i="15"/>
  <c r="J149" i="15"/>
  <c r="I149" i="15"/>
  <c r="M149" i="15"/>
  <c r="L149" i="15"/>
  <c r="K149" i="15"/>
  <c r="G160" i="13"/>
  <c r="F118" i="13"/>
  <c r="G48" i="13"/>
  <c r="Q24" i="6"/>
  <c r="S24" i="6"/>
  <c r="R24" i="6"/>
  <c r="Q9" i="6"/>
  <c r="S9" i="6"/>
  <c r="R9" i="6"/>
  <c r="L33" i="12"/>
  <c r="I33" i="12"/>
  <c r="K33" i="12"/>
  <c r="J33" i="12"/>
  <c r="N54" i="10"/>
  <c r="L83" i="10"/>
  <c r="E146" i="13"/>
  <c r="J7" i="12"/>
  <c r="H54" i="12"/>
  <c r="I7" i="12"/>
  <c r="L7" i="12"/>
  <c r="K7" i="12"/>
  <c r="I24" i="12"/>
  <c r="L24" i="12"/>
  <c r="K24" i="12"/>
  <c r="J24" i="12"/>
  <c r="I40" i="12"/>
  <c r="L40" i="12"/>
  <c r="K40" i="12"/>
  <c r="J40" i="12"/>
  <c r="L81" i="10"/>
  <c r="J46" i="6"/>
  <c r="K46" i="6"/>
  <c r="I46" i="6"/>
  <c r="E76" i="13"/>
  <c r="D62" i="13"/>
  <c r="U57" i="12"/>
  <c r="L35" i="12"/>
  <c r="K35" i="12"/>
  <c r="J35" i="12"/>
  <c r="I35" i="12"/>
  <c r="S37" i="6"/>
  <c r="Q37" i="6"/>
  <c r="R37" i="6"/>
  <c r="R22" i="6"/>
  <c r="Q22" i="6"/>
  <c r="Q20" i="13"/>
  <c r="C132" i="13"/>
  <c r="C160" i="13"/>
  <c r="U16" i="12"/>
  <c r="U32" i="12"/>
  <c r="U48" i="12"/>
  <c r="L76" i="10"/>
  <c r="N76" i="10"/>
  <c r="R36" i="6"/>
  <c r="Q36" i="6"/>
  <c r="S36" i="6"/>
  <c r="S38" i="6"/>
  <c r="I13" i="6"/>
  <c r="K13" i="6"/>
  <c r="J13" i="6"/>
  <c r="G161" i="15"/>
  <c r="E56" i="12"/>
  <c r="F63" i="15"/>
  <c r="F147" i="15"/>
  <c r="F119" i="15"/>
  <c r="U13" i="13"/>
  <c r="W13" i="13"/>
  <c r="V13" i="13"/>
  <c r="K17" i="6"/>
  <c r="J17" i="6"/>
  <c r="I17" i="6"/>
  <c r="M22" i="5"/>
  <c r="L22" i="5"/>
  <c r="J22" i="5"/>
  <c r="K22" i="5"/>
  <c r="I22" i="5"/>
  <c r="M24" i="5"/>
  <c r="L15" i="5"/>
  <c r="J15" i="5"/>
  <c r="F189" i="3"/>
  <c r="H118" i="3"/>
  <c r="J67" i="3"/>
  <c r="K67" i="3"/>
  <c r="F69" i="2"/>
  <c r="K34" i="2"/>
  <c r="L34" i="2"/>
  <c r="J34" i="2"/>
  <c r="M49" i="5"/>
  <c r="L49" i="5"/>
  <c r="J49" i="5"/>
  <c r="K49" i="5"/>
  <c r="I49" i="5"/>
  <c r="E188" i="3"/>
  <c r="G117" i="3"/>
  <c r="G123" i="3"/>
  <c r="J56" i="3"/>
  <c r="K56" i="3"/>
  <c r="J34" i="3"/>
  <c r="L34" i="3"/>
  <c r="K34" i="3"/>
  <c r="J26" i="3"/>
  <c r="L26" i="3"/>
  <c r="K26" i="3"/>
  <c r="J18" i="3"/>
  <c r="L18" i="3"/>
  <c r="K18" i="3"/>
  <c r="J10" i="3"/>
  <c r="L10" i="3"/>
  <c r="K10" i="3"/>
  <c r="H43" i="2"/>
  <c r="K20" i="2"/>
  <c r="J20" i="2"/>
  <c r="C55" i="12"/>
  <c r="L32" i="5"/>
  <c r="J32" i="5"/>
  <c r="I34" i="5"/>
  <c r="K34" i="5"/>
  <c r="F121" i="3"/>
  <c r="F113" i="3"/>
  <c r="K49" i="3"/>
  <c r="J49" i="3"/>
  <c r="J75" i="2"/>
  <c r="K75" i="2"/>
  <c r="G42" i="2"/>
  <c r="K24" i="2"/>
  <c r="J24" i="2"/>
  <c r="L24" i="2"/>
  <c r="E119" i="3"/>
  <c r="K218" i="3"/>
  <c r="J218" i="3"/>
  <c r="K210" i="3"/>
  <c r="J210" i="3"/>
  <c r="K48" i="5"/>
  <c r="I48" i="5"/>
  <c r="I189" i="3"/>
  <c r="L178" i="3"/>
  <c r="K178" i="3"/>
  <c r="J178" i="3"/>
  <c r="L170" i="3"/>
  <c r="K170" i="3"/>
  <c r="J170" i="3"/>
  <c r="L162" i="3"/>
  <c r="K162" i="3"/>
  <c r="J162" i="3"/>
  <c r="L154" i="3"/>
  <c r="K154" i="3"/>
  <c r="J154" i="3"/>
  <c r="K51" i="3"/>
  <c r="J51" i="3"/>
  <c r="L64" i="2"/>
  <c r="J64" i="2"/>
  <c r="K64" i="2"/>
  <c r="K10" i="2"/>
  <c r="J10" i="2"/>
  <c r="C51" i="14"/>
  <c r="C79" i="14"/>
  <c r="C107" i="14"/>
  <c r="C135" i="14"/>
  <c r="C163" i="14"/>
  <c r="C23" i="14"/>
  <c r="G195" i="3"/>
  <c r="G69" i="2"/>
  <c r="K108" i="13"/>
  <c r="J108" i="13"/>
  <c r="I108" i="13"/>
  <c r="J26" i="13"/>
  <c r="I26" i="13"/>
  <c r="H34" i="13"/>
  <c r="K26" i="13"/>
  <c r="K64" i="13"/>
  <c r="J64" i="13"/>
  <c r="I64" i="13"/>
  <c r="K72" i="13"/>
  <c r="J72" i="13"/>
  <c r="I72" i="13"/>
  <c r="J19" i="13"/>
  <c r="I19" i="13"/>
  <c r="K19" i="13"/>
  <c r="J40" i="13"/>
  <c r="I40" i="13"/>
  <c r="H48" i="13"/>
  <c r="K40" i="13"/>
  <c r="K117" i="13"/>
  <c r="J117" i="13"/>
  <c r="I117" i="13"/>
  <c r="K24" i="13"/>
  <c r="I24" i="13"/>
  <c r="J24" i="13"/>
  <c r="K93" i="13"/>
  <c r="J93" i="13"/>
  <c r="I93" i="13"/>
  <c r="K33" i="13"/>
  <c r="J33" i="13"/>
  <c r="I33" i="13"/>
  <c r="K111" i="13"/>
  <c r="J111" i="13"/>
  <c r="I111" i="13"/>
  <c r="J69" i="13"/>
  <c r="I69" i="13"/>
  <c r="K69" i="13"/>
  <c r="J138" i="13"/>
  <c r="I138" i="13"/>
  <c r="H146" i="13"/>
  <c r="K138" i="13"/>
  <c r="I79" i="13"/>
  <c r="K79" i="13"/>
  <c r="J79" i="13"/>
  <c r="I156" i="13"/>
  <c r="K156" i="13"/>
  <c r="J156" i="13"/>
  <c r="K88" i="13"/>
  <c r="I88" i="13"/>
  <c r="J88" i="13"/>
  <c r="K157" i="13"/>
  <c r="I157" i="13"/>
  <c r="J157" i="13"/>
  <c r="W27" i="5"/>
  <c r="V27" i="5"/>
  <c r="U27" i="5"/>
  <c r="T27" i="5"/>
  <c r="S27" i="5"/>
  <c r="S50" i="5"/>
  <c r="W50" i="5"/>
  <c r="V50" i="5"/>
  <c r="U50" i="5"/>
  <c r="T50" i="5"/>
  <c r="S23" i="5"/>
  <c r="U23" i="5"/>
  <c r="W23" i="5"/>
  <c r="V23" i="5"/>
  <c r="T23" i="5"/>
  <c r="U36" i="5"/>
  <c r="W36" i="5"/>
  <c r="T36" i="5"/>
  <c r="V36" i="5"/>
  <c r="S36" i="5"/>
  <c r="V39" i="5"/>
  <c r="S39" i="5"/>
  <c r="W39" i="5"/>
  <c r="U39" i="5"/>
  <c r="T39" i="5"/>
  <c r="L136" i="3"/>
  <c r="K136" i="3"/>
  <c r="J136" i="3"/>
  <c r="L144" i="3"/>
  <c r="K144" i="3"/>
  <c r="J144" i="3"/>
  <c r="G190" i="3"/>
  <c r="R41" i="18"/>
  <c r="Q41" i="18"/>
  <c r="V13" i="17"/>
  <c r="U13" i="17"/>
  <c r="T21" i="17"/>
  <c r="I70" i="17"/>
  <c r="J70" i="17"/>
  <c r="K156" i="17"/>
  <c r="I156" i="17"/>
  <c r="J156" i="17"/>
  <c r="J88" i="17"/>
  <c r="I88" i="17"/>
  <c r="J39" i="17"/>
  <c r="I39" i="17"/>
  <c r="K39" i="17"/>
  <c r="J116" i="17"/>
  <c r="I116" i="17"/>
  <c r="I31" i="17"/>
  <c r="J31" i="17"/>
  <c r="I109" i="17"/>
  <c r="K109" i="17"/>
  <c r="J109" i="17"/>
  <c r="H49" i="17"/>
  <c r="I41" i="17"/>
  <c r="J41" i="17"/>
  <c r="J127" i="17"/>
  <c r="I127" i="17"/>
  <c r="C135" i="16"/>
  <c r="K60" i="16"/>
  <c r="J60" i="16"/>
  <c r="I60" i="16"/>
  <c r="W20" i="16"/>
  <c r="V20" i="16"/>
  <c r="U20" i="16"/>
  <c r="L110" i="15"/>
  <c r="J110" i="15"/>
  <c r="M54" i="15"/>
  <c r="K54" i="15"/>
  <c r="L54" i="15"/>
  <c r="J54" i="15"/>
  <c r="I54" i="15"/>
  <c r="M19" i="15"/>
  <c r="L19" i="15"/>
  <c r="K19" i="15"/>
  <c r="I19" i="15"/>
  <c r="J19" i="15"/>
  <c r="S21" i="15"/>
  <c r="M123" i="15"/>
  <c r="L123" i="15"/>
  <c r="K123" i="15"/>
  <c r="J123" i="15"/>
  <c r="I123" i="15"/>
  <c r="J51" i="15"/>
  <c r="L51" i="15"/>
  <c r="J33" i="15"/>
  <c r="L33" i="15"/>
  <c r="C119" i="15"/>
  <c r="M86" i="15"/>
  <c r="L86" i="15"/>
  <c r="K86" i="15"/>
  <c r="I86" i="15"/>
  <c r="J86" i="15"/>
  <c r="K52" i="15"/>
  <c r="J52" i="15"/>
  <c r="I52" i="15"/>
  <c r="M52" i="15"/>
  <c r="L52" i="15"/>
  <c r="T19" i="14"/>
  <c r="S19" i="14"/>
  <c r="L31" i="15"/>
  <c r="K31" i="15"/>
  <c r="J31" i="15"/>
  <c r="I31" i="15"/>
  <c r="M31" i="15"/>
  <c r="S40" i="12"/>
  <c r="T40" i="12"/>
  <c r="T24" i="12"/>
  <c r="S24" i="12"/>
  <c r="N55" i="10"/>
  <c r="G77" i="17"/>
  <c r="G105" i="17"/>
  <c r="J115" i="17"/>
  <c r="I115" i="17"/>
  <c r="J25" i="17"/>
  <c r="I25" i="17"/>
  <c r="M69" i="15"/>
  <c r="L69" i="15"/>
  <c r="K69" i="15"/>
  <c r="I69" i="15"/>
  <c r="H77" i="15"/>
  <c r="J69" i="15"/>
  <c r="M37" i="15"/>
  <c r="L37" i="15"/>
  <c r="K37" i="15"/>
  <c r="J37" i="15"/>
  <c r="I37" i="15"/>
  <c r="Y17" i="15"/>
  <c r="X17" i="15"/>
  <c r="W17" i="15"/>
  <c r="Y9" i="15"/>
  <c r="X9" i="15"/>
  <c r="W9" i="15"/>
  <c r="M117" i="15"/>
  <c r="L117" i="15"/>
  <c r="K117" i="15"/>
  <c r="J117" i="15"/>
  <c r="I117" i="15"/>
  <c r="M135" i="15"/>
  <c r="L135" i="15"/>
  <c r="K135" i="15"/>
  <c r="J135" i="15"/>
  <c r="I135" i="15"/>
  <c r="L124" i="15"/>
  <c r="K124" i="15"/>
  <c r="J124" i="15"/>
  <c r="I124" i="15"/>
  <c r="M124" i="15"/>
  <c r="M143" i="15"/>
  <c r="K143" i="15"/>
  <c r="J143" i="15"/>
  <c r="I143" i="15"/>
  <c r="L143" i="15"/>
  <c r="J122" i="15"/>
  <c r="I122" i="15"/>
  <c r="M122" i="15"/>
  <c r="L122" i="15"/>
  <c r="K122" i="15"/>
  <c r="I82" i="15"/>
  <c r="M82" i="15"/>
  <c r="K82" i="15"/>
  <c r="L82" i="15"/>
  <c r="J82" i="15"/>
  <c r="L59" i="15"/>
  <c r="J59" i="15"/>
  <c r="M59" i="15"/>
  <c r="K59" i="15"/>
  <c r="I59" i="15"/>
  <c r="L153" i="15"/>
  <c r="J153" i="15"/>
  <c r="M153" i="15"/>
  <c r="H161" i="15"/>
  <c r="K153" i="15"/>
  <c r="I153" i="15"/>
  <c r="M157" i="15"/>
  <c r="L157" i="15"/>
  <c r="K157" i="15"/>
  <c r="J157" i="15"/>
  <c r="I157" i="15"/>
  <c r="G118" i="13"/>
  <c r="F76" i="13"/>
  <c r="K42" i="15"/>
  <c r="I42" i="15"/>
  <c r="J31" i="12"/>
  <c r="I31" i="12"/>
  <c r="N53" i="10"/>
  <c r="R33" i="6"/>
  <c r="Q33" i="6"/>
  <c r="K24" i="6"/>
  <c r="J24" i="6"/>
  <c r="I24" i="6"/>
  <c r="K9" i="6"/>
  <c r="J9" i="6"/>
  <c r="I9" i="6"/>
  <c r="L87" i="10"/>
  <c r="I25" i="12"/>
  <c r="J25" i="12"/>
  <c r="J6" i="12"/>
  <c r="I6" i="12"/>
  <c r="H53" i="12"/>
  <c r="L6" i="12"/>
  <c r="K6" i="12"/>
  <c r="K17" i="12"/>
  <c r="L10" i="12"/>
  <c r="K23" i="12"/>
  <c r="K15" i="12"/>
  <c r="K10" i="12"/>
  <c r="K25" i="12"/>
  <c r="K51" i="12"/>
  <c r="K39" i="12"/>
  <c r="K13" i="12"/>
  <c r="K31" i="12"/>
  <c r="K14" i="12"/>
  <c r="K47" i="12"/>
  <c r="K12" i="12"/>
  <c r="I26" i="12"/>
  <c r="K26" i="12"/>
  <c r="J26" i="12"/>
  <c r="L26" i="12"/>
  <c r="I42" i="12"/>
  <c r="K42" i="12"/>
  <c r="J42" i="12"/>
  <c r="L42" i="12"/>
  <c r="L80" i="10"/>
  <c r="K37" i="6"/>
  <c r="I37" i="6"/>
  <c r="J37" i="6"/>
  <c r="J22" i="6"/>
  <c r="I22" i="6"/>
  <c r="D76" i="13"/>
  <c r="C62" i="13"/>
  <c r="U18" i="12"/>
  <c r="U34" i="12"/>
  <c r="U50" i="12"/>
  <c r="L86" i="10"/>
  <c r="J36" i="6"/>
  <c r="I36" i="6"/>
  <c r="K36" i="6"/>
  <c r="K38" i="6"/>
  <c r="I110" i="15"/>
  <c r="K110" i="15"/>
  <c r="E54" i="12"/>
  <c r="F49" i="15"/>
  <c r="F105" i="15"/>
  <c r="V17" i="13"/>
  <c r="U17" i="13"/>
  <c r="W17" i="13"/>
  <c r="M40" i="5"/>
  <c r="I40" i="5"/>
  <c r="K40" i="5"/>
  <c r="L40" i="5"/>
  <c r="J40" i="5"/>
  <c r="I27" i="5"/>
  <c r="K27" i="5"/>
  <c r="K8" i="5"/>
  <c r="I8" i="5"/>
  <c r="F188" i="3"/>
  <c r="H117" i="3"/>
  <c r="K106" i="3"/>
  <c r="J106" i="3"/>
  <c r="J98" i="3"/>
  <c r="K98" i="3"/>
  <c r="J90" i="3"/>
  <c r="K90" i="3"/>
  <c r="H123" i="3"/>
  <c r="K82" i="3"/>
  <c r="J82" i="3"/>
  <c r="K66" i="3"/>
  <c r="J66" i="3"/>
  <c r="F68" i="2"/>
  <c r="K33" i="2"/>
  <c r="L33" i="2"/>
  <c r="J33" i="2"/>
  <c r="E195" i="3"/>
  <c r="E187" i="3"/>
  <c r="G116" i="3"/>
  <c r="K55" i="3"/>
  <c r="J55" i="3"/>
  <c r="J33" i="3"/>
  <c r="L33" i="3"/>
  <c r="K33" i="3"/>
  <c r="J25" i="3"/>
  <c r="L25" i="3"/>
  <c r="K25" i="3"/>
  <c r="J17" i="3"/>
  <c r="L17" i="3"/>
  <c r="K17" i="3"/>
  <c r="J9" i="3"/>
  <c r="L9" i="3"/>
  <c r="K9" i="3"/>
  <c r="H42" i="2"/>
  <c r="J36" i="5"/>
  <c r="L36" i="5"/>
  <c r="L24" i="5"/>
  <c r="J24" i="5"/>
  <c r="F120" i="3"/>
  <c r="K23" i="2"/>
  <c r="J23" i="2"/>
  <c r="L23" i="2"/>
  <c r="E118" i="3"/>
  <c r="K217" i="3"/>
  <c r="J217" i="3"/>
  <c r="K209" i="3"/>
  <c r="J209" i="3"/>
  <c r="D49" i="16"/>
  <c r="D63" i="16"/>
  <c r="K15" i="5"/>
  <c r="I15" i="5"/>
  <c r="L185" i="3"/>
  <c r="K185" i="3"/>
  <c r="J185" i="3"/>
  <c r="I196" i="3"/>
  <c r="L177" i="3"/>
  <c r="K177" i="3"/>
  <c r="J177" i="3"/>
  <c r="I188" i="3"/>
  <c r="L169" i="3"/>
  <c r="K169" i="3"/>
  <c r="J169" i="3"/>
  <c r="L161" i="3"/>
  <c r="K161" i="3"/>
  <c r="J161" i="3"/>
  <c r="L153" i="3"/>
  <c r="K153" i="3"/>
  <c r="J153" i="3"/>
  <c r="J63" i="2"/>
  <c r="L63" i="2"/>
  <c r="K63" i="2"/>
  <c r="K9" i="2"/>
  <c r="J9" i="2"/>
  <c r="O23" i="14"/>
  <c r="G187" i="3"/>
  <c r="K11" i="13"/>
  <c r="J11" i="13"/>
  <c r="I11" i="13"/>
  <c r="K47" i="13"/>
  <c r="J47" i="13"/>
  <c r="I47" i="13"/>
  <c r="K98" i="13"/>
  <c r="J98" i="13"/>
  <c r="I98" i="13"/>
  <c r="K107" i="13"/>
  <c r="J107" i="13"/>
  <c r="I107" i="13"/>
  <c r="K38" i="13"/>
  <c r="J38" i="13"/>
  <c r="I38" i="13"/>
  <c r="K57" i="13"/>
  <c r="J57" i="13"/>
  <c r="I57" i="13"/>
  <c r="K126" i="13"/>
  <c r="J126" i="13"/>
  <c r="I126" i="13"/>
  <c r="K32" i="13"/>
  <c r="I32" i="13"/>
  <c r="J32" i="13"/>
  <c r="K101" i="13"/>
  <c r="J101" i="13"/>
  <c r="I101" i="13"/>
  <c r="K42" i="13"/>
  <c r="J42" i="13"/>
  <c r="I42" i="13"/>
  <c r="K120" i="13"/>
  <c r="J120" i="13"/>
  <c r="I120" i="13"/>
  <c r="J78" i="13"/>
  <c r="I78" i="13"/>
  <c r="K78" i="13"/>
  <c r="J155" i="13"/>
  <c r="I155" i="13"/>
  <c r="K155" i="13"/>
  <c r="I87" i="13"/>
  <c r="K87" i="13"/>
  <c r="J87" i="13"/>
  <c r="K16" i="13"/>
  <c r="J16" i="13"/>
  <c r="I16" i="13"/>
  <c r="K97" i="13"/>
  <c r="J97" i="13"/>
  <c r="I97" i="13"/>
  <c r="S34" i="5"/>
  <c r="W34" i="5"/>
  <c r="T34" i="5"/>
  <c r="V34" i="5"/>
  <c r="U34" i="5"/>
  <c r="S42" i="5"/>
  <c r="W42" i="5"/>
  <c r="V42" i="5"/>
  <c r="U42" i="5"/>
  <c r="T42" i="5"/>
  <c r="T7" i="5"/>
  <c r="S7" i="5"/>
  <c r="V7" i="5"/>
  <c r="W7" i="5"/>
  <c r="U7" i="5"/>
  <c r="S31" i="5"/>
  <c r="U31" i="5"/>
  <c r="W31" i="5"/>
  <c r="V31" i="5"/>
  <c r="T31" i="5"/>
  <c r="T37" i="5"/>
  <c r="U37" i="5"/>
  <c r="W37" i="5"/>
  <c r="V37" i="5"/>
  <c r="S37" i="5"/>
  <c r="W47" i="5"/>
  <c r="V47" i="5"/>
  <c r="U47" i="5"/>
  <c r="T47" i="5"/>
  <c r="S47" i="5"/>
  <c r="L18" i="5"/>
  <c r="K18" i="5"/>
  <c r="J18" i="5"/>
  <c r="I18" i="5"/>
  <c r="M18" i="5"/>
  <c r="G189" i="3"/>
  <c r="L137" i="3"/>
  <c r="K137" i="3"/>
  <c r="J137" i="3"/>
  <c r="L145" i="3"/>
  <c r="K145" i="3"/>
  <c r="J145" i="3"/>
  <c r="F35" i="16"/>
  <c r="G48" i="18"/>
  <c r="J85" i="17"/>
  <c r="I85" i="17"/>
  <c r="V15" i="17"/>
  <c r="U15" i="17"/>
  <c r="V17" i="17"/>
  <c r="U17" i="17"/>
  <c r="I87" i="17"/>
  <c r="J87" i="17"/>
  <c r="J97" i="17"/>
  <c r="H105" i="17"/>
  <c r="I97" i="17"/>
  <c r="J47" i="17"/>
  <c r="I47" i="17"/>
  <c r="J125" i="17"/>
  <c r="I125" i="17"/>
  <c r="H133" i="17"/>
  <c r="I40" i="17"/>
  <c r="J40" i="17"/>
  <c r="I117" i="17"/>
  <c r="J117" i="17"/>
  <c r="J58" i="17"/>
  <c r="I58" i="17"/>
  <c r="H135" i="17"/>
  <c r="J136" i="17"/>
  <c r="I136" i="17"/>
  <c r="M53" i="15"/>
  <c r="L53" i="15"/>
  <c r="K53" i="15"/>
  <c r="J53" i="15"/>
  <c r="I53" i="15"/>
  <c r="H21" i="15"/>
  <c r="M13" i="15"/>
  <c r="L13" i="15"/>
  <c r="K13" i="15"/>
  <c r="J13" i="15"/>
  <c r="I13" i="15"/>
  <c r="E105" i="15"/>
  <c r="W20" i="15"/>
  <c r="X20" i="15"/>
  <c r="Y20" i="15"/>
  <c r="W12" i="15"/>
  <c r="X12" i="15"/>
  <c r="Y12" i="15"/>
  <c r="L156" i="15"/>
  <c r="J156" i="15"/>
  <c r="T18" i="14"/>
  <c r="S18" i="14"/>
  <c r="K84" i="15"/>
  <c r="J84" i="15"/>
  <c r="I84" i="15"/>
  <c r="M84" i="15"/>
  <c r="L84" i="15"/>
  <c r="J30" i="15"/>
  <c r="L30" i="15"/>
  <c r="L48" i="15"/>
  <c r="K48" i="15"/>
  <c r="J48" i="15"/>
  <c r="I48" i="15"/>
  <c r="M48" i="15"/>
  <c r="L18" i="15"/>
  <c r="K18" i="15"/>
  <c r="J18" i="15"/>
  <c r="I18" i="15"/>
  <c r="M18" i="15"/>
  <c r="T54" i="12"/>
  <c r="S54" i="12"/>
  <c r="T38" i="12"/>
  <c r="S38" i="12"/>
  <c r="T22" i="12"/>
  <c r="S22" i="12"/>
  <c r="I12" i="17"/>
  <c r="J12" i="17"/>
  <c r="G37" i="17"/>
  <c r="G49" i="17"/>
  <c r="J33" i="17"/>
  <c r="I33" i="17"/>
  <c r="G119" i="17"/>
  <c r="M114" i="15"/>
  <c r="L114" i="15"/>
  <c r="K114" i="15"/>
  <c r="J114" i="15"/>
  <c r="I114" i="15"/>
  <c r="K67" i="15"/>
  <c r="J67" i="15"/>
  <c r="I67" i="15"/>
  <c r="M67" i="15"/>
  <c r="L67" i="15"/>
  <c r="M126" i="15"/>
  <c r="L126" i="15"/>
  <c r="K126" i="15"/>
  <c r="J126" i="15"/>
  <c r="I126" i="15"/>
  <c r="L55" i="15"/>
  <c r="K55" i="15"/>
  <c r="J55" i="15"/>
  <c r="H63" i="15"/>
  <c r="M55" i="15"/>
  <c r="I55" i="15"/>
  <c r="L136" i="15"/>
  <c r="J136" i="15"/>
  <c r="M136" i="15"/>
  <c r="K136" i="15"/>
  <c r="I136" i="15"/>
  <c r="J61" i="15"/>
  <c r="I61" i="15"/>
  <c r="L61" i="15"/>
  <c r="M61" i="15"/>
  <c r="K61" i="15"/>
  <c r="J130" i="15"/>
  <c r="I130" i="15"/>
  <c r="M130" i="15"/>
  <c r="L130" i="15"/>
  <c r="K130" i="15"/>
  <c r="I90" i="15"/>
  <c r="M90" i="15"/>
  <c r="K90" i="15"/>
  <c r="L90" i="15"/>
  <c r="J90" i="15"/>
  <c r="L68" i="15"/>
  <c r="J68" i="15"/>
  <c r="K68" i="15"/>
  <c r="I68" i="15"/>
  <c r="M68" i="15"/>
  <c r="I154" i="15"/>
  <c r="M154" i="15"/>
  <c r="L154" i="15"/>
  <c r="K154" i="15"/>
  <c r="J154" i="15"/>
  <c r="T21" i="14"/>
  <c r="S21" i="14"/>
  <c r="G146" i="13"/>
  <c r="F104" i="13"/>
  <c r="G34" i="13"/>
  <c r="T14" i="12"/>
  <c r="S14" i="12"/>
  <c r="J33" i="6"/>
  <c r="I33" i="6"/>
  <c r="D146" i="13"/>
  <c r="C146" i="13"/>
  <c r="E104" i="13"/>
  <c r="E132" i="13"/>
  <c r="E48" i="13"/>
  <c r="I28" i="12"/>
  <c r="L28" i="12"/>
  <c r="K28" i="12"/>
  <c r="J28" i="12"/>
  <c r="I44" i="12"/>
  <c r="L44" i="12"/>
  <c r="K44" i="12"/>
  <c r="J44" i="12"/>
  <c r="L47" i="12"/>
  <c r="L78" i="10"/>
  <c r="N78" i="10"/>
  <c r="D48" i="13"/>
  <c r="U49" i="12"/>
  <c r="U33" i="12"/>
  <c r="S21" i="6"/>
  <c r="Q21" i="6"/>
  <c r="R21" i="6"/>
  <c r="K25" i="15"/>
  <c r="I25" i="15"/>
  <c r="J51" i="12"/>
  <c r="I51" i="12"/>
  <c r="J9" i="12"/>
  <c r="H56" i="12"/>
  <c r="I9" i="12"/>
  <c r="L9" i="12"/>
  <c r="K9" i="12"/>
  <c r="U20" i="12"/>
  <c r="U36" i="12"/>
  <c r="U52" i="12"/>
  <c r="L85" i="10"/>
  <c r="Q20" i="6"/>
  <c r="S20" i="6"/>
  <c r="R20" i="6"/>
  <c r="I10" i="15"/>
  <c r="K10" i="15"/>
  <c r="G21" i="15"/>
  <c r="G91" i="15"/>
  <c r="I131" i="15"/>
  <c r="K131" i="15"/>
  <c r="F35" i="15"/>
  <c r="W10" i="13"/>
  <c r="V10" i="13"/>
  <c r="U10" i="13"/>
  <c r="W18" i="13"/>
  <c r="V18" i="13"/>
  <c r="U18" i="13"/>
  <c r="J39" i="5"/>
  <c r="K39" i="5"/>
  <c r="M39" i="5"/>
  <c r="L39" i="5"/>
  <c r="I39" i="5"/>
  <c r="J26" i="5"/>
  <c r="L26" i="5"/>
  <c r="L7" i="5"/>
  <c r="J7" i="5"/>
  <c r="F195" i="3"/>
  <c r="F187" i="3"/>
  <c r="H116" i="3"/>
  <c r="J105" i="3"/>
  <c r="K105" i="3"/>
  <c r="J97" i="3"/>
  <c r="K97" i="3"/>
  <c r="K89" i="3"/>
  <c r="J89" i="3"/>
  <c r="J81" i="3"/>
  <c r="K81" i="3"/>
  <c r="K65" i="3"/>
  <c r="J65" i="3"/>
  <c r="K47" i="3"/>
  <c r="J47" i="3"/>
  <c r="I43" i="2"/>
  <c r="K40" i="2"/>
  <c r="L40" i="2"/>
  <c r="J40" i="2"/>
  <c r="K32" i="2"/>
  <c r="L32" i="2"/>
  <c r="J32" i="2"/>
  <c r="V8" i="13"/>
  <c r="U8" i="13"/>
  <c r="D53" i="12"/>
  <c r="D55" i="12"/>
  <c r="I44" i="5"/>
  <c r="M44" i="5"/>
  <c r="J44" i="5"/>
  <c r="L44" i="5"/>
  <c r="K44" i="5"/>
  <c r="E194" i="3"/>
  <c r="E186" i="3"/>
  <c r="G115" i="3"/>
  <c r="J40" i="3"/>
  <c r="K40" i="3"/>
  <c r="J32" i="3"/>
  <c r="L32" i="3"/>
  <c r="K32" i="3"/>
  <c r="J24" i="3"/>
  <c r="L24" i="3"/>
  <c r="K24" i="3"/>
  <c r="J16" i="3"/>
  <c r="L16" i="3"/>
  <c r="K16" i="3"/>
  <c r="J8" i="3"/>
  <c r="L8" i="3"/>
  <c r="K8" i="3"/>
  <c r="C56" i="12"/>
  <c r="F119" i="3"/>
  <c r="K22" i="2"/>
  <c r="J22" i="2"/>
  <c r="L22" i="2"/>
  <c r="L49" i="2"/>
  <c r="L50" i="2"/>
  <c r="E117" i="3"/>
  <c r="H193" i="3"/>
  <c r="J216" i="3"/>
  <c r="K216" i="3"/>
  <c r="J208" i="3"/>
  <c r="K208" i="3"/>
  <c r="D149" i="16"/>
  <c r="M29" i="5"/>
  <c r="L29" i="5"/>
  <c r="K29" i="5"/>
  <c r="J29" i="5"/>
  <c r="I29" i="5"/>
  <c r="M32" i="5"/>
  <c r="I7" i="5"/>
  <c r="K7" i="5"/>
  <c r="L184" i="3"/>
  <c r="I195" i="3"/>
  <c r="K184" i="3"/>
  <c r="J184" i="3"/>
  <c r="I187" i="3"/>
  <c r="L176" i="3"/>
  <c r="K176" i="3"/>
  <c r="J176" i="3"/>
  <c r="L168" i="3"/>
  <c r="K168" i="3"/>
  <c r="J168" i="3"/>
  <c r="L160" i="3"/>
  <c r="K160" i="3"/>
  <c r="J160" i="3"/>
  <c r="K60" i="3"/>
  <c r="J60" i="3"/>
  <c r="K62" i="2"/>
  <c r="J62" i="2"/>
  <c r="L62" i="2"/>
  <c r="J16" i="2"/>
  <c r="K16" i="2"/>
  <c r="K8" i="2"/>
  <c r="J8" i="2"/>
  <c r="K124" i="13"/>
  <c r="J124" i="13"/>
  <c r="H132" i="13"/>
  <c r="I124" i="13"/>
  <c r="K82" i="13"/>
  <c r="J82" i="13"/>
  <c r="I82" i="13"/>
  <c r="H90" i="13"/>
  <c r="J15" i="13"/>
  <c r="I15" i="13"/>
  <c r="K15" i="13"/>
  <c r="K141" i="13"/>
  <c r="J141" i="13"/>
  <c r="I141" i="13"/>
  <c r="K46" i="13"/>
  <c r="J46" i="13"/>
  <c r="I46" i="13"/>
  <c r="K66" i="13"/>
  <c r="J66" i="13"/>
  <c r="I66" i="13"/>
  <c r="K135" i="13"/>
  <c r="J135" i="13"/>
  <c r="I135" i="13"/>
  <c r="K41" i="13"/>
  <c r="I41" i="13"/>
  <c r="J41" i="13"/>
  <c r="K110" i="13"/>
  <c r="J110" i="13"/>
  <c r="I110" i="13"/>
  <c r="H118" i="13"/>
  <c r="K51" i="13"/>
  <c r="J51" i="13"/>
  <c r="I51" i="13"/>
  <c r="K128" i="13"/>
  <c r="J128" i="13"/>
  <c r="I128" i="13"/>
  <c r="J86" i="13"/>
  <c r="I86" i="13"/>
  <c r="K86" i="13"/>
  <c r="I27" i="13"/>
  <c r="K27" i="13"/>
  <c r="J27" i="13"/>
  <c r="I96" i="13"/>
  <c r="H104" i="13"/>
  <c r="J96" i="13"/>
  <c r="K96" i="13"/>
  <c r="K28" i="13"/>
  <c r="J28" i="13"/>
  <c r="I28" i="13"/>
  <c r="K106" i="13"/>
  <c r="J106" i="13"/>
  <c r="I106" i="13"/>
  <c r="M19" i="5"/>
  <c r="I19" i="5"/>
  <c r="L19" i="5"/>
  <c r="K19" i="5"/>
  <c r="J19" i="5"/>
  <c r="W11" i="5"/>
  <c r="V11" i="5"/>
  <c r="U11" i="5"/>
  <c r="T11" i="5"/>
  <c r="S11" i="5"/>
  <c r="U10" i="5"/>
  <c r="T10" i="5"/>
  <c r="W10" i="5"/>
  <c r="S10" i="5"/>
  <c r="V10" i="5"/>
  <c r="T15" i="5"/>
  <c r="V15" i="5"/>
  <c r="S15" i="5"/>
  <c r="W15" i="5"/>
  <c r="U15" i="5"/>
  <c r="U40" i="5"/>
  <c r="S40" i="5"/>
  <c r="V40" i="5"/>
  <c r="W40" i="5"/>
  <c r="T40" i="5"/>
  <c r="W38" i="5"/>
  <c r="S38" i="5"/>
  <c r="U38" i="5"/>
  <c r="V38" i="5"/>
  <c r="T38" i="5"/>
  <c r="G193" i="3"/>
  <c r="I122" i="3"/>
  <c r="J111" i="3"/>
  <c r="L111" i="3"/>
  <c r="K111" i="3"/>
  <c r="L138" i="3"/>
  <c r="K138" i="3"/>
  <c r="J138" i="3"/>
  <c r="G196" i="3"/>
  <c r="G18" i="2"/>
  <c r="F121" i="16"/>
  <c r="J32" i="18"/>
  <c r="I32" i="18"/>
  <c r="C91" i="17"/>
  <c r="T9" i="17"/>
  <c r="W16" i="17" s="1"/>
  <c r="W10" i="17"/>
  <c r="V10" i="17"/>
  <c r="U10" i="17"/>
  <c r="I96" i="17"/>
  <c r="J96" i="17"/>
  <c r="J28" i="17"/>
  <c r="I28" i="17"/>
  <c r="J114" i="17"/>
  <c r="I114" i="17"/>
  <c r="J56" i="17"/>
  <c r="I56" i="17"/>
  <c r="J142" i="17"/>
  <c r="I142" i="17"/>
  <c r="I48" i="17"/>
  <c r="J48" i="17"/>
  <c r="I126" i="17"/>
  <c r="J126" i="17"/>
  <c r="J67" i="17"/>
  <c r="I67" i="17"/>
  <c r="J144" i="17"/>
  <c r="I144" i="17"/>
  <c r="J122" i="16"/>
  <c r="H121" i="16"/>
  <c r="K122" i="16"/>
  <c r="I122" i="16"/>
  <c r="K47" i="16"/>
  <c r="I47" i="16"/>
  <c r="J47" i="16"/>
  <c r="W17" i="16"/>
  <c r="U17" i="16"/>
  <c r="V17" i="16"/>
  <c r="M97" i="15"/>
  <c r="K97" i="15"/>
  <c r="J97" i="15"/>
  <c r="I97" i="15"/>
  <c r="H105" i="15"/>
  <c r="L97" i="15"/>
  <c r="L12" i="15"/>
  <c r="J12" i="15"/>
  <c r="Q23" i="14"/>
  <c r="S15" i="14"/>
  <c r="O9" i="16"/>
  <c r="J46" i="15"/>
  <c r="I46" i="15"/>
  <c r="M46" i="15"/>
  <c r="L46" i="15"/>
  <c r="K46" i="15"/>
  <c r="C133" i="15"/>
  <c r="C105" i="15"/>
  <c r="L47" i="15"/>
  <c r="J47" i="15"/>
  <c r="E35" i="15"/>
  <c r="T21" i="15"/>
  <c r="T11" i="14"/>
  <c r="S11" i="14"/>
  <c r="T16" i="14"/>
  <c r="T15" i="14"/>
  <c r="T22" i="14"/>
  <c r="T14" i="14"/>
  <c r="M80" i="15"/>
  <c r="K80" i="15"/>
  <c r="I80" i="15"/>
  <c r="L80" i="15"/>
  <c r="J80" i="15"/>
  <c r="D35" i="15"/>
  <c r="F146" i="13"/>
  <c r="G76" i="13"/>
  <c r="F34" i="13"/>
  <c r="S52" i="12"/>
  <c r="T52" i="12"/>
  <c r="T36" i="12"/>
  <c r="S36" i="12"/>
  <c r="T20" i="12"/>
  <c r="S20" i="12"/>
  <c r="I20" i="17"/>
  <c r="J20" i="17"/>
  <c r="G133" i="17"/>
  <c r="J46" i="17"/>
  <c r="I46" i="17"/>
  <c r="G135" i="17"/>
  <c r="J42" i="17"/>
  <c r="I42" i="17"/>
  <c r="J128" i="17"/>
  <c r="I128" i="17"/>
  <c r="E119" i="15"/>
  <c r="Y15" i="15"/>
  <c r="X15" i="15"/>
  <c r="W15" i="15"/>
  <c r="M57" i="15"/>
  <c r="L57" i="15"/>
  <c r="J57" i="15"/>
  <c r="K57" i="15"/>
  <c r="I57" i="15"/>
  <c r="M95" i="15"/>
  <c r="L95" i="15"/>
  <c r="K95" i="15"/>
  <c r="I95" i="15"/>
  <c r="J95" i="15"/>
  <c r="L72" i="15"/>
  <c r="K72" i="15"/>
  <c r="J72" i="15"/>
  <c r="I72" i="15"/>
  <c r="M72" i="15"/>
  <c r="I137" i="15"/>
  <c r="M137" i="15"/>
  <c r="L137" i="15"/>
  <c r="K137" i="15"/>
  <c r="J137" i="15"/>
  <c r="J70" i="15"/>
  <c r="I70" i="15"/>
  <c r="L70" i="15"/>
  <c r="K70" i="15"/>
  <c r="M70" i="15"/>
  <c r="L144" i="15"/>
  <c r="J144" i="15"/>
  <c r="K144" i="15"/>
  <c r="I144" i="15"/>
  <c r="M144" i="15"/>
  <c r="I99" i="15"/>
  <c r="M99" i="15"/>
  <c r="L99" i="15"/>
  <c r="K99" i="15"/>
  <c r="J99" i="15"/>
  <c r="L76" i="15"/>
  <c r="J76" i="15"/>
  <c r="I76" i="15"/>
  <c r="M76" i="15"/>
  <c r="K76" i="15"/>
  <c r="L155" i="15"/>
  <c r="M155" i="15"/>
  <c r="K155" i="15"/>
  <c r="J155" i="15"/>
  <c r="I155" i="15"/>
  <c r="G104" i="13"/>
  <c r="F62" i="13"/>
  <c r="A15" i="12"/>
  <c r="J15" i="12"/>
  <c r="I15" i="12"/>
  <c r="U10" i="12"/>
  <c r="S32" i="6"/>
  <c r="R32" i="6"/>
  <c r="Q32" i="6"/>
  <c r="I11" i="12"/>
  <c r="L11" i="12"/>
  <c r="K11" i="12"/>
  <c r="J11" i="12"/>
  <c r="L15" i="12"/>
  <c r="L13" i="12"/>
  <c r="L14" i="12"/>
  <c r="L12" i="12"/>
  <c r="I30" i="12"/>
  <c r="L30" i="12"/>
  <c r="K30" i="12"/>
  <c r="J30" i="12"/>
  <c r="L31" i="12"/>
  <c r="I46" i="12"/>
  <c r="L46" i="12"/>
  <c r="K46" i="12"/>
  <c r="J46" i="12"/>
  <c r="F77" i="15"/>
  <c r="E20" i="13"/>
  <c r="D34" i="13"/>
  <c r="D104" i="13"/>
  <c r="D20" i="13"/>
  <c r="D118" i="13"/>
  <c r="S45" i="6"/>
  <c r="Q45" i="6"/>
  <c r="R45" i="6"/>
  <c r="R30" i="6"/>
  <c r="Q30" i="6"/>
  <c r="K21" i="6"/>
  <c r="J21" i="6"/>
  <c r="I21" i="6"/>
  <c r="L8" i="12"/>
  <c r="K8" i="12"/>
  <c r="J8" i="12"/>
  <c r="I8" i="12"/>
  <c r="H55" i="12"/>
  <c r="U22" i="12"/>
  <c r="U38" i="12"/>
  <c r="U54" i="12"/>
  <c r="L84" i="10"/>
  <c r="R44" i="6"/>
  <c r="Q44" i="6"/>
  <c r="S44" i="6"/>
  <c r="I20" i="6"/>
  <c r="K20" i="6"/>
  <c r="J20" i="6"/>
  <c r="K12" i="15"/>
  <c r="I12" i="15"/>
  <c r="I29" i="15"/>
  <c r="K29" i="15"/>
  <c r="K58" i="15"/>
  <c r="I58" i="15"/>
  <c r="K62" i="15"/>
  <c r="I62" i="15"/>
  <c r="I156" i="15"/>
  <c r="K156" i="15"/>
  <c r="L45" i="12"/>
  <c r="K45" i="12"/>
  <c r="J45" i="12"/>
  <c r="I45" i="12"/>
  <c r="E53" i="12"/>
  <c r="E57" i="12" s="1"/>
  <c r="S51" i="6"/>
  <c r="R51" i="6"/>
  <c r="Q51" i="6"/>
  <c r="F91" i="15"/>
  <c r="U15" i="13"/>
  <c r="V15" i="13"/>
  <c r="W15" i="13"/>
  <c r="K38" i="5"/>
  <c r="J38" i="5"/>
  <c r="M38" i="5"/>
  <c r="L38" i="5"/>
  <c r="I38" i="5"/>
  <c r="F194" i="3"/>
  <c r="F186" i="3"/>
  <c r="H115" i="3"/>
  <c r="J104" i="3"/>
  <c r="K104" i="3"/>
  <c r="J96" i="3"/>
  <c r="K96" i="3"/>
  <c r="J88" i="3"/>
  <c r="K88" i="3"/>
  <c r="K80" i="3"/>
  <c r="J80" i="3"/>
  <c r="J64" i="3"/>
  <c r="K64" i="3"/>
  <c r="J46" i="3"/>
  <c r="K46" i="3"/>
  <c r="I42" i="2"/>
  <c r="K39" i="2"/>
  <c r="L39" i="2"/>
  <c r="J39" i="2"/>
  <c r="L37" i="5"/>
  <c r="J37" i="5"/>
  <c r="M37" i="5"/>
  <c r="K37" i="5"/>
  <c r="I37" i="5"/>
  <c r="E193" i="3"/>
  <c r="G122" i="3"/>
  <c r="G114" i="3"/>
  <c r="J39" i="3"/>
  <c r="L39" i="3"/>
  <c r="K39" i="3"/>
  <c r="J31" i="3"/>
  <c r="L31" i="3"/>
  <c r="K31" i="3"/>
  <c r="J23" i="3"/>
  <c r="L23" i="3"/>
  <c r="K23" i="3"/>
  <c r="J15" i="3"/>
  <c r="L15" i="3"/>
  <c r="K15" i="3"/>
  <c r="J7" i="3"/>
  <c r="L7" i="3"/>
  <c r="K7" i="3"/>
  <c r="C53" i="12"/>
  <c r="C57" i="12" s="1"/>
  <c r="J19" i="6"/>
  <c r="I19" i="6"/>
  <c r="K19" i="6"/>
  <c r="J35" i="5"/>
  <c r="L35" i="5"/>
  <c r="K47" i="5"/>
  <c r="I47" i="5"/>
  <c r="F118" i="3"/>
  <c r="K57" i="3"/>
  <c r="J57" i="3"/>
  <c r="K23" i="5"/>
  <c r="M23" i="5"/>
  <c r="J23" i="5"/>
  <c r="I23" i="5"/>
  <c r="L23" i="5"/>
  <c r="E116" i="3"/>
  <c r="N9" i="10"/>
  <c r="K215" i="3"/>
  <c r="J215" i="3"/>
  <c r="D9" i="16"/>
  <c r="D135" i="16"/>
  <c r="D77" i="16"/>
  <c r="M21" i="5"/>
  <c r="L21" i="5"/>
  <c r="K21" i="5"/>
  <c r="J21" i="5"/>
  <c r="I21" i="5"/>
  <c r="L183" i="3"/>
  <c r="K183" i="3"/>
  <c r="J183" i="3"/>
  <c r="I194" i="3"/>
  <c r="L175" i="3"/>
  <c r="K175" i="3"/>
  <c r="J175" i="3"/>
  <c r="I186" i="3"/>
  <c r="L167" i="3"/>
  <c r="K167" i="3"/>
  <c r="J167" i="3"/>
  <c r="L159" i="3"/>
  <c r="K159" i="3"/>
  <c r="J159" i="3"/>
  <c r="K59" i="3"/>
  <c r="J59" i="3"/>
  <c r="L61" i="2"/>
  <c r="K61" i="2"/>
  <c r="J61" i="2"/>
  <c r="H18" i="2"/>
  <c r="J15" i="2"/>
  <c r="K15" i="2"/>
  <c r="J7" i="2"/>
  <c r="K7" i="2"/>
  <c r="K142" i="13"/>
  <c r="J142" i="13"/>
  <c r="I142" i="13"/>
  <c r="K116" i="13"/>
  <c r="J116" i="13"/>
  <c r="I116" i="13"/>
  <c r="K29" i="13"/>
  <c r="J29" i="13"/>
  <c r="I29" i="13"/>
  <c r="K65" i="13"/>
  <c r="J65" i="13"/>
  <c r="I65" i="13"/>
  <c r="K81" i="13"/>
  <c r="J81" i="13"/>
  <c r="I81" i="13"/>
  <c r="K74" i="13"/>
  <c r="J74" i="13"/>
  <c r="I74" i="13"/>
  <c r="K143" i="13"/>
  <c r="J143" i="13"/>
  <c r="I143" i="13"/>
  <c r="K50" i="13"/>
  <c r="J50" i="13"/>
  <c r="I50" i="13"/>
  <c r="K127" i="13"/>
  <c r="J127" i="13"/>
  <c r="I127" i="13"/>
  <c r="K59" i="13"/>
  <c r="J59" i="13"/>
  <c r="I59" i="13"/>
  <c r="K137" i="13"/>
  <c r="J137" i="13"/>
  <c r="I137" i="13"/>
  <c r="J95" i="13"/>
  <c r="I95" i="13"/>
  <c r="K95" i="13"/>
  <c r="I36" i="13"/>
  <c r="K36" i="13"/>
  <c r="J36" i="13"/>
  <c r="I113" i="13"/>
  <c r="K113" i="13"/>
  <c r="J113" i="13"/>
  <c r="K37" i="13"/>
  <c r="J37" i="13"/>
  <c r="I37" i="13"/>
  <c r="K114" i="13"/>
  <c r="J114" i="13"/>
  <c r="I114" i="13"/>
  <c r="G194" i="3"/>
  <c r="W30" i="5"/>
  <c r="V30" i="5"/>
  <c r="U30" i="5"/>
  <c r="T30" i="5"/>
  <c r="S30" i="5"/>
  <c r="U21" i="5"/>
  <c r="W21" i="5"/>
  <c r="T21" i="5"/>
  <c r="S21" i="5"/>
  <c r="V21" i="5"/>
  <c r="T18" i="5"/>
  <c r="S18" i="5"/>
  <c r="W18" i="5"/>
  <c r="V18" i="5"/>
  <c r="U18" i="5"/>
  <c r="U49" i="5"/>
  <c r="T49" i="5"/>
  <c r="S49" i="5"/>
  <c r="W49" i="5"/>
  <c r="V49" i="5"/>
  <c r="W46" i="5"/>
  <c r="T46" i="5"/>
  <c r="S46" i="5"/>
  <c r="V46" i="5"/>
  <c r="U46" i="5"/>
  <c r="I114" i="3"/>
  <c r="J103" i="3"/>
  <c r="L103" i="3"/>
  <c r="K103" i="3"/>
  <c r="L139" i="3"/>
  <c r="K139" i="3"/>
  <c r="J139" i="3"/>
  <c r="G188" i="3"/>
  <c r="J72" i="17"/>
  <c r="I72" i="17"/>
  <c r="W14" i="17"/>
  <c r="V14" i="17"/>
  <c r="U14" i="17"/>
  <c r="I104" i="17"/>
  <c r="J104" i="17"/>
  <c r="J45" i="17"/>
  <c r="I45" i="17"/>
  <c r="J123" i="17"/>
  <c r="I123" i="17"/>
  <c r="J73" i="17"/>
  <c r="I73" i="17"/>
  <c r="J151" i="17"/>
  <c r="I151" i="17"/>
  <c r="I57" i="17"/>
  <c r="J57" i="17"/>
  <c r="I143" i="17"/>
  <c r="J143" i="17"/>
  <c r="J75" i="17"/>
  <c r="I75" i="17"/>
  <c r="H161" i="17"/>
  <c r="J153" i="17"/>
  <c r="I153" i="17"/>
  <c r="M17" i="15"/>
  <c r="L17" i="15"/>
  <c r="K17" i="15"/>
  <c r="J17" i="15"/>
  <c r="I17" i="15"/>
  <c r="E161" i="15"/>
  <c r="E91" i="15"/>
  <c r="E77" i="15"/>
  <c r="D105" i="15"/>
  <c r="I32" i="15"/>
  <c r="M32" i="15"/>
  <c r="L32" i="15"/>
  <c r="J32" i="15"/>
  <c r="K32" i="15"/>
  <c r="W18" i="15"/>
  <c r="Y18" i="15"/>
  <c r="X18" i="15"/>
  <c r="W10" i="15"/>
  <c r="Y10" i="15"/>
  <c r="X10" i="15"/>
  <c r="M160" i="15"/>
  <c r="L160" i="15"/>
  <c r="K160" i="15"/>
  <c r="J160" i="15"/>
  <c r="I160" i="15"/>
  <c r="K26" i="15"/>
  <c r="J26" i="15"/>
  <c r="I26" i="15"/>
  <c r="L26" i="15"/>
  <c r="M26" i="15"/>
  <c r="E21" i="15"/>
  <c r="K75" i="15"/>
  <c r="J75" i="15"/>
  <c r="I75" i="15"/>
  <c r="M75" i="15"/>
  <c r="L75" i="15"/>
  <c r="T50" i="12"/>
  <c r="S50" i="12"/>
  <c r="T34" i="12"/>
  <c r="S34" i="12"/>
  <c r="S18" i="12"/>
  <c r="T18" i="12"/>
  <c r="G147" i="17"/>
  <c r="G35" i="17"/>
  <c r="G63" i="17"/>
  <c r="G51" i="17"/>
  <c r="I59" i="17"/>
  <c r="J59" i="17"/>
  <c r="K101" i="15"/>
  <c r="J101" i="15"/>
  <c r="I101" i="15"/>
  <c r="M101" i="15"/>
  <c r="L101" i="15"/>
  <c r="M28" i="15"/>
  <c r="L28" i="15"/>
  <c r="K28" i="15"/>
  <c r="J28" i="15"/>
  <c r="I28" i="15"/>
  <c r="M66" i="15"/>
  <c r="L66" i="15"/>
  <c r="J66" i="15"/>
  <c r="K66" i="15"/>
  <c r="I66" i="15"/>
  <c r="M103" i="15"/>
  <c r="L103" i="15"/>
  <c r="K103" i="15"/>
  <c r="I103" i="15"/>
  <c r="J103" i="15"/>
  <c r="L81" i="15"/>
  <c r="K81" i="15"/>
  <c r="J81" i="15"/>
  <c r="I81" i="15"/>
  <c r="M81" i="15"/>
  <c r="L138" i="15"/>
  <c r="M138" i="15"/>
  <c r="K138" i="15"/>
  <c r="J138" i="15"/>
  <c r="I138" i="15"/>
  <c r="J79" i="15"/>
  <c r="I79" i="15"/>
  <c r="L79" i="15"/>
  <c r="M79" i="15"/>
  <c r="K79" i="15"/>
  <c r="I145" i="15"/>
  <c r="K145" i="15"/>
  <c r="J145" i="15"/>
  <c r="M145" i="15"/>
  <c r="L145" i="15"/>
  <c r="I108" i="15"/>
  <c r="M108" i="15"/>
  <c r="L108" i="15"/>
  <c r="K108" i="15"/>
  <c r="J108" i="15"/>
  <c r="L85" i="15"/>
  <c r="J85" i="15"/>
  <c r="M85" i="15"/>
  <c r="K85" i="15"/>
  <c r="I85" i="15"/>
  <c r="J142" i="15"/>
  <c r="L142" i="15"/>
  <c r="K142" i="15"/>
  <c r="I142" i="15"/>
  <c r="M142" i="15"/>
  <c r="T13" i="14"/>
  <c r="S13" i="14"/>
  <c r="G62" i="13"/>
  <c r="N23" i="14"/>
  <c r="J39" i="12"/>
  <c r="I39" i="12"/>
  <c r="U14" i="12"/>
  <c r="R41" i="6"/>
  <c r="Q41" i="6"/>
  <c r="K32" i="6"/>
  <c r="J32" i="6"/>
  <c r="I32" i="6"/>
  <c r="S21" i="17"/>
  <c r="N98" i="10"/>
  <c r="N97" i="10"/>
  <c r="Q21" i="15"/>
  <c r="E34" i="13"/>
  <c r="I16" i="12"/>
  <c r="L16" i="12"/>
  <c r="K16" i="12"/>
  <c r="J16" i="12"/>
  <c r="L17" i="12"/>
  <c r="I32" i="12"/>
  <c r="L32" i="12"/>
  <c r="K32" i="12"/>
  <c r="J32" i="12"/>
  <c r="I48" i="12"/>
  <c r="L48" i="12"/>
  <c r="K48" i="12"/>
  <c r="J48" i="12"/>
  <c r="L51" i="12"/>
  <c r="L43" i="12"/>
  <c r="K43" i="12"/>
  <c r="J43" i="12"/>
  <c r="I43" i="12"/>
  <c r="L27" i="12"/>
  <c r="K27" i="12"/>
  <c r="J27" i="12"/>
  <c r="I27" i="12"/>
  <c r="K45" i="6"/>
  <c r="I45" i="6"/>
  <c r="J45" i="6"/>
  <c r="J30" i="6"/>
  <c r="I30" i="6"/>
  <c r="C20" i="13"/>
  <c r="C90" i="13"/>
  <c r="U7" i="12"/>
  <c r="U24" i="12"/>
  <c r="U40" i="12"/>
  <c r="U56" i="12"/>
  <c r="L82" i="10"/>
  <c r="J44" i="6"/>
  <c r="I44" i="6"/>
  <c r="K44" i="6"/>
  <c r="K14" i="15"/>
  <c r="I14" i="15"/>
  <c r="G49" i="15"/>
  <c r="I60" i="15"/>
  <c r="K60" i="15"/>
  <c r="G147" i="15"/>
  <c r="G133" i="15"/>
  <c r="E55" i="12"/>
  <c r="K51" i="6"/>
  <c r="J51" i="6"/>
  <c r="I51" i="6"/>
  <c r="F161" i="15"/>
  <c r="U19" i="13"/>
  <c r="W19" i="13"/>
  <c r="V19" i="13"/>
  <c r="F193" i="3"/>
  <c r="H122" i="3"/>
  <c r="H114" i="3"/>
  <c r="K71" i="3"/>
  <c r="J71" i="3"/>
  <c r="K63" i="3"/>
  <c r="J63" i="3"/>
  <c r="K38" i="2"/>
  <c r="L38" i="2"/>
  <c r="J38" i="2"/>
  <c r="E18" i="2"/>
  <c r="D54" i="12"/>
  <c r="J43" i="5"/>
  <c r="L43" i="5"/>
  <c r="I33" i="5"/>
  <c r="K33" i="5"/>
  <c r="M33" i="5"/>
  <c r="L33" i="5"/>
  <c r="J33" i="5"/>
  <c r="I14" i="5"/>
  <c r="K14" i="5"/>
  <c r="M14" i="5"/>
  <c r="L14" i="5"/>
  <c r="J14" i="5"/>
  <c r="L45" i="5"/>
  <c r="I45" i="5"/>
  <c r="M45" i="5"/>
  <c r="K45" i="5"/>
  <c r="J45" i="5"/>
  <c r="E192" i="3"/>
  <c r="G121" i="3"/>
  <c r="G113" i="3"/>
  <c r="J38" i="3"/>
  <c r="L38" i="3"/>
  <c r="K38" i="3"/>
  <c r="J30" i="3"/>
  <c r="L30" i="3"/>
  <c r="K30" i="3"/>
  <c r="J22" i="3"/>
  <c r="L22" i="3"/>
  <c r="K22" i="3"/>
  <c r="J14" i="3"/>
  <c r="L14" i="3"/>
  <c r="K14" i="3"/>
  <c r="J74" i="2"/>
  <c r="L74" i="2"/>
  <c r="K74" i="2"/>
  <c r="F42" i="2"/>
  <c r="F117" i="3"/>
  <c r="F43" i="2"/>
  <c r="H195" i="3"/>
  <c r="K31" i="5"/>
  <c r="J31" i="5"/>
  <c r="M31" i="5"/>
  <c r="I31" i="5"/>
  <c r="L31" i="5"/>
  <c r="E123" i="3"/>
  <c r="E115" i="3"/>
  <c r="H68" i="2"/>
  <c r="N11" i="10"/>
  <c r="K214" i="3"/>
  <c r="J214" i="3"/>
  <c r="D23" i="16"/>
  <c r="D161" i="16"/>
  <c r="D107" i="16"/>
  <c r="D91" i="16"/>
  <c r="D119" i="16"/>
  <c r="D35" i="16"/>
  <c r="D79" i="16"/>
  <c r="D21" i="16"/>
  <c r="R19" i="6"/>
  <c r="Q19" i="6"/>
  <c r="S19" i="6"/>
  <c r="L182" i="3"/>
  <c r="K182" i="3"/>
  <c r="I193" i="3"/>
  <c r="J182" i="3"/>
  <c r="L174" i="3"/>
  <c r="K174" i="3"/>
  <c r="J174" i="3"/>
  <c r="L166" i="3"/>
  <c r="K166" i="3"/>
  <c r="J166" i="3"/>
  <c r="L158" i="3"/>
  <c r="K158" i="3"/>
  <c r="J158" i="3"/>
  <c r="K44" i="3"/>
  <c r="J44" i="3"/>
  <c r="L60" i="2"/>
  <c r="K60" i="2"/>
  <c r="J60" i="2"/>
  <c r="H17" i="2"/>
  <c r="K14" i="2"/>
  <c r="J14" i="2"/>
  <c r="C37" i="14"/>
  <c r="C65" i="14"/>
  <c r="C93" i="14"/>
  <c r="C121" i="14"/>
  <c r="C149" i="14"/>
  <c r="J107" i="3"/>
  <c r="I118" i="3"/>
  <c r="L107" i="3"/>
  <c r="K107" i="3"/>
  <c r="J43" i="13"/>
  <c r="I43" i="13"/>
  <c r="K43" i="13"/>
  <c r="K158" i="13"/>
  <c r="J158" i="13"/>
  <c r="I158" i="13"/>
  <c r="K151" i="13"/>
  <c r="J151" i="13"/>
  <c r="I151" i="13"/>
  <c r="K56" i="13"/>
  <c r="J56" i="13"/>
  <c r="I56" i="13"/>
  <c r="K99" i="13"/>
  <c r="J99" i="13"/>
  <c r="I99" i="13"/>
  <c r="K115" i="13"/>
  <c r="J115" i="13"/>
  <c r="I115" i="13"/>
  <c r="K83" i="13"/>
  <c r="J83" i="13"/>
  <c r="I83" i="13"/>
  <c r="K152" i="13"/>
  <c r="J152" i="13"/>
  <c r="I152" i="13"/>
  <c r="H160" i="13"/>
  <c r="K58" i="13"/>
  <c r="J58" i="13"/>
  <c r="I58" i="13"/>
  <c r="K136" i="13"/>
  <c r="J136" i="13"/>
  <c r="I136" i="13"/>
  <c r="K68" i="13"/>
  <c r="J68" i="13"/>
  <c r="I68" i="13"/>
  <c r="H76" i="13"/>
  <c r="K145" i="13"/>
  <c r="J145" i="13"/>
  <c r="I145" i="13"/>
  <c r="J103" i="13"/>
  <c r="I103" i="13"/>
  <c r="K103" i="13"/>
  <c r="I44" i="13"/>
  <c r="K44" i="13"/>
  <c r="J44" i="13"/>
  <c r="I122" i="13"/>
  <c r="K122" i="13"/>
  <c r="J122" i="13"/>
  <c r="K45" i="13"/>
  <c r="J45" i="13"/>
  <c r="I45" i="13"/>
  <c r="K123" i="13"/>
  <c r="I123" i="13"/>
  <c r="J123" i="13"/>
  <c r="G186" i="3"/>
  <c r="U29" i="5"/>
  <c r="T29" i="5"/>
  <c r="S29" i="5"/>
  <c r="W29" i="5"/>
  <c r="V29" i="5"/>
  <c r="T26" i="5"/>
  <c r="V26" i="5"/>
  <c r="S26" i="5"/>
  <c r="W26" i="5"/>
  <c r="U26" i="5"/>
  <c r="W9" i="5"/>
  <c r="T9" i="5"/>
  <c r="V9" i="5"/>
  <c r="U9" i="5"/>
  <c r="S9" i="5"/>
  <c r="V35" i="5"/>
  <c r="W35" i="5"/>
  <c r="U35" i="5"/>
  <c r="T35" i="5"/>
  <c r="S35" i="5"/>
  <c r="G191" i="3"/>
  <c r="J95" i="3"/>
  <c r="L95" i="3"/>
  <c r="K95" i="3"/>
  <c r="L140" i="3"/>
  <c r="K140" i="3"/>
  <c r="J140" i="3"/>
  <c r="J102" i="3"/>
  <c r="L102" i="3"/>
  <c r="K102" i="3"/>
  <c r="I113" i="3"/>
  <c r="L112" i="3"/>
  <c r="L105" i="3"/>
  <c r="L106" i="3"/>
  <c r="L110" i="3"/>
  <c r="L108" i="3"/>
  <c r="L109" i="3"/>
  <c r="L104" i="3"/>
  <c r="F147" i="16"/>
  <c r="J154" i="17"/>
  <c r="I154" i="17"/>
  <c r="J52" i="17"/>
  <c r="I52" i="17"/>
  <c r="H51" i="17"/>
  <c r="W12" i="17"/>
  <c r="V12" i="17"/>
  <c r="U12" i="17"/>
  <c r="W18" i="17"/>
  <c r="V18" i="17"/>
  <c r="U18" i="17"/>
  <c r="I113" i="17"/>
  <c r="J113" i="17"/>
  <c r="J54" i="17"/>
  <c r="I54" i="17"/>
  <c r="J131" i="17"/>
  <c r="I131" i="17"/>
  <c r="J82" i="17"/>
  <c r="I82" i="17"/>
  <c r="J159" i="17"/>
  <c r="I159" i="17"/>
  <c r="I66" i="17"/>
  <c r="H65" i="17"/>
  <c r="J66" i="17"/>
  <c r="I152" i="17"/>
  <c r="J152" i="17"/>
  <c r="J84" i="17"/>
  <c r="I84" i="17"/>
  <c r="J156" i="16"/>
  <c r="K156" i="16"/>
  <c r="I156" i="16"/>
  <c r="H35" i="15"/>
  <c r="M27" i="15"/>
  <c r="L27" i="15"/>
  <c r="K27" i="15"/>
  <c r="J27" i="15"/>
  <c r="I27" i="15"/>
  <c r="M11" i="15"/>
  <c r="L11" i="15"/>
  <c r="K11" i="15"/>
  <c r="I11" i="15"/>
  <c r="J11" i="15"/>
  <c r="E147" i="15"/>
  <c r="G107" i="17"/>
  <c r="D161" i="15"/>
  <c r="L42" i="15"/>
  <c r="J42" i="15"/>
  <c r="K43" i="15"/>
  <c r="J43" i="15"/>
  <c r="I43" i="15"/>
  <c r="M43" i="15"/>
  <c r="L43" i="15"/>
  <c r="E49" i="15"/>
  <c r="L23" i="15"/>
  <c r="K23" i="15"/>
  <c r="J23" i="15"/>
  <c r="I23" i="15"/>
  <c r="M23" i="15"/>
  <c r="L16" i="15"/>
  <c r="K16" i="15"/>
  <c r="J16" i="15"/>
  <c r="I16" i="15"/>
  <c r="M16" i="15"/>
  <c r="T48" i="12"/>
  <c r="S48" i="12"/>
  <c r="S32" i="12"/>
  <c r="T32" i="12"/>
  <c r="S16" i="12"/>
  <c r="T16" i="12"/>
  <c r="G149" i="17"/>
  <c r="G161" i="17"/>
  <c r="M45" i="15"/>
  <c r="L45" i="15"/>
  <c r="K45" i="15"/>
  <c r="J45" i="15"/>
  <c r="I45" i="15"/>
  <c r="C35" i="15"/>
  <c r="Y13" i="15"/>
  <c r="X13" i="15"/>
  <c r="W13" i="15"/>
  <c r="V21" i="15"/>
  <c r="M74" i="15"/>
  <c r="L74" i="15"/>
  <c r="J74" i="15"/>
  <c r="I74" i="15"/>
  <c r="K74" i="15"/>
  <c r="M112" i="15"/>
  <c r="L112" i="15"/>
  <c r="K112" i="15"/>
  <c r="I112" i="15"/>
  <c r="J112" i="15"/>
  <c r="L89" i="15"/>
  <c r="K89" i="15"/>
  <c r="J89" i="15"/>
  <c r="M89" i="15"/>
  <c r="I89" i="15"/>
  <c r="K118" i="15"/>
  <c r="J118" i="15"/>
  <c r="I118" i="15"/>
  <c r="M118" i="15"/>
  <c r="L118" i="15"/>
  <c r="J87" i="15"/>
  <c r="I87" i="15"/>
  <c r="L87" i="15"/>
  <c r="M87" i="15"/>
  <c r="K87" i="15"/>
  <c r="L146" i="15"/>
  <c r="J146" i="15"/>
  <c r="I146" i="15"/>
  <c r="M146" i="15"/>
  <c r="K146" i="15"/>
  <c r="I116" i="15"/>
  <c r="M116" i="15"/>
  <c r="L116" i="15"/>
  <c r="K116" i="15"/>
  <c r="J116" i="15"/>
  <c r="L94" i="15"/>
  <c r="K94" i="15"/>
  <c r="J94" i="15"/>
  <c r="I94" i="15"/>
  <c r="M94" i="15"/>
  <c r="J151" i="15"/>
  <c r="I151" i="15"/>
  <c r="M151" i="15"/>
  <c r="L151" i="15"/>
  <c r="K151" i="15"/>
  <c r="F132" i="13"/>
  <c r="F56" i="12"/>
  <c r="N31" i="10"/>
  <c r="I41" i="6"/>
  <c r="J41" i="6"/>
  <c r="S9" i="17"/>
  <c r="R21" i="15"/>
  <c r="L75" i="10"/>
  <c r="N75" i="10"/>
  <c r="N99" i="10"/>
  <c r="E62" i="13"/>
  <c r="I18" i="12"/>
  <c r="K18" i="12"/>
  <c r="J18" i="12"/>
  <c r="L18" i="12"/>
  <c r="I34" i="12"/>
  <c r="K34" i="12"/>
  <c r="J34" i="12"/>
  <c r="L34" i="12"/>
  <c r="I50" i="12"/>
  <c r="K50" i="12"/>
  <c r="J50" i="12"/>
  <c r="L50" i="12"/>
  <c r="L19" i="12"/>
  <c r="K19" i="12"/>
  <c r="J19" i="12"/>
  <c r="I19" i="12"/>
  <c r="N34" i="10"/>
  <c r="S29" i="6"/>
  <c r="R29" i="6"/>
  <c r="Q29" i="6"/>
  <c r="S31" i="6"/>
  <c r="S33" i="6"/>
  <c r="S30" i="6"/>
  <c r="I15" i="6"/>
  <c r="J15" i="6"/>
  <c r="E118" i="13"/>
  <c r="C104" i="13"/>
  <c r="C48" i="13"/>
  <c r="C118" i="13"/>
  <c r="F54" i="12"/>
  <c r="U26" i="12"/>
  <c r="U42" i="12"/>
  <c r="Q28" i="6"/>
  <c r="S28" i="6"/>
  <c r="R28" i="6"/>
  <c r="K30" i="15"/>
  <c r="I30" i="15"/>
  <c r="G77" i="15"/>
  <c r="G119" i="15"/>
  <c r="L37" i="12"/>
  <c r="K37" i="12"/>
  <c r="J37" i="12"/>
  <c r="I37" i="12"/>
  <c r="N32" i="10"/>
  <c r="S43" i="6"/>
  <c r="R43" i="6"/>
  <c r="Q43" i="6"/>
  <c r="S47" i="6"/>
  <c r="W12" i="13"/>
  <c r="V12" i="13"/>
  <c r="U12" i="13"/>
  <c r="T20" i="13"/>
  <c r="I36" i="5"/>
  <c r="K36" i="5"/>
  <c r="S17" i="5"/>
  <c r="U17" i="5"/>
  <c r="F192" i="3"/>
  <c r="H121" i="3"/>
  <c r="K121" i="3" s="1"/>
  <c r="J110" i="3"/>
  <c r="K110" i="3"/>
  <c r="H113" i="3"/>
  <c r="J70" i="3"/>
  <c r="K70" i="3"/>
  <c r="J62" i="3"/>
  <c r="K62" i="3"/>
  <c r="K37" i="2"/>
  <c r="L37" i="2"/>
  <c r="J37" i="2"/>
  <c r="E17" i="2"/>
  <c r="H189" i="3"/>
  <c r="H69" i="2"/>
  <c r="K42" i="5"/>
  <c r="M42" i="5"/>
  <c r="L42" i="5"/>
  <c r="J42" i="5"/>
  <c r="I42" i="5"/>
  <c r="E191" i="3"/>
  <c r="G120" i="3"/>
  <c r="J48" i="3"/>
  <c r="K48" i="3"/>
  <c r="J37" i="3"/>
  <c r="L37" i="3"/>
  <c r="K37" i="3"/>
  <c r="J29" i="3"/>
  <c r="L29" i="3"/>
  <c r="K29" i="3"/>
  <c r="J21" i="3"/>
  <c r="L21" i="3"/>
  <c r="K21" i="3"/>
  <c r="J13" i="3"/>
  <c r="L13" i="3"/>
  <c r="K13" i="3"/>
  <c r="J73" i="2"/>
  <c r="L73" i="2"/>
  <c r="K73" i="2"/>
  <c r="L75" i="2"/>
  <c r="W11" i="13"/>
  <c r="V11" i="13"/>
  <c r="U11" i="13"/>
  <c r="C54" i="12"/>
  <c r="L34" i="5"/>
  <c r="J34" i="5"/>
  <c r="J28" i="5"/>
  <c r="L28" i="5"/>
  <c r="I28" i="5"/>
  <c r="M28" i="5"/>
  <c r="K28" i="5"/>
  <c r="L13" i="5"/>
  <c r="J13" i="5"/>
  <c r="K46" i="5"/>
  <c r="I46" i="5"/>
  <c r="F116" i="3"/>
  <c r="K41" i="3"/>
  <c r="J41" i="3"/>
  <c r="H190" i="3"/>
  <c r="E122" i="3"/>
  <c r="E114" i="3"/>
  <c r="N10" i="10"/>
  <c r="K213" i="3"/>
  <c r="J213" i="3"/>
  <c r="H194" i="3"/>
  <c r="D133" i="16"/>
  <c r="D121" i="16"/>
  <c r="K51" i="5"/>
  <c r="J51" i="5"/>
  <c r="M51" i="5"/>
  <c r="L51" i="5"/>
  <c r="I51" i="5"/>
  <c r="K26" i="5"/>
  <c r="I26" i="5"/>
  <c r="L181" i="3"/>
  <c r="I192" i="3"/>
  <c r="K181" i="3"/>
  <c r="J181" i="3"/>
  <c r="L173" i="3"/>
  <c r="K173" i="3"/>
  <c r="J173" i="3"/>
  <c r="L165" i="3"/>
  <c r="K165" i="3"/>
  <c r="J165" i="3"/>
  <c r="L157" i="3"/>
  <c r="K157" i="3"/>
  <c r="J157" i="3"/>
  <c r="J43" i="3"/>
  <c r="K43" i="3"/>
  <c r="J67" i="2"/>
  <c r="K67" i="2"/>
  <c r="J59" i="2"/>
  <c r="K59" i="2"/>
  <c r="L59" i="2"/>
  <c r="J13" i="2"/>
  <c r="K13" i="2"/>
  <c r="J99" i="3"/>
  <c r="L99" i="3"/>
  <c r="K99" i="3"/>
  <c r="K73" i="13"/>
  <c r="J73" i="13"/>
  <c r="I73" i="13"/>
  <c r="K30" i="13"/>
  <c r="J30" i="13"/>
  <c r="I30" i="13"/>
  <c r="K125" i="13"/>
  <c r="J125" i="13"/>
  <c r="I125" i="13"/>
  <c r="K134" i="13"/>
  <c r="J134" i="13"/>
  <c r="I134" i="13"/>
  <c r="K150" i="13"/>
  <c r="J150" i="13"/>
  <c r="I150" i="13"/>
  <c r="K92" i="13"/>
  <c r="J92" i="13"/>
  <c r="I92" i="13"/>
  <c r="K10" i="13"/>
  <c r="J10" i="13"/>
  <c r="I10" i="13"/>
  <c r="K67" i="13"/>
  <c r="J67" i="13"/>
  <c r="I67" i="13"/>
  <c r="K144" i="13"/>
  <c r="J144" i="13"/>
  <c r="I144" i="13"/>
  <c r="K85" i="13"/>
  <c r="J85" i="13"/>
  <c r="I85" i="13"/>
  <c r="K154" i="13"/>
  <c r="J154" i="13"/>
  <c r="I154" i="13"/>
  <c r="J112" i="13"/>
  <c r="I112" i="13"/>
  <c r="K112" i="13"/>
  <c r="I53" i="13"/>
  <c r="K53" i="13"/>
  <c r="J53" i="13"/>
  <c r="I130" i="13"/>
  <c r="J130" i="13"/>
  <c r="K130" i="13"/>
  <c r="H62" i="13"/>
  <c r="K54" i="13"/>
  <c r="I54" i="13"/>
  <c r="J54" i="13"/>
  <c r="K131" i="13"/>
  <c r="J131" i="13"/>
  <c r="I131" i="13"/>
  <c r="W8" i="5"/>
  <c r="V8" i="5"/>
  <c r="U8" i="5"/>
  <c r="T8" i="5"/>
  <c r="S8" i="5"/>
  <c r="V13" i="5"/>
  <c r="U13" i="5"/>
  <c r="T13" i="5"/>
  <c r="S13" i="5"/>
  <c r="W13" i="5"/>
  <c r="V44" i="5"/>
  <c r="U44" i="5"/>
  <c r="W44" i="5"/>
  <c r="T44" i="5"/>
  <c r="S44" i="5"/>
  <c r="U41" i="5"/>
  <c r="T41" i="5"/>
  <c r="V41" i="5"/>
  <c r="S41" i="5"/>
  <c r="W41" i="5"/>
  <c r="W20" i="5"/>
  <c r="V20" i="5"/>
  <c r="T20" i="5"/>
  <c r="U20" i="5"/>
  <c r="S20" i="5"/>
  <c r="V43" i="5"/>
  <c r="S43" i="5"/>
  <c r="U43" i="5"/>
  <c r="W43" i="5"/>
  <c r="T43" i="5"/>
  <c r="L87" i="3"/>
  <c r="J87" i="3"/>
  <c r="K87" i="3"/>
  <c r="I120" i="3"/>
  <c r="L141" i="3"/>
  <c r="K141" i="3"/>
  <c r="J141" i="3"/>
  <c r="L94" i="3"/>
  <c r="J94" i="3"/>
  <c r="K94" i="3"/>
  <c r="K134" i="3"/>
  <c r="J134" i="3"/>
  <c r="D7" i="19"/>
  <c r="J74" i="25"/>
  <c r="T7" i="19"/>
  <c r="Z7" i="19"/>
  <c r="L30" i="25"/>
  <c r="N30" i="33"/>
  <c r="N30" i="31"/>
  <c r="N52" i="25"/>
  <c r="N52" i="33"/>
  <c r="N30" i="25"/>
  <c r="G95" i="25"/>
  <c r="J96" i="25" s="1"/>
  <c r="G51" i="25"/>
  <c r="E7" i="25"/>
  <c r="H8" i="25" s="1"/>
  <c r="G73" i="25"/>
  <c r="G29" i="25"/>
  <c r="N74" i="33"/>
  <c r="G253" i="24"/>
  <c r="G227" i="24"/>
  <c r="G117" i="24"/>
  <c r="G161" i="24"/>
  <c r="E7" i="24"/>
  <c r="H8" i="24"/>
  <c r="G95" i="24"/>
  <c r="G183" i="24"/>
  <c r="G139" i="24"/>
  <c r="G73" i="24"/>
  <c r="G29" i="24"/>
  <c r="G205" i="24"/>
  <c r="G51" i="24"/>
  <c r="J30" i="25"/>
  <c r="L7" i="19"/>
  <c r="K139" i="45"/>
  <c r="K73" i="8"/>
  <c r="K249" i="8"/>
  <c r="K161" i="8"/>
  <c r="K51" i="8"/>
  <c r="K29" i="8"/>
  <c r="L30" i="8" s="1"/>
  <c r="K227" i="8"/>
  <c r="K139" i="8"/>
  <c r="I7" i="8"/>
  <c r="K205" i="8"/>
  <c r="K117" i="8"/>
  <c r="L8" i="8"/>
  <c r="K271" i="8"/>
  <c r="K183" i="8"/>
  <c r="K95" i="8"/>
  <c r="K145" i="45"/>
  <c r="N16" i="44"/>
  <c r="M16" i="44"/>
  <c r="L16" i="44"/>
  <c r="I16" i="45"/>
  <c r="H16" i="45"/>
  <c r="J16" i="45"/>
  <c r="G7" i="10"/>
  <c r="J8" i="10"/>
  <c r="K144" i="44"/>
  <c r="K143" i="44"/>
  <c r="E73" i="10"/>
  <c r="H74" i="10"/>
  <c r="N16" i="45"/>
  <c r="L16" i="45"/>
  <c r="M16" i="45"/>
  <c r="J16" i="44"/>
  <c r="H16" i="44"/>
  <c r="I16" i="44"/>
  <c r="K144" i="45"/>
  <c r="I95" i="10"/>
  <c r="L96" i="10"/>
  <c r="Q16" i="45"/>
  <c r="P16" i="45"/>
  <c r="S16" i="45"/>
  <c r="T16" i="45"/>
  <c r="R16" i="45"/>
  <c r="I11" i="39"/>
  <c r="G11" i="39"/>
  <c r="H11" i="39"/>
  <c r="N52" i="8"/>
  <c r="G29" i="10"/>
  <c r="J30" i="10"/>
  <c r="K137" i="45"/>
  <c r="N16" i="43"/>
  <c r="M16" i="43"/>
  <c r="L16" i="43"/>
  <c r="G51" i="10"/>
  <c r="J52" i="10"/>
  <c r="R11" i="39"/>
  <c r="Q11" i="39"/>
  <c r="O11" i="39"/>
  <c r="P11" i="39"/>
  <c r="T11" i="39"/>
  <c r="S11" i="39"/>
  <c r="H129" i="39"/>
  <c r="I129" i="39"/>
  <c r="G129" i="39"/>
  <c r="S16" i="44"/>
  <c r="R16" i="44"/>
  <c r="T16" i="44"/>
  <c r="Q16" i="44"/>
  <c r="P16" i="44"/>
  <c r="M11" i="39"/>
  <c r="L11" i="39"/>
  <c r="K11" i="39"/>
  <c r="J135" i="14"/>
  <c r="I135" i="14"/>
  <c r="J23" i="14"/>
  <c r="I23" i="14"/>
  <c r="J79" i="14"/>
  <c r="I79" i="14"/>
  <c r="J123" i="3"/>
  <c r="K123" i="3"/>
  <c r="J93" i="14"/>
  <c r="I93" i="14"/>
  <c r="J149" i="14"/>
  <c r="I149" i="14"/>
  <c r="J121" i="3"/>
  <c r="K18" i="2"/>
  <c r="J18" i="2"/>
  <c r="J115" i="3"/>
  <c r="K115" i="3"/>
  <c r="J121" i="14"/>
  <c r="I121" i="14"/>
  <c r="J163" i="14"/>
  <c r="I163" i="14"/>
  <c r="J65" i="14"/>
  <c r="I65" i="14"/>
  <c r="J107" i="14"/>
  <c r="I107" i="14"/>
  <c r="J37" i="14"/>
  <c r="I37" i="14"/>
  <c r="J51" i="14"/>
  <c r="I51" i="14"/>
  <c r="K17" i="2"/>
  <c r="J17" i="2"/>
  <c r="K117" i="3"/>
  <c r="J117" i="3"/>
  <c r="N275" i="8" l="1"/>
  <c r="M23" i="19"/>
  <c r="M135" i="19"/>
  <c r="L82" i="25"/>
  <c r="Z73" i="19"/>
  <c r="E65" i="19"/>
  <c r="J126" i="3"/>
  <c r="K126" i="3"/>
  <c r="L58" i="10"/>
  <c r="L62" i="10"/>
  <c r="L39" i="10"/>
  <c r="L41" i="10"/>
  <c r="J83" i="10"/>
  <c r="J75" i="10"/>
  <c r="L20" i="10"/>
  <c r="N141" i="8"/>
  <c r="N188" i="8"/>
  <c r="M121" i="19"/>
  <c r="N34" i="25"/>
  <c r="N31" i="25"/>
  <c r="L75" i="24"/>
  <c r="L64" i="24"/>
  <c r="L58" i="24"/>
  <c r="N54" i="31"/>
  <c r="N99" i="31"/>
  <c r="L109" i="25"/>
  <c r="L31" i="25"/>
  <c r="L81" i="25"/>
  <c r="L62" i="25"/>
  <c r="L105" i="25"/>
  <c r="L104" i="25"/>
  <c r="Z82" i="19"/>
  <c r="Z115" i="19"/>
  <c r="U107" i="19"/>
  <c r="Z129" i="19"/>
  <c r="Z151" i="19"/>
  <c r="E35" i="19"/>
  <c r="E37" i="19"/>
  <c r="E121" i="19"/>
  <c r="E77" i="19"/>
  <c r="E149" i="19"/>
  <c r="E107" i="19"/>
  <c r="K132" i="3"/>
  <c r="J132" i="3"/>
  <c r="J206" i="3"/>
  <c r="K206" i="3"/>
  <c r="K201" i="3"/>
  <c r="J201" i="3"/>
  <c r="K130" i="3"/>
  <c r="J130" i="3"/>
  <c r="L17" i="10"/>
  <c r="N231" i="8"/>
  <c r="M147" i="19"/>
  <c r="N54" i="33"/>
  <c r="L42" i="25"/>
  <c r="U49" i="19"/>
  <c r="Z49" i="19" s="1"/>
  <c r="Z41" i="19"/>
  <c r="L53" i="10"/>
  <c r="L40" i="10"/>
  <c r="J84" i="10"/>
  <c r="L14" i="10"/>
  <c r="N230" i="8"/>
  <c r="N98" i="8"/>
  <c r="N33" i="25"/>
  <c r="L77" i="24"/>
  <c r="L62" i="24"/>
  <c r="N53" i="31"/>
  <c r="L33" i="25"/>
  <c r="L60" i="25"/>
  <c r="U21" i="19"/>
  <c r="Z124" i="19"/>
  <c r="Z160" i="19"/>
  <c r="U121" i="19"/>
  <c r="E133" i="19"/>
  <c r="J204" i="3"/>
  <c r="K204" i="3"/>
  <c r="J45" i="2"/>
  <c r="K45" i="2"/>
  <c r="K207" i="3"/>
  <c r="J207" i="3"/>
  <c r="L57" i="10"/>
  <c r="J80" i="10"/>
  <c r="N232" i="8"/>
  <c r="L85" i="24"/>
  <c r="N97" i="31"/>
  <c r="L53" i="25"/>
  <c r="Z11" i="19"/>
  <c r="U149" i="19"/>
  <c r="J86" i="10"/>
  <c r="L21" i="10"/>
  <c r="N143" i="8"/>
  <c r="N77" i="25"/>
  <c r="N55" i="33"/>
  <c r="L60" i="24"/>
  <c r="N78" i="31"/>
  <c r="N32" i="31"/>
  <c r="L58" i="25"/>
  <c r="L38" i="25"/>
  <c r="L84" i="25"/>
  <c r="L108" i="25"/>
  <c r="U23" i="19"/>
  <c r="Z24" i="19"/>
  <c r="Z43" i="19"/>
  <c r="U161" i="19"/>
  <c r="K203" i="3"/>
  <c r="J203" i="3"/>
  <c r="L64" i="10"/>
  <c r="L54" i="10"/>
  <c r="L42" i="10"/>
  <c r="J87" i="10"/>
  <c r="L18" i="10"/>
  <c r="N97" i="8"/>
  <c r="N252" i="8"/>
  <c r="N100" i="8"/>
  <c r="N251" i="8"/>
  <c r="M35" i="19"/>
  <c r="M37" i="19"/>
  <c r="M161" i="19"/>
  <c r="M91" i="19"/>
  <c r="M133" i="19"/>
  <c r="N32" i="25"/>
  <c r="N53" i="25"/>
  <c r="N53" i="33"/>
  <c r="L79" i="24"/>
  <c r="L87" i="24"/>
  <c r="L54" i="24"/>
  <c r="N54" i="24"/>
  <c r="N76" i="31"/>
  <c r="N55" i="31"/>
  <c r="N34" i="31"/>
  <c r="L36" i="25"/>
  <c r="L39" i="25"/>
  <c r="L101" i="25"/>
  <c r="L64" i="25"/>
  <c r="L40" i="25"/>
  <c r="Z53" i="19"/>
  <c r="Z14" i="19"/>
  <c r="Z57" i="19"/>
  <c r="Z103" i="19"/>
  <c r="U135" i="19"/>
  <c r="E63" i="19"/>
  <c r="E9" i="19"/>
  <c r="E91" i="19"/>
  <c r="K124" i="3"/>
  <c r="J124" i="3"/>
  <c r="K44" i="2"/>
  <c r="J44" i="2"/>
  <c r="K205" i="3"/>
  <c r="J205" i="3"/>
  <c r="K133" i="3"/>
  <c r="J133" i="3"/>
  <c r="J198" i="3"/>
  <c r="K198" i="3"/>
  <c r="J72" i="2"/>
  <c r="L72" i="2"/>
  <c r="K72" i="2"/>
  <c r="L61" i="10"/>
  <c r="K71" i="2"/>
  <c r="J71" i="2"/>
  <c r="L38" i="10"/>
  <c r="L16" i="10"/>
  <c r="N99" i="8"/>
  <c r="N186" i="8"/>
  <c r="M105" i="19"/>
  <c r="N55" i="25"/>
  <c r="L65" i="24"/>
  <c r="N32" i="33"/>
  <c r="L87" i="25"/>
  <c r="U51" i="19"/>
  <c r="L56" i="10"/>
  <c r="L35" i="10"/>
  <c r="L10" i="10"/>
  <c r="N187" i="8"/>
  <c r="N254" i="8"/>
  <c r="M65" i="19"/>
  <c r="N56" i="33"/>
  <c r="L53" i="24"/>
  <c r="N53" i="24"/>
  <c r="N34" i="33"/>
  <c r="L63" i="25"/>
  <c r="L75" i="25"/>
  <c r="Z132" i="19"/>
  <c r="Z94" i="19"/>
  <c r="U93" i="19"/>
  <c r="E51" i="19"/>
  <c r="L59" i="10"/>
  <c r="L36" i="10"/>
  <c r="L12" i="10"/>
  <c r="N210" i="8"/>
  <c r="M9" i="19"/>
  <c r="L59" i="24"/>
  <c r="N75" i="31"/>
  <c r="L97" i="25"/>
  <c r="L77" i="25"/>
  <c r="Z140" i="19"/>
  <c r="E119" i="19"/>
  <c r="K125" i="3"/>
  <c r="J125" i="3"/>
  <c r="K199" i="3"/>
  <c r="J199" i="3"/>
  <c r="J70" i="2"/>
  <c r="K70" i="2"/>
  <c r="K202" i="3"/>
  <c r="J202" i="3"/>
  <c r="L37" i="10"/>
  <c r="M21" i="19"/>
  <c r="L80" i="24"/>
  <c r="N33" i="31"/>
  <c r="L99" i="25"/>
  <c r="J76" i="10"/>
  <c r="N208" i="8"/>
  <c r="M119" i="19"/>
  <c r="M149" i="19"/>
  <c r="N78" i="25"/>
  <c r="L56" i="24"/>
  <c r="N56" i="24"/>
  <c r="N100" i="31"/>
  <c r="L59" i="25"/>
  <c r="L106" i="25"/>
  <c r="Z61" i="19"/>
  <c r="Z130" i="19"/>
  <c r="E49" i="19"/>
  <c r="L31" i="10"/>
  <c r="J78" i="10"/>
  <c r="N209" i="8"/>
  <c r="N163" i="8"/>
  <c r="M107" i="19"/>
  <c r="N56" i="25"/>
  <c r="L76" i="24"/>
  <c r="N98" i="31"/>
  <c r="L76" i="25"/>
  <c r="L86" i="25"/>
  <c r="L32" i="25"/>
  <c r="U77" i="19"/>
  <c r="Z77" i="19" s="1"/>
  <c r="U35" i="19"/>
  <c r="Z35" i="19" s="1"/>
  <c r="U65" i="19"/>
  <c r="U147" i="19"/>
  <c r="Z159" i="19"/>
  <c r="L55" i="10"/>
  <c r="L43" i="10"/>
  <c r="J81" i="10"/>
  <c r="L15" i="10"/>
  <c r="L11" i="10"/>
  <c r="N144" i="8"/>
  <c r="N185" i="8"/>
  <c r="N119" i="8"/>
  <c r="N166" i="8"/>
  <c r="N274" i="8"/>
  <c r="N120" i="8"/>
  <c r="N165" i="8"/>
  <c r="M49" i="19"/>
  <c r="M51" i="19"/>
  <c r="M93" i="19"/>
  <c r="M77" i="19"/>
  <c r="N75" i="25"/>
  <c r="N98" i="25"/>
  <c r="L82" i="24"/>
  <c r="L78" i="24"/>
  <c r="L57" i="24"/>
  <c r="L63" i="24"/>
  <c r="N77" i="31"/>
  <c r="N33" i="33"/>
  <c r="L78" i="25"/>
  <c r="L35" i="25"/>
  <c r="L37" i="25"/>
  <c r="L85" i="25"/>
  <c r="L34" i="25"/>
  <c r="L103" i="25"/>
  <c r="L79" i="25"/>
  <c r="Z47" i="19"/>
  <c r="Z81" i="19"/>
  <c r="U105" i="19"/>
  <c r="Z143" i="19"/>
  <c r="Z123" i="19"/>
  <c r="E21" i="19"/>
  <c r="E23" i="19"/>
  <c r="E93" i="19"/>
  <c r="E135" i="19"/>
  <c r="K197" i="3"/>
  <c r="J197" i="3"/>
  <c r="J46" i="2"/>
  <c r="K46" i="2"/>
  <c r="K128" i="3"/>
  <c r="J128" i="3"/>
  <c r="K200" i="3"/>
  <c r="J200" i="3"/>
  <c r="J131" i="3"/>
  <c r="K131" i="3"/>
  <c r="N97" i="25"/>
  <c r="L61" i="25"/>
  <c r="L65" i="25"/>
  <c r="Z30" i="19"/>
  <c r="U91" i="19"/>
  <c r="L65" i="10"/>
  <c r="J77" i="10"/>
  <c r="N207" i="8"/>
  <c r="N253" i="8"/>
  <c r="N54" i="25"/>
  <c r="L83" i="24"/>
  <c r="L55" i="25"/>
  <c r="L43" i="25"/>
  <c r="L98" i="25"/>
  <c r="Z55" i="19"/>
  <c r="U63" i="19"/>
  <c r="E147" i="19"/>
  <c r="J82" i="10"/>
  <c r="L9" i="10"/>
  <c r="N142" i="8"/>
  <c r="N164" i="8"/>
  <c r="L86" i="24"/>
  <c r="L55" i="24"/>
  <c r="N55" i="24"/>
  <c r="L80" i="25"/>
  <c r="L100" i="25"/>
  <c r="U37" i="19"/>
  <c r="Z38" i="19"/>
  <c r="Z95" i="19"/>
  <c r="E105" i="19"/>
  <c r="E161" i="19"/>
  <c r="L63" i="10"/>
  <c r="L32" i="10"/>
  <c r="L60" i="10"/>
  <c r="L33" i="10"/>
  <c r="L34" i="10"/>
  <c r="J79" i="10"/>
  <c r="J85" i="10"/>
  <c r="L19" i="10"/>
  <c r="L13" i="10"/>
  <c r="N273" i="8"/>
  <c r="N121" i="8"/>
  <c r="N229" i="8"/>
  <c r="N276" i="8"/>
  <c r="N122" i="8"/>
  <c r="M63" i="19"/>
  <c r="M79" i="19"/>
  <c r="N99" i="25"/>
  <c r="N76" i="25"/>
  <c r="N100" i="25"/>
  <c r="L84" i="24"/>
  <c r="L81" i="24"/>
  <c r="L61" i="24"/>
  <c r="N56" i="31"/>
  <c r="N31" i="31"/>
  <c r="N31" i="33"/>
  <c r="L56" i="25"/>
  <c r="L57" i="25"/>
  <c r="L41" i="25"/>
  <c r="L102" i="25"/>
  <c r="L54" i="25"/>
  <c r="L107" i="25"/>
  <c r="L83" i="25"/>
  <c r="U9" i="19"/>
  <c r="Z9" i="19" s="1"/>
  <c r="Z29" i="19"/>
  <c r="Z40" i="19"/>
  <c r="U119" i="19"/>
  <c r="Z99" i="19"/>
  <c r="Z80" i="19"/>
  <c r="U79" i="19"/>
  <c r="Z79" i="19" s="1"/>
  <c r="U133" i="19"/>
  <c r="Z125" i="19"/>
  <c r="E79" i="19"/>
  <c r="J129" i="3"/>
  <c r="K129" i="3"/>
  <c r="J127" i="3"/>
  <c r="K127" i="3"/>
  <c r="J146" i="13"/>
  <c r="I146" i="13"/>
  <c r="K146" i="13"/>
  <c r="K189" i="3"/>
  <c r="J189" i="3"/>
  <c r="K9" i="17"/>
  <c r="J9" i="17"/>
  <c r="I9" i="17"/>
  <c r="K33" i="17"/>
  <c r="K20" i="17"/>
  <c r="K13" i="17"/>
  <c r="K25" i="17"/>
  <c r="K46" i="17"/>
  <c r="K115" i="17"/>
  <c r="K95" i="17"/>
  <c r="K59" i="17"/>
  <c r="K19" i="17"/>
  <c r="K15" i="17"/>
  <c r="K11" i="17"/>
  <c r="K12" i="17"/>
  <c r="K42" i="17"/>
  <c r="K128" i="17"/>
  <c r="K146" i="28"/>
  <c r="M146" i="28"/>
  <c r="L146" i="28"/>
  <c r="J146" i="28"/>
  <c r="I146" i="28"/>
  <c r="P133" i="19"/>
  <c r="R133" i="19"/>
  <c r="K76" i="17"/>
  <c r="X35" i="19"/>
  <c r="K38" i="17"/>
  <c r="K69" i="17"/>
  <c r="H149" i="19"/>
  <c r="J149" i="19"/>
  <c r="X119" i="19"/>
  <c r="I64" i="21"/>
  <c r="H64" i="21"/>
  <c r="K20" i="28"/>
  <c r="M20" i="28"/>
  <c r="J20" i="28"/>
  <c r="L20" i="28"/>
  <c r="I20" i="28"/>
  <c r="K63" i="17"/>
  <c r="J63" i="17"/>
  <c r="I63" i="17"/>
  <c r="P121" i="19"/>
  <c r="R121" i="19"/>
  <c r="I48" i="27"/>
  <c r="J48" i="27"/>
  <c r="K48" i="27"/>
  <c r="Y120" i="18"/>
  <c r="X120" i="18"/>
  <c r="J90" i="27"/>
  <c r="I90" i="27"/>
  <c r="K90" i="27"/>
  <c r="Y92" i="18"/>
  <c r="X92" i="18"/>
  <c r="X133" i="19"/>
  <c r="K34" i="26"/>
  <c r="J34" i="26"/>
  <c r="I34" i="26"/>
  <c r="K20" i="27"/>
  <c r="I20" i="27"/>
  <c r="J20" i="27"/>
  <c r="J91" i="16"/>
  <c r="I91" i="16"/>
  <c r="K91" i="16"/>
  <c r="I146" i="44"/>
  <c r="G146" i="44"/>
  <c r="H146" i="44"/>
  <c r="K146" i="44" s="1"/>
  <c r="O146" i="45"/>
  <c r="N146" i="45"/>
  <c r="M146" i="45"/>
  <c r="L146" i="45"/>
  <c r="K43" i="2"/>
  <c r="J43" i="2"/>
  <c r="M91" i="15"/>
  <c r="L91" i="15"/>
  <c r="J91" i="15"/>
  <c r="K91" i="15"/>
  <c r="I91" i="15"/>
  <c r="K79" i="16"/>
  <c r="J79" i="16"/>
  <c r="I79" i="16"/>
  <c r="J160" i="18"/>
  <c r="I160" i="18"/>
  <c r="R23" i="19"/>
  <c r="P23" i="19"/>
  <c r="K29" i="17"/>
  <c r="J78" i="18"/>
  <c r="I78" i="18"/>
  <c r="H121" i="19"/>
  <c r="J121" i="19"/>
  <c r="R93" i="19"/>
  <c r="P93" i="19"/>
  <c r="J96" i="10"/>
  <c r="G95" i="10"/>
  <c r="I271" i="8"/>
  <c r="J272" i="8" s="1"/>
  <c r="I183" i="8"/>
  <c r="J184" i="8" s="1"/>
  <c r="I95" i="8"/>
  <c r="J96" i="8" s="1"/>
  <c r="I73" i="8"/>
  <c r="I249" i="8"/>
  <c r="J250" i="8" s="1"/>
  <c r="I161" i="8"/>
  <c r="J162" i="8" s="1"/>
  <c r="I51" i="8"/>
  <c r="I29" i="8"/>
  <c r="J30" i="8" s="1"/>
  <c r="I227" i="8"/>
  <c r="J228" i="8" s="1"/>
  <c r="I139" i="8"/>
  <c r="J140" i="8" s="1"/>
  <c r="G7" i="8"/>
  <c r="I205" i="8"/>
  <c r="J206" i="8" s="1"/>
  <c r="I117" i="8"/>
  <c r="J118" i="8" s="1"/>
  <c r="J8" i="8"/>
  <c r="K192" i="3"/>
  <c r="J192" i="3"/>
  <c r="W20" i="13"/>
  <c r="V20" i="13"/>
  <c r="U20" i="13"/>
  <c r="K66" i="17"/>
  <c r="K52" i="17"/>
  <c r="K151" i="17"/>
  <c r="K123" i="17"/>
  <c r="M105" i="15"/>
  <c r="K105" i="15"/>
  <c r="J105" i="15"/>
  <c r="I105" i="15"/>
  <c r="L105" i="15"/>
  <c r="K48" i="17"/>
  <c r="K90" i="13"/>
  <c r="J90" i="13"/>
  <c r="I90" i="13"/>
  <c r="L63" i="15"/>
  <c r="K63" i="15"/>
  <c r="J63" i="15"/>
  <c r="M63" i="15"/>
  <c r="I63" i="15"/>
  <c r="K47" i="17"/>
  <c r="J188" i="3"/>
  <c r="K188" i="3"/>
  <c r="M77" i="15"/>
  <c r="L77" i="15"/>
  <c r="K77" i="15"/>
  <c r="I77" i="15"/>
  <c r="J77" i="15"/>
  <c r="K108" i="17"/>
  <c r="K79" i="17"/>
  <c r="I79" i="17"/>
  <c r="J79" i="17"/>
  <c r="M119" i="15"/>
  <c r="L119" i="15"/>
  <c r="K119" i="15"/>
  <c r="J119" i="15"/>
  <c r="I119" i="15"/>
  <c r="K110" i="17"/>
  <c r="K130" i="17"/>
  <c r="K191" i="3"/>
  <c r="J191" i="3"/>
  <c r="K160" i="17"/>
  <c r="K44" i="17"/>
  <c r="K43" i="17"/>
  <c r="K158" i="17"/>
  <c r="X161" i="19"/>
  <c r="X34" i="18"/>
  <c r="Y34" i="18"/>
  <c r="Y20" i="18"/>
  <c r="X20" i="18"/>
  <c r="K152" i="16"/>
  <c r="R8" i="18"/>
  <c r="Q8" i="18"/>
  <c r="R51" i="18"/>
  <c r="R25" i="18"/>
  <c r="R16" i="18"/>
  <c r="R33" i="18"/>
  <c r="J79" i="19"/>
  <c r="H79" i="19"/>
  <c r="Q22" i="21"/>
  <c r="R22" i="21"/>
  <c r="K20" i="16"/>
  <c r="Y118" i="18"/>
  <c r="X118" i="18"/>
  <c r="K19" i="16"/>
  <c r="K129" i="17"/>
  <c r="X37" i="19"/>
  <c r="M62" i="28"/>
  <c r="L62" i="28"/>
  <c r="J62" i="28"/>
  <c r="K62" i="28"/>
  <c r="I62" i="28"/>
  <c r="K146" i="17"/>
  <c r="Y76" i="18"/>
  <c r="X76" i="18"/>
  <c r="R59" i="18"/>
  <c r="K149" i="17"/>
  <c r="J149" i="17"/>
  <c r="I149" i="17"/>
  <c r="J77" i="17"/>
  <c r="I77" i="17"/>
  <c r="K77" i="17"/>
  <c r="R91" i="19"/>
  <c r="P91" i="19"/>
  <c r="X147" i="19"/>
  <c r="J65" i="19"/>
  <c r="H65" i="19"/>
  <c r="I106" i="21"/>
  <c r="H106" i="21"/>
  <c r="Y154" i="18"/>
  <c r="Y151" i="18"/>
  <c r="Y72" i="18"/>
  <c r="R144" i="18"/>
  <c r="J90" i="18"/>
  <c r="I90" i="18"/>
  <c r="K71" i="16"/>
  <c r="Y126" i="18"/>
  <c r="Y65" i="18"/>
  <c r="R39" i="18"/>
  <c r="K16" i="17"/>
  <c r="R94" i="18"/>
  <c r="I148" i="18"/>
  <c r="J148" i="18"/>
  <c r="Y112" i="18"/>
  <c r="Y125" i="18"/>
  <c r="Y87" i="18"/>
  <c r="K100" i="16"/>
  <c r="K115" i="16"/>
  <c r="R138" i="18"/>
  <c r="R134" i="18"/>
  <c r="Q134" i="18"/>
  <c r="R30" i="18"/>
  <c r="Y40" i="18"/>
  <c r="K132" i="17"/>
  <c r="K159" i="16"/>
  <c r="H135" i="19"/>
  <c r="J135" i="19"/>
  <c r="Y79" i="18"/>
  <c r="Y47" i="18"/>
  <c r="K136" i="16"/>
  <c r="R142" i="18"/>
  <c r="R34" i="18"/>
  <c r="Q34" i="18"/>
  <c r="R81" i="18"/>
  <c r="R75" i="18"/>
  <c r="K27" i="17"/>
  <c r="K28" i="16"/>
  <c r="J156" i="18"/>
  <c r="I104" i="18"/>
  <c r="J104" i="18"/>
  <c r="J56" i="18"/>
  <c r="K160" i="27"/>
  <c r="J160" i="27"/>
  <c r="I160" i="27"/>
  <c r="M146" i="43"/>
  <c r="L146" i="43"/>
  <c r="O146" i="43"/>
  <c r="N146" i="43"/>
  <c r="K129" i="39"/>
  <c r="N129" i="39"/>
  <c r="M129" i="39"/>
  <c r="O129" i="39"/>
  <c r="L129" i="39"/>
  <c r="I91" i="17"/>
  <c r="K91" i="17"/>
  <c r="J91" i="17"/>
  <c r="E51" i="10"/>
  <c r="H52" i="10"/>
  <c r="L250" i="8"/>
  <c r="J65" i="17"/>
  <c r="I65" i="17"/>
  <c r="K65" i="17"/>
  <c r="K51" i="17"/>
  <c r="J51" i="17"/>
  <c r="I51" i="17"/>
  <c r="K118" i="3"/>
  <c r="J118" i="3"/>
  <c r="K75" i="17"/>
  <c r="K186" i="3"/>
  <c r="J186" i="3"/>
  <c r="K144" i="17"/>
  <c r="K96" i="17"/>
  <c r="M21" i="15"/>
  <c r="L21" i="15"/>
  <c r="K21" i="15"/>
  <c r="J21" i="15"/>
  <c r="I21" i="15"/>
  <c r="K136" i="17"/>
  <c r="K87" i="17"/>
  <c r="K127" i="17"/>
  <c r="I49" i="15"/>
  <c r="M49" i="15"/>
  <c r="L49" i="15"/>
  <c r="K49" i="15"/>
  <c r="J49" i="15"/>
  <c r="K32" i="17"/>
  <c r="K107" i="17"/>
  <c r="J107" i="17"/>
  <c r="I107" i="17"/>
  <c r="K61" i="17"/>
  <c r="K21" i="17"/>
  <c r="J21" i="17"/>
  <c r="I21" i="17"/>
  <c r="K141" i="17"/>
  <c r="K105" i="16"/>
  <c r="I105" i="16"/>
  <c r="J105" i="16"/>
  <c r="K90" i="17"/>
  <c r="K62" i="17"/>
  <c r="R120" i="18"/>
  <c r="Q120" i="18"/>
  <c r="R22" i="18"/>
  <c r="Q22" i="18"/>
  <c r="X21" i="19"/>
  <c r="Y160" i="18"/>
  <c r="X160" i="18"/>
  <c r="K124" i="17"/>
  <c r="K63" i="16"/>
  <c r="J63" i="16"/>
  <c r="I63" i="16"/>
  <c r="K15" i="16"/>
  <c r="H105" i="19"/>
  <c r="J105" i="19"/>
  <c r="L133" i="22"/>
  <c r="K133" i="22"/>
  <c r="J133" i="22"/>
  <c r="K20" i="26"/>
  <c r="J20" i="26"/>
  <c r="I20" i="26"/>
  <c r="Y134" i="18"/>
  <c r="X134" i="18"/>
  <c r="K34" i="17"/>
  <c r="R123" i="18"/>
  <c r="R11" i="18"/>
  <c r="R97" i="18"/>
  <c r="K89" i="17"/>
  <c r="P107" i="19"/>
  <c r="R107" i="19"/>
  <c r="Y50" i="18"/>
  <c r="X50" i="18"/>
  <c r="K153" i="16"/>
  <c r="R155" i="18"/>
  <c r="R143" i="18"/>
  <c r="R80" i="18"/>
  <c r="K112" i="17"/>
  <c r="P119" i="19"/>
  <c r="R119" i="19"/>
  <c r="H134" i="21"/>
  <c r="I134" i="21"/>
  <c r="Y56" i="18"/>
  <c r="K68" i="17"/>
  <c r="K59" i="16"/>
  <c r="J21" i="16"/>
  <c r="K21" i="16"/>
  <c r="I21" i="16"/>
  <c r="Y93" i="18"/>
  <c r="R146" i="18"/>
  <c r="Q146" i="18"/>
  <c r="R48" i="18"/>
  <c r="Q48" i="18"/>
  <c r="R145" i="18"/>
  <c r="P105" i="19"/>
  <c r="R105" i="19"/>
  <c r="X63" i="19"/>
  <c r="L161" i="22"/>
  <c r="K161" i="22"/>
  <c r="J161" i="22"/>
  <c r="Y109" i="18"/>
  <c r="J135" i="16"/>
  <c r="I135" i="16"/>
  <c r="K135" i="16"/>
  <c r="R53" i="18"/>
  <c r="J18" i="18"/>
  <c r="J21" i="19"/>
  <c r="H21" i="19"/>
  <c r="I146" i="43"/>
  <c r="G146" i="43"/>
  <c r="H146" i="43"/>
  <c r="K146" i="43" s="1"/>
  <c r="I146" i="45"/>
  <c r="H146" i="45"/>
  <c r="K146" i="45" s="1"/>
  <c r="G146" i="45"/>
  <c r="N146" i="44"/>
  <c r="M146" i="44"/>
  <c r="L146" i="44"/>
  <c r="O146" i="44"/>
  <c r="J113" i="3"/>
  <c r="K113" i="3"/>
  <c r="K116" i="3"/>
  <c r="J116" i="3"/>
  <c r="L96" i="8"/>
  <c r="L74" i="8"/>
  <c r="K7" i="19"/>
  <c r="K113" i="17"/>
  <c r="E29" i="10"/>
  <c r="H30" i="10"/>
  <c r="L206" i="8"/>
  <c r="L52" i="8"/>
  <c r="E253" i="24"/>
  <c r="E161" i="24"/>
  <c r="E227" i="24"/>
  <c r="E139" i="24"/>
  <c r="E205" i="24"/>
  <c r="E117" i="24"/>
  <c r="E29" i="24"/>
  <c r="C7" i="24"/>
  <c r="E95" i="24"/>
  <c r="E73" i="24"/>
  <c r="E183" i="24"/>
  <c r="E51" i="24"/>
  <c r="J42" i="2"/>
  <c r="K42" i="2"/>
  <c r="K118" i="13"/>
  <c r="J118" i="13"/>
  <c r="I118" i="13"/>
  <c r="I135" i="17"/>
  <c r="K135" i="17"/>
  <c r="J135" i="17"/>
  <c r="K40" i="17"/>
  <c r="W17" i="17"/>
  <c r="K85" i="17"/>
  <c r="K31" i="17"/>
  <c r="K70" i="17"/>
  <c r="J34" i="13"/>
  <c r="I34" i="13"/>
  <c r="K34" i="13"/>
  <c r="J147" i="16"/>
  <c r="K147" i="16"/>
  <c r="I147" i="16"/>
  <c r="K80" i="17"/>
  <c r="K20" i="13"/>
  <c r="J20" i="13"/>
  <c r="I20" i="13"/>
  <c r="K68" i="2"/>
  <c r="J68" i="2"/>
  <c r="K147" i="15"/>
  <c r="I147" i="15"/>
  <c r="J147" i="15"/>
  <c r="M147" i="15"/>
  <c r="L147" i="15"/>
  <c r="K157" i="17"/>
  <c r="R76" i="18"/>
  <c r="Q76" i="18"/>
  <c r="J121" i="17"/>
  <c r="I121" i="17"/>
  <c r="K121" i="17"/>
  <c r="K133" i="16"/>
  <c r="J133" i="16"/>
  <c r="I133" i="16"/>
  <c r="X79" i="19"/>
  <c r="J146" i="27"/>
  <c r="I146" i="27"/>
  <c r="K146" i="27"/>
  <c r="K56" i="16"/>
  <c r="Q148" i="18"/>
  <c r="R148" i="18"/>
  <c r="J48" i="18"/>
  <c r="I48" i="18"/>
  <c r="X121" i="19"/>
  <c r="X23" i="19"/>
  <c r="J49" i="19"/>
  <c r="H49" i="19"/>
  <c r="J147" i="22"/>
  <c r="L147" i="22"/>
  <c r="K147" i="22"/>
  <c r="K52" i="16"/>
  <c r="K110" i="16"/>
  <c r="K149" i="16"/>
  <c r="I149" i="16"/>
  <c r="J149" i="16"/>
  <c r="R28" i="18"/>
  <c r="X77" i="19"/>
  <c r="J63" i="19"/>
  <c r="H63" i="19"/>
  <c r="I118" i="26"/>
  <c r="J118" i="26"/>
  <c r="K118" i="26"/>
  <c r="K137" i="17"/>
  <c r="K48" i="16"/>
  <c r="R131" i="18"/>
  <c r="J34" i="18"/>
  <c r="I34" i="18"/>
  <c r="X105" i="19"/>
  <c r="L77" i="22"/>
  <c r="K77" i="22"/>
  <c r="J77" i="22"/>
  <c r="K90" i="26"/>
  <c r="I90" i="26"/>
  <c r="J90" i="26"/>
  <c r="Y73" i="18"/>
  <c r="K55" i="17"/>
  <c r="R60" i="18"/>
  <c r="J120" i="18"/>
  <c r="I120" i="18"/>
  <c r="X21" i="22"/>
  <c r="W21" i="22"/>
  <c r="V21" i="22"/>
  <c r="K48" i="26"/>
  <c r="J48" i="26"/>
  <c r="I48" i="26"/>
  <c r="Y157" i="18"/>
  <c r="Y74" i="18"/>
  <c r="I161" i="16"/>
  <c r="K161" i="16"/>
  <c r="J161" i="16"/>
  <c r="R130" i="18"/>
  <c r="R57" i="18"/>
  <c r="K69" i="16"/>
  <c r="K107" i="16"/>
  <c r="J107" i="16"/>
  <c r="I107" i="16"/>
  <c r="R15" i="18"/>
  <c r="Y148" i="18"/>
  <c r="X148" i="18"/>
  <c r="Y117" i="18"/>
  <c r="Y10" i="18"/>
  <c r="R122" i="18"/>
  <c r="R135" i="18"/>
  <c r="R71" i="18"/>
  <c r="J115" i="18"/>
  <c r="J154" i="18"/>
  <c r="J64" i="18"/>
  <c r="I64" i="18"/>
  <c r="J125" i="19"/>
  <c r="P149" i="19"/>
  <c r="R149" i="19"/>
  <c r="L105" i="22"/>
  <c r="K105" i="22"/>
  <c r="J105" i="22"/>
  <c r="Y140" i="18"/>
  <c r="Y100" i="18"/>
  <c r="Y57" i="18"/>
  <c r="K128" i="16"/>
  <c r="K44" i="16"/>
  <c r="K94" i="17"/>
  <c r="R129" i="18"/>
  <c r="R126" i="18"/>
  <c r="R101" i="18"/>
  <c r="J153" i="18"/>
  <c r="J66" i="18"/>
  <c r="J23" i="19"/>
  <c r="H23" i="19"/>
  <c r="R29" i="19"/>
  <c r="R40" i="19"/>
  <c r="J16" i="43"/>
  <c r="H16" i="43"/>
  <c r="I16" i="43"/>
  <c r="R16" i="43"/>
  <c r="P16" i="43"/>
  <c r="S16" i="43"/>
  <c r="Q16" i="43"/>
  <c r="T16" i="43"/>
  <c r="W13" i="17"/>
  <c r="K100" i="17"/>
  <c r="K26" i="17"/>
  <c r="J190" i="3"/>
  <c r="K190" i="3"/>
  <c r="K24" i="17"/>
  <c r="K14" i="17"/>
  <c r="K53" i="17"/>
  <c r="J133" i="15"/>
  <c r="M133" i="15"/>
  <c r="L133" i="15"/>
  <c r="K133" i="15"/>
  <c r="I133" i="15"/>
  <c r="K74" i="17"/>
  <c r="Y104" i="18"/>
  <c r="X104" i="18"/>
  <c r="J91" i="19"/>
  <c r="H91" i="19"/>
  <c r="X9" i="19"/>
  <c r="J35" i="19"/>
  <c r="H35" i="19"/>
  <c r="M48" i="28"/>
  <c r="L48" i="28"/>
  <c r="K48" i="28"/>
  <c r="I48" i="28"/>
  <c r="J48" i="28"/>
  <c r="K53" i="16"/>
  <c r="K103" i="17"/>
  <c r="K65" i="16"/>
  <c r="J65" i="16"/>
  <c r="I65" i="16"/>
  <c r="R109" i="18"/>
  <c r="Q36" i="18"/>
  <c r="R36" i="18"/>
  <c r="R128" i="18"/>
  <c r="K87" i="16"/>
  <c r="K34" i="16"/>
  <c r="H119" i="19"/>
  <c r="J119" i="19"/>
  <c r="P135" i="19"/>
  <c r="R135" i="19"/>
  <c r="J51" i="19"/>
  <c r="H51" i="19"/>
  <c r="J91" i="22"/>
  <c r="L91" i="22"/>
  <c r="K91" i="22"/>
  <c r="K51" i="16"/>
  <c r="J51" i="16"/>
  <c r="I51" i="16"/>
  <c r="K130" i="16"/>
  <c r="R140" i="18"/>
  <c r="R86" i="18"/>
  <c r="J134" i="18"/>
  <c r="I134" i="18"/>
  <c r="R49" i="19"/>
  <c r="P49" i="19"/>
  <c r="K76" i="26"/>
  <c r="I76" i="26"/>
  <c r="J76" i="26"/>
  <c r="K70" i="16"/>
  <c r="K150" i="17"/>
  <c r="R106" i="18"/>
  <c r="Q106" i="18"/>
  <c r="R69" i="18"/>
  <c r="R38" i="18"/>
  <c r="K98" i="16"/>
  <c r="R85" i="18"/>
  <c r="H147" i="19"/>
  <c r="J147" i="19"/>
  <c r="R79" i="19"/>
  <c r="P79" i="19"/>
  <c r="X49" i="19"/>
  <c r="K118" i="27"/>
  <c r="J118" i="27"/>
  <c r="I118" i="27"/>
  <c r="Y135" i="18"/>
  <c r="Y27" i="18"/>
  <c r="K11" i="16"/>
  <c r="K40" i="16"/>
  <c r="K37" i="16"/>
  <c r="J37" i="16"/>
  <c r="I37" i="16"/>
  <c r="K155" i="17"/>
  <c r="R98" i="18"/>
  <c r="R79" i="18"/>
  <c r="R29" i="18"/>
  <c r="R24" i="18"/>
  <c r="J62" i="18"/>
  <c r="I62" i="18"/>
  <c r="J62" i="26"/>
  <c r="I62" i="26"/>
  <c r="K62" i="26"/>
  <c r="K114" i="16"/>
  <c r="Y51" i="18"/>
  <c r="Y45" i="18"/>
  <c r="K31" i="16"/>
  <c r="R136" i="18"/>
  <c r="R111" i="18"/>
  <c r="R92" i="18"/>
  <c r="Q92" i="18"/>
  <c r="K77" i="16"/>
  <c r="J77" i="16"/>
  <c r="I77" i="16"/>
  <c r="J132" i="18"/>
  <c r="I132" i="18"/>
  <c r="X91" i="19"/>
  <c r="I92" i="21"/>
  <c r="H92" i="21"/>
  <c r="Y36" i="18"/>
  <c r="X36" i="18"/>
  <c r="Y66" i="18"/>
  <c r="J24" i="18"/>
  <c r="K144" i="16"/>
  <c r="K13" i="16"/>
  <c r="R40" i="18"/>
  <c r="J27" i="18"/>
  <c r="J9" i="19"/>
  <c r="H9" i="19"/>
  <c r="J110" i="19"/>
  <c r="L49" i="22"/>
  <c r="K49" i="22"/>
  <c r="J49" i="22"/>
  <c r="J118" i="28"/>
  <c r="I118" i="28"/>
  <c r="M118" i="28"/>
  <c r="L118" i="28"/>
  <c r="K118" i="28"/>
  <c r="K46" i="16"/>
  <c r="Y132" i="18"/>
  <c r="X132" i="18"/>
  <c r="W9" i="16"/>
  <c r="U9" i="16"/>
  <c r="V9" i="16"/>
  <c r="W10" i="16"/>
  <c r="W11" i="16"/>
  <c r="W14" i="16"/>
  <c r="I49" i="16"/>
  <c r="J49" i="16"/>
  <c r="K49" i="16"/>
  <c r="K58" i="16"/>
  <c r="K14" i="16"/>
  <c r="K93" i="17"/>
  <c r="J93" i="17"/>
  <c r="I93" i="17"/>
  <c r="R113" i="18"/>
  <c r="R118" i="18"/>
  <c r="Q118" i="18"/>
  <c r="R50" i="18"/>
  <c r="Q50" i="18"/>
  <c r="K73" i="16"/>
  <c r="J131" i="18"/>
  <c r="J76" i="18"/>
  <c r="I76" i="18"/>
  <c r="J92" i="18"/>
  <c r="I92" i="18"/>
  <c r="J154" i="19"/>
  <c r="J76" i="19"/>
  <c r="K138" i="44"/>
  <c r="K139" i="44"/>
  <c r="L162" i="8"/>
  <c r="E73" i="25"/>
  <c r="H74" i="25" s="1"/>
  <c r="C7" i="25"/>
  <c r="F8" i="25" s="1"/>
  <c r="E95" i="25"/>
  <c r="E51" i="25"/>
  <c r="E29" i="25"/>
  <c r="K84" i="17"/>
  <c r="K187" i="3"/>
  <c r="J187" i="3"/>
  <c r="L118" i="8"/>
  <c r="S7" i="19"/>
  <c r="Y21" i="15"/>
  <c r="X21" i="15"/>
  <c r="W21" i="15"/>
  <c r="K72" i="17"/>
  <c r="L55" i="12"/>
  <c r="K55" i="12"/>
  <c r="J55" i="12"/>
  <c r="I55" i="12"/>
  <c r="K67" i="17"/>
  <c r="I104" i="13"/>
  <c r="K104" i="13"/>
  <c r="J104" i="13"/>
  <c r="K125" i="17"/>
  <c r="K105" i="17"/>
  <c r="J105" i="17"/>
  <c r="I105" i="17"/>
  <c r="K41" i="17"/>
  <c r="K116" i="17"/>
  <c r="K88" i="17"/>
  <c r="V21" i="17"/>
  <c r="U21" i="17"/>
  <c r="W21" i="17"/>
  <c r="I54" i="12"/>
  <c r="L54" i="12"/>
  <c r="K54" i="12"/>
  <c r="J54" i="12"/>
  <c r="K30" i="17"/>
  <c r="K147" i="17"/>
  <c r="I147" i="17"/>
  <c r="J147" i="17"/>
  <c r="I23" i="17"/>
  <c r="K23" i="17"/>
  <c r="J23" i="17"/>
  <c r="K119" i="17"/>
  <c r="J119" i="17"/>
  <c r="I119" i="17"/>
  <c r="K45" i="16"/>
  <c r="K10" i="16"/>
  <c r="J37" i="19"/>
  <c r="H37" i="19"/>
  <c r="K25" i="16"/>
  <c r="K66" i="16"/>
  <c r="R149" i="18"/>
  <c r="H78" i="21"/>
  <c r="I78" i="21"/>
  <c r="J35" i="22"/>
  <c r="L35" i="22"/>
  <c r="K35" i="22"/>
  <c r="K94" i="16"/>
  <c r="K143" i="16"/>
  <c r="R96" i="18"/>
  <c r="R46" i="18"/>
  <c r="K55" i="16"/>
  <c r="J146" i="18"/>
  <c r="I146" i="18"/>
  <c r="R51" i="19"/>
  <c r="P51" i="19"/>
  <c r="I120" i="21"/>
  <c r="H120" i="21"/>
  <c r="I148" i="21"/>
  <c r="H148" i="21"/>
  <c r="K76" i="27"/>
  <c r="I76" i="27"/>
  <c r="J76" i="27"/>
  <c r="X146" i="18"/>
  <c r="Y146" i="18"/>
  <c r="Y8" i="18"/>
  <c r="X8" i="18"/>
  <c r="Y23" i="18"/>
  <c r="Y127" i="18"/>
  <c r="Y15" i="18"/>
  <c r="Y58" i="18"/>
  <c r="Y90" i="18"/>
  <c r="X90" i="18"/>
  <c r="K37" i="17"/>
  <c r="J37" i="17"/>
  <c r="I37" i="17"/>
  <c r="K101" i="16"/>
  <c r="K95" i="16"/>
  <c r="R87" i="18"/>
  <c r="X51" i="19"/>
  <c r="I36" i="21"/>
  <c r="H36" i="21"/>
  <c r="K32" i="16"/>
  <c r="Y113" i="18"/>
  <c r="Y62" i="18"/>
  <c r="X62" i="18"/>
  <c r="Y83" i="18"/>
  <c r="R160" i="18"/>
  <c r="Q160" i="18"/>
  <c r="R78" i="18"/>
  <c r="Q78" i="18"/>
  <c r="K29" i="16"/>
  <c r="I162" i="21"/>
  <c r="H162" i="21"/>
  <c r="L119" i="22"/>
  <c r="J119" i="22"/>
  <c r="K119" i="22"/>
  <c r="Y150" i="18"/>
  <c r="Y69" i="18"/>
  <c r="K145" i="16"/>
  <c r="K60" i="17"/>
  <c r="R20" i="18"/>
  <c r="Q20" i="18"/>
  <c r="J55" i="18"/>
  <c r="J93" i="19"/>
  <c r="H93" i="19"/>
  <c r="Y149" i="18"/>
  <c r="Y42" i="18"/>
  <c r="K18" i="16"/>
  <c r="K81" i="17"/>
  <c r="K30" i="16"/>
  <c r="R127" i="18"/>
  <c r="R89" i="18"/>
  <c r="K123" i="16"/>
  <c r="K102" i="17"/>
  <c r="J108" i="18"/>
  <c r="J65" i="18"/>
  <c r="H133" i="19"/>
  <c r="J133" i="19"/>
  <c r="R65" i="19"/>
  <c r="P65" i="19"/>
  <c r="X135" i="19"/>
  <c r="L34" i="28"/>
  <c r="K34" i="28"/>
  <c r="J34" i="28"/>
  <c r="I34" i="28"/>
  <c r="M34" i="28"/>
  <c r="Y52" i="18"/>
  <c r="Y28" i="18"/>
  <c r="R62" i="18"/>
  <c r="Q62" i="18"/>
  <c r="R13" i="18"/>
  <c r="K17" i="17"/>
  <c r="J106" i="18"/>
  <c r="I106" i="18"/>
  <c r="J28" i="18"/>
  <c r="J124" i="19"/>
  <c r="J87" i="19"/>
  <c r="J13" i="19"/>
  <c r="J62" i="27"/>
  <c r="I62" i="27"/>
  <c r="K62" i="27"/>
  <c r="K145" i="44"/>
  <c r="K159" i="17"/>
  <c r="K193" i="3"/>
  <c r="J193" i="3"/>
  <c r="K142" i="17"/>
  <c r="K114" i="17"/>
  <c r="K122" i="3"/>
  <c r="J122" i="3"/>
  <c r="C73" i="10"/>
  <c r="D74" i="10" s="1"/>
  <c r="F74" i="10"/>
  <c r="L228" i="8"/>
  <c r="H96" i="25"/>
  <c r="M35" i="15"/>
  <c r="L35" i="15"/>
  <c r="K35" i="15"/>
  <c r="I35" i="15"/>
  <c r="J35" i="15"/>
  <c r="K152" i="17"/>
  <c r="K160" i="13"/>
  <c r="J160" i="13"/>
  <c r="I160" i="13"/>
  <c r="K153" i="17"/>
  <c r="K114" i="3"/>
  <c r="J114" i="3"/>
  <c r="K121" i="16"/>
  <c r="J121" i="16"/>
  <c r="I121" i="16"/>
  <c r="V9" i="17"/>
  <c r="U9" i="17"/>
  <c r="W9" i="17"/>
  <c r="K132" i="13"/>
  <c r="J132" i="13"/>
  <c r="I132" i="13"/>
  <c r="D57" i="12"/>
  <c r="I56" i="12"/>
  <c r="L56" i="12"/>
  <c r="K56" i="12"/>
  <c r="J56" i="12"/>
  <c r="K58" i="17"/>
  <c r="J133" i="17"/>
  <c r="I133" i="17"/>
  <c r="K133" i="17"/>
  <c r="J196" i="3"/>
  <c r="K196" i="3"/>
  <c r="L161" i="15"/>
  <c r="J161" i="15"/>
  <c r="M161" i="15"/>
  <c r="K161" i="15"/>
  <c r="I161" i="15"/>
  <c r="K49" i="17"/>
  <c r="J49" i="17"/>
  <c r="I49" i="17"/>
  <c r="K48" i="13"/>
  <c r="J48" i="13"/>
  <c r="I48" i="13"/>
  <c r="K99" i="17"/>
  <c r="K71" i="17"/>
  <c r="T23" i="14"/>
  <c r="S23" i="14"/>
  <c r="K122" i="17"/>
  <c r="J9" i="16"/>
  <c r="I9" i="16"/>
  <c r="K9" i="16"/>
  <c r="K86" i="16"/>
  <c r="K146" i="16"/>
  <c r="K90" i="16"/>
  <c r="K72" i="16"/>
  <c r="K41" i="16"/>
  <c r="K151" i="16"/>
  <c r="K54" i="16"/>
  <c r="K104" i="16"/>
  <c r="K27" i="16"/>
  <c r="K112" i="16"/>
  <c r="K129" i="16"/>
  <c r="K81" i="16"/>
  <c r="K145" i="17"/>
  <c r="K125" i="16"/>
  <c r="Y106" i="18"/>
  <c r="X106" i="18"/>
  <c r="K24" i="16"/>
  <c r="K43" i="16"/>
  <c r="R132" i="18"/>
  <c r="Q132" i="18"/>
  <c r="R95" i="18"/>
  <c r="R37" i="18"/>
  <c r="R14" i="18"/>
  <c r="J20" i="18"/>
  <c r="I20" i="18"/>
  <c r="H107" i="19"/>
  <c r="J107" i="19"/>
  <c r="R35" i="19"/>
  <c r="P35" i="19"/>
  <c r="J132" i="26"/>
  <c r="I132" i="26"/>
  <c r="K132" i="26"/>
  <c r="I93" i="16"/>
  <c r="K93" i="16"/>
  <c r="J93" i="16"/>
  <c r="K150" i="16"/>
  <c r="R115" i="18"/>
  <c r="R64" i="18"/>
  <c r="Q64" i="18"/>
  <c r="J77" i="19"/>
  <c r="H77" i="19"/>
  <c r="X107" i="19"/>
  <c r="I50" i="21"/>
  <c r="H50" i="21"/>
  <c r="Y143" i="18"/>
  <c r="R107" i="18"/>
  <c r="R56" i="18"/>
  <c r="K157" i="16"/>
  <c r="J118" i="18"/>
  <c r="I118" i="18"/>
  <c r="J22" i="18"/>
  <c r="I22" i="18"/>
  <c r="P161" i="19"/>
  <c r="R161" i="19"/>
  <c r="R77" i="19"/>
  <c r="P77" i="19"/>
  <c r="X149" i="19"/>
  <c r="Y59" i="18"/>
  <c r="K154" i="16"/>
  <c r="K84" i="16"/>
  <c r="K38" i="16"/>
  <c r="R47" i="18"/>
  <c r="L63" i="22"/>
  <c r="J63" i="22"/>
  <c r="K63" i="22"/>
  <c r="L160" i="28"/>
  <c r="J160" i="28"/>
  <c r="I160" i="28"/>
  <c r="M160" i="28"/>
  <c r="K160" i="28"/>
  <c r="Y145" i="18"/>
  <c r="Y55" i="18"/>
  <c r="K75" i="16"/>
  <c r="R114" i="18"/>
  <c r="R52" i="18"/>
  <c r="R93" i="18"/>
  <c r="K108" i="16"/>
  <c r="J124" i="18"/>
  <c r="J9" i="18"/>
  <c r="K98" i="17"/>
  <c r="Y60" i="18"/>
  <c r="Y37" i="18"/>
  <c r="R158" i="18"/>
  <c r="R84" i="18"/>
  <c r="K61" i="16"/>
  <c r="I36" i="18"/>
  <c r="J36" i="18"/>
  <c r="K146" i="26"/>
  <c r="J146" i="26"/>
  <c r="I146" i="26"/>
  <c r="L90" i="28"/>
  <c r="M90" i="28"/>
  <c r="K90" i="28"/>
  <c r="J90" i="28"/>
  <c r="I90" i="28"/>
  <c r="M132" i="28"/>
  <c r="L132" i="28"/>
  <c r="K132" i="28"/>
  <c r="I132" i="28"/>
  <c r="J132" i="28"/>
  <c r="Y124" i="18"/>
  <c r="W21" i="16"/>
  <c r="U21" i="16"/>
  <c r="V21" i="16"/>
  <c r="K42" i="16"/>
  <c r="K88" i="16"/>
  <c r="R110" i="18"/>
  <c r="K35" i="17"/>
  <c r="I35" i="17"/>
  <c r="J35" i="17"/>
  <c r="I35" i="16"/>
  <c r="K35" i="16"/>
  <c r="J35" i="16"/>
  <c r="K138" i="17"/>
  <c r="J69" i="18"/>
  <c r="R9" i="19"/>
  <c r="P9" i="19"/>
  <c r="R53" i="19"/>
  <c r="J24" i="19"/>
  <c r="J32" i="19"/>
  <c r="J43" i="19"/>
  <c r="R67" i="19"/>
  <c r="L21" i="22"/>
  <c r="K21" i="22"/>
  <c r="J21" i="22"/>
  <c r="L140" i="8"/>
  <c r="C7" i="19"/>
  <c r="E7" i="10"/>
  <c r="H8" i="10"/>
  <c r="L272" i="8"/>
  <c r="K131" i="17"/>
  <c r="K76" i="13"/>
  <c r="J76" i="13"/>
  <c r="I76" i="13"/>
  <c r="K143" i="17"/>
  <c r="K73" i="17"/>
  <c r="K45" i="17"/>
  <c r="H52" i="25"/>
  <c r="L184" i="8"/>
  <c r="J52" i="25"/>
  <c r="K120" i="3"/>
  <c r="J120" i="3"/>
  <c r="K62" i="13"/>
  <c r="J62" i="13"/>
  <c r="I62" i="13"/>
  <c r="K82" i="17"/>
  <c r="K54" i="17"/>
  <c r="K154" i="17"/>
  <c r="K161" i="17"/>
  <c r="I161" i="17"/>
  <c r="J161" i="17"/>
  <c r="K57" i="17"/>
  <c r="K104" i="17"/>
  <c r="K194" i="3"/>
  <c r="J194" i="3"/>
  <c r="K126" i="17"/>
  <c r="K56" i="17"/>
  <c r="K28" i="17"/>
  <c r="K195" i="3"/>
  <c r="J195" i="3"/>
  <c r="K117" i="17"/>
  <c r="K97" i="17"/>
  <c r="W15" i="17"/>
  <c r="L53" i="12"/>
  <c r="H57" i="12"/>
  <c r="K53" i="12"/>
  <c r="J53" i="12"/>
  <c r="I53" i="12"/>
  <c r="K118" i="17"/>
  <c r="K18" i="17"/>
  <c r="K139" i="17"/>
  <c r="K83" i="17"/>
  <c r="W20" i="17"/>
  <c r="K119" i="3"/>
  <c r="J119" i="3"/>
  <c r="J69" i="2"/>
  <c r="L69" i="2"/>
  <c r="K69" i="2"/>
  <c r="F57" i="12"/>
  <c r="K101" i="17"/>
  <c r="K10" i="17"/>
  <c r="K140" i="17"/>
  <c r="K111" i="17"/>
  <c r="K119" i="16"/>
  <c r="J119" i="16"/>
  <c r="I119" i="16"/>
  <c r="K86" i="17"/>
  <c r="R90" i="18"/>
  <c r="Q90" i="18"/>
  <c r="H161" i="19"/>
  <c r="J161" i="19"/>
  <c r="R21" i="19"/>
  <c r="P21" i="19"/>
  <c r="H22" i="21"/>
  <c r="I22" i="21"/>
  <c r="K89" i="16"/>
  <c r="Y22" i="18"/>
  <c r="X22" i="18"/>
  <c r="K118" i="16"/>
  <c r="J23" i="16"/>
  <c r="K23" i="16"/>
  <c r="I23" i="16"/>
  <c r="R37" i="19"/>
  <c r="P37" i="19"/>
  <c r="J34" i="27"/>
  <c r="I34" i="27"/>
  <c r="K34" i="27"/>
  <c r="J50" i="18"/>
  <c r="I50" i="18"/>
  <c r="K96" i="16"/>
  <c r="W19" i="17"/>
  <c r="Q104" i="18"/>
  <c r="R104" i="18"/>
  <c r="M76" i="28"/>
  <c r="K76" i="28"/>
  <c r="L76" i="28"/>
  <c r="J76" i="28"/>
  <c r="I76" i="28"/>
  <c r="Y82" i="18"/>
  <c r="K126" i="16"/>
  <c r="K141" i="16"/>
  <c r="K138" i="16"/>
  <c r="R99" i="18"/>
  <c r="R10" i="18"/>
  <c r="K142" i="16"/>
  <c r="X93" i="19"/>
  <c r="X65" i="19"/>
  <c r="J104" i="26"/>
  <c r="I104" i="26"/>
  <c r="K104" i="26"/>
  <c r="I104" i="27"/>
  <c r="K104" i="27"/>
  <c r="J104" i="27"/>
  <c r="Y158" i="18"/>
  <c r="Y86" i="18"/>
  <c r="Y54" i="18"/>
  <c r="K76" i="16"/>
  <c r="R139" i="18"/>
  <c r="R152" i="18"/>
  <c r="I104" i="28"/>
  <c r="M104" i="28"/>
  <c r="L104" i="28"/>
  <c r="K104" i="28"/>
  <c r="J104" i="28"/>
  <c r="Y121" i="18"/>
  <c r="Y142" i="18"/>
  <c r="Y64" i="18"/>
  <c r="X64" i="18"/>
  <c r="K116" i="16"/>
  <c r="K99" i="16"/>
  <c r="R70" i="18"/>
  <c r="R12" i="18"/>
  <c r="Y24" i="18"/>
  <c r="J8" i="18"/>
  <c r="I8" i="18"/>
  <c r="J102" i="18"/>
  <c r="J25" i="18"/>
  <c r="J16" i="18"/>
  <c r="J68" i="18"/>
  <c r="J73" i="18"/>
  <c r="R63" i="19"/>
  <c r="P63" i="19"/>
  <c r="J160" i="26"/>
  <c r="K160" i="26"/>
  <c r="I160" i="26"/>
  <c r="Y141" i="18"/>
  <c r="K39" i="16"/>
  <c r="K137" i="16"/>
  <c r="K67" i="16"/>
  <c r="R43" i="18"/>
  <c r="R102" i="18"/>
  <c r="Y48" i="18"/>
  <c r="X48" i="18"/>
  <c r="J103" i="18"/>
  <c r="J100" i="18"/>
  <c r="J74" i="18"/>
  <c r="J136" i="19"/>
  <c r="J114" i="19"/>
  <c r="J88" i="19"/>
  <c r="P147" i="19"/>
  <c r="R147" i="19"/>
  <c r="J10" i="19"/>
  <c r="J18" i="19"/>
  <c r="J29" i="19"/>
  <c r="J40" i="19"/>
  <c r="J48" i="19"/>
  <c r="J56" i="19"/>
  <c r="K132" i="27"/>
  <c r="J132" i="27"/>
  <c r="I132" i="27"/>
  <c r="Y128" i="18"/>
  <c r="X78" i="18"/>
  <c r="Y78" i="18"/>
  <c r="Y38" i="18"/>
  <c r="K83" i="16"/>
  <c r="R150" i="18"/>
  <c r="R54" i="18"/>
  <c r="R31" i="18"/>
  <c r="J107" i="18"/>
  <c r="J96" i="18"/>
  <c r="J38" i="18"/>
  <c r="J143" i="19"/>
  <c r="J86" i="19"/>
  <c r="D147" i="19" l="1"/>
  <c r="J84" i="24"/>
  <c r="T107" i="19"/>
  <c r="H16" i="24"/>
  <c r="J102" i="25"/>
  <c r="L141" i="8"/>
  <c r="L129" i="8"/>
  <c r="L232" i="8"/>
  <c r="D105" i="19"/>
  <c r="T51" i="19"/>
  <c r="J43" i="10"/>
  <c r="J56" i="10"/>
  <c r="L143" i="8"/>
  <c r="L196" i="8"/>
  <c r="L285" i="8"/>
  <c r="J19" i="10"/>
  <c r="J11" i="10"/>
  <c r="D63" i="19"/>
  <c r="D35" i="19"/>
  <c r="D37" i="19"/>
  <c r="D121" i="19"/>
  <c r="J85" i="24"/>
  <c r="J86" i="24"/>
  <c r="H78" i="10"/>
  <c r="H82" i="10"/>
  <c r="H18" i="24"/>
  <c r="J56" i="24"/>
  <c r="J61" i="24"/>
  <c r="J40" i="10"/>
  <c r="J38" i="10"/>
  <c r="L93" i="19"/>
  <c r="N76" i="8"/>
  <c r="N77" i="8"/>
  <c r="J57" i="10"/>
  <c r="J104" i="25"/>
  <c r="L106" i="8"/>
  <c r="L173" i="8"/>
  <c r="L148" i="8"/>
  <c r="L127" i="8"/>
  <c r="L98" i="8"/>
  <c r="L145" i="8"/>
  <c r="L195" i="8"/>
  <c r="L258" i="8"/>
  <c r="L150" i="8"/>
  <c r="L208" i="8"/>
  <c r="L255" i="8"/>
  <c r="L142" i="8"/>
  <c r="L189" i="8"/>
  <c r="L239" i="8"/>
  <c r="L108" i="10"/>
  <c r="L102" i="10"/>
  <c r="J39" i="10"/>
  <c r="L278" i="8"/>
  <c r="L126" i="8"/>
  <c r="L104" i="10"/>
  <c r="J82" i="24"/>
  <c r="L135" i="19"/>
  <c r="L187" i="8"/>
  <c r="L105" i="10"/>
  <c r="J10" i="10"/>
  <c r="J13" i="10"/>
  <c r="D91" i="19"/>
  <c r="D79" i="19"/>
  <c r="D77" i="19"/>
  <c r="D161" i="19"/>
  <c r="J79" i="24"/>
  <c r="H75" i="10"/>
  <c r="H86" i="10"/>
  <c r="T21" i="19"/>
  <c r="T23" i="19"/>
  <c r="T63" i="19"/>
  <c r="T121" i="19"/>
  <c r="H9" i="24"/>
  <c r="H10" i="24"/>
  <c r="J59" i="24"/>
  <c r="J65" i="24"/>
  <c r="J34" i="10"/>
  <c r="J42" i="10"/>
  <c r="L9" i="19"/>
  <c r="L91" i="19"/>
  <c r="L107" i="19"/>
  <c r="N78" i="8"/>
  <c r="J54" i="10"/>
  <c r="J58" i="10"/>
  <c r="J97" i="25"/>
  <c r="L207" i="8"/>
  <c r="L252" i="8"/>
  <c r="L211" i="8"/>
  <c r="L152" i="8"/>
  <c r="L100" i="8"/>
  <c r="L149" i="8"/>
  <c r="L212" i="8"/>
  <c r="L262" i="8"/>
  <c r="L104" i="8"/>
  <c r="L163" i="8"/>
  <c r="L210" i="8"/>
  <c r="L259" i="8"/>
  <c r="L97" i="8"/>
  <c r="L144" i="8"/>
  <c r="L193" i="8"/>
  <c r="L256" i="8"/>
  <c r="L109" i="10"/>
  <c r="L106" i="10"/>
  <c r="J21" i="10"/>
  <c r="H84" i="10"/>
  <c r="T105" i="19"/>
  <c r="L105" i="19"/>
  <c r="L166" i="8"/>
  <c r="T49" i="19"/>
  <c r="T147" i="19"/>
  <c r="H14" i="24"/>
  <c r="J57" i="24"/>
  <c r="L35" i="19"/>
  <c r="L123" i="8"/>
  <c r="L107" i="10"/>
  <c r="J12" i="10"/>
  <c r="J17" i="10"/>
  <c r="D9" i="19"/>
  <c r="J81" i="24"/>
  <c r="H87" i="10"/>
  <c r="T93" i="19"/>
  <c r="T161" i="19"/>
  <c r="H11" i="24"/>
  <c r="H12" i="24"/>
  <c r="J63" i="24"/>
  <c r="J35" i="10"/>
  <c r="L49" i="19"/>
  <c r="L51" i="19"/>
  <c r="L147" i="19"/>
  <c r="L149" i="19"/>
  <c r="J55" i="10"/>
  <c r="J59" i="10"/>
  <c r="J103" i="25"/>
  <c r="J99" i="25"/>
  <c r="L261" i="8"/>
  <c r="L236" i="8"/>
  <c r="L190" i="8"/>
  <c r="L103" i="8"/>
  <c r="L153" i="8"/>
  <c r="L216" i="8"/>
  <c r="L274" i="8"/>
  <c r="L108" i="8"/>
  <c r="L165" i="8"/>
  <c r="L213" i="8"/>
  <c r="L263" i="8"/>
  <c r="L99" i="8"/>
  <c r="L147" i="8"/>
  <c r="L197" i="8"/>
  <c r="L260" i="8"/>
  <c r="H81" i="10"/>
  <c r="J62" i="24"/>
  <c r="J53" i="10"/>
  <c r="J98" i="25"/>
  <c r="L237" i="8"/>
  <c r="L192" i="8"/>
  <c r="L281" i="8"/>
  <c r="J83" i="24"/>
  <c r="L37" i="19"/>
  <c r="L164" i="8"/>
  <c r="L241" i="8"/>
  <c r="L130" i="8"/>
  <c r="J15" i="10"/>
  <c r="D49" i="19"/>
  <c r="D51" i="19"/>
  <c r="D133" i="19"/>
  <c r="D135" i="19"/>
  <c r="J76" i="24"/>
  <c r="H79" i="10"/>
  <c r="H76" i="10"/>
  <c r="T119" i="19"/>
  <c r="H13" i="24"/>
  <c r="H15" i="24"/>
  <c r="J60" i="24"/>
  <c r="N53" i="8"/>
  <c r="J33" i="10"/>
  <c r="J36" i="10"/>
  <c r="L63" i="19"/>
  <c r="J61" i="10"/>
  <c r="J60" i="10"/>
  <c r="J107" i="25"/>
  <c r="J101" i="25"/>
  <c r="L169" i="8"/>
  <c r="L194" i="8"/>
  <c r="L257" i="8"/>
  <c r="L209" i="8"/>
  <c r="L107" i="8"/>
  <c r="L170" i="8"/>
  <c r="L229" i="8"/>
  <c r="L276" i="8"/>
  <c r="L120" i="8"/>
  <c r="L167" i="8"/>
  <c r="L217" i="8"/>
  <c r="L280" i="8"/>
  <c r="L101" i="8"/>
  <c r="L151" i="8"/>
  <c r="L214" i="8"/>
  <c r="L273" i="8"/>
  <c r="L99" i="10"/>
  <c r="D93" i="19"/>
  <c r="T9" i="19"/>
  <c r="J31" i="10"/>
  <c r="L282" i="8"/>
  <c r="L188" i="8"/>
  <c r="L251" i="8"/>
  <c r="L185" i="8"/>
  <c r="J9" i="10"/>
  <c r="T65" i="19"/>
  <c r="T77" i="19"/>
  <c r="J32" i="10"/>
  <c r="L133" i="19"/>
  <c r="J65" i="10"/>
  <c r="J106" i="25"/>
  <c r="L121" i="8"/>
  <c r="L253" i="8"/>
  <c r="J16" i="10"/>
  <c r="J14" i="10"/>
  <c r="D119" i="19"/>
  <c r="J78" i="24"/>
  <c r="H77" i="10"/>
  <c r="T35" i="19"/>
  <c r="T37" i="19"/>
  <c r="T91" i="19"/>
  <c r="T133" i="19"/>
  <c r="T135" i="19"/>
  <c r="H20" i="24"/>
  <c r="H17" i="24"/>
  <c r="H19" i="24"/>
  <c r="J87" i="24"/>
  <c r="J64" i="24"/>
  <c r="N54" i="8"/>
  <c r="N55" i="8"/>
  <c r="J41" i="10"/>
  <c r="J37" i="10"/>
  <c r="L21" i="19"/>
  <c r="L23" i="19"/>
  <c r="L121" i="19"/>
  <c r="J62" i="10"/>
  <c r="J64" i="10"/>
  <c r="J108" i="25"/>
  <c r="J105" i="25"/>
  <c r="L219" i="8"/>
  <c r="L119" i="8"/>
  <c r="L215" i="8"/>
  <c r="L124" i="8"/>
  <c r="L174" i="8"/>
  <c r="L231" i="8"/>
  <c r="L279" i="8"/>
  <c r="L122" i="8"/>
  <c r="L171" i="8"/>
  <c r="L234" i="8"/>
  <c r="L284" i="8"/>
  <c r="L105" i="8"/>
  <c r="L168" i="8"/>
  <c r="L218" i="8"/>
  <c r="L275" i="8"/>
  <c r="L101" i="10"/>
  <c r="L100" i="10"/>
  <c r="D149" i="19"/>
  <c r="J77" i="24"/>
  <c r="J55" i="24"/>
  <c r="L65" i="19"/>
  <c r="L102" i="8"/>
  <c r="L98" i="10"/>
  <c r="H85" i="10"/>
  <c r="T149" i="19"/>
  <c r="J54" i="24"/>
  <c r="N75" i="8"/>
  <c r="L191" i="8"/>
  <c r="L146" i="8"/>
  <c r="L235" i="8"/>
  <c r="J20" i="10"/>
  <c r="J18" i="10"/>
  <c r="D65" i="19"/>
  <c r="D21" i="19"/>
  <c r="D23" i="19"/>
  <c r="D107" i="19"/>
  <c r="J75" i="24"/>
  <c r="J80" i="24"/>
  <c r="H80" i="10"/>
  <c r="H83" i="10"/>
  <c r="T79" i="19"/>
  <c r="H21" i="24"/>
  <c r="J58" i="24"/>
  <c r="J53" i="24"/>
  <c r="N56" i="8"/>
  <c r="L79" i="19"/>
  <c r="L77" i="19"/>
  <c r="L119" i="19"/>
  <c r="L161" i="19"/>
  <c r="J63" i="10"/>
  <c r="J100" i="25"/>
  <c r="J109" i="25"/>
  <c r="L254" i="8"/>
  <c r="L131" i="8"/>
  <c r="L240" i="8"/>
  <c r="L128" i="8"/>
  <c r="L186" i="8"/>
  <c r="L233" i="8"/>
  <c r="L283" i="8"/>
  <c r="L125" i="8"/>
  <c r="L175" i="8"/>
  <c r="L238" i="8"/>
  <c r="L109" i="8"/>
  <c r="L172" i="8"/>
  <c r="L230" i="8"/>
  <c r="L277" i="8"/>
  <c r="L97" i="10"/>
  <c r="L103" i="10"/>
  <c r="Q7" i="19"/>
  <c r="F52" i="25"/>
  <c r="J74" i="8"/>
  <c r="Z110" i="19"/>
  <c r="Z74" i="19"/>
  <c r="Z18" i="19"/>
  <c r="Z37" i="19"/>
  <c r="Z157" i="19"/>
  <c r="Z98" i="19"/>
  <c r="Z39" i="19"/>
  <c r="Z147" i="19"/>
  <c r="Z69" i="19"/>
  <c r="Z72" i="19"/>
  <c r="Z113" i="19"/>
  <c r="Z96" i="19"/>
  <c r="Z45" i="19"/>
  <c r="Z155" i="19"/>
  <c r="Z128" i="19"/>
  <c r="Z153" i="19"/>
  <c r="Z23" i="19"/>
  <c r="Z59" i="19"/>
  <c r="Z108" i="19"/>
  <c r="Z62" i="19"/>
  <c r="Z144" i="19"/>
  <c r="Z145" i="19"/>
  <c r="Z10" i="19"/>
  <c r="Z16" i="19"/>
  <c r="Z116" i="19"/>
  <c r="Z75" i="19"/>
  <c r="Z28" i="19"/>
  <c r="Z139" i="19"/>
  <c r="Z26" i="19"/>
  <c r="Z109" i="19"/>
  <c r="Z137" i="19"/>
  <c r="Z15" i="19"/>
  <c r="Z136" i="19"/>
  <c r="Z88" i="19"/>
  <c r="Z161" i="19"/>
  <c r="Z60" i="19"/>
  <c r="Z32" i="19"/>
  <c r="Z107" i="19"/>
  <c r="Z42" i="19"/>
  <c r="C253" i="24"/>
  <c r="D254" i="24" s="1"/>
  <c r="C227" i="24"/>
  <c r="D228" i="24" s="1"/>
  <c r="C205" i="24"/>
  <c r="D206" i="24" s="1"/>
  <c r="C51" i="24"/>
  <c r="C117" i="24"/>
  <c r="D118" i="24" s="1"/>
  <c r="C29" i="24"/>
  <c r="D30" i="24" s="1"/>
  <c r="C161" i="24"/>
  <c r="D162" i="24" s="1"/>
  <c r="D8" i="24"/>
  <c r="C73" i="24"/>
  <c r="D74" i="24" s="1"/>
  <c r="C139" i="24"/>
  <c r="D140" i="24" s="1"/>
  <c r="C95" i="24"/>
  <c r="D96" i="24" s="1"/>
  <c r="C183" i="24"/>
  <c r="D184" i="24" s="1"/>
  <c r="L57" i="12"/>
  <c r="I57" i="12"/>
  <c r="K57" i="12"/>
  <c r="J57" i="12"/>
  <c r="I7" i="19"/>
  <c r="Z67" i="19"/>
  <c r="Z70" i="19"/>
  <c r="Z17" i="19"/>
  <c r="Z65" i="19"/>
  <c r="Z19" i="19"/>
  <c r="Z46" i="19"/>
  <c r="Z84" i="19"/>
  <c r="Z135" i="19"/>
  <c r="Z68" i="19"/>
  <c r="Z104" i="19"/>
  <c r="Z13" i="19"/>
  <c r="Z117" i="19"/>
  <c r="Z31" i="19"/>
  <c r="C7" i="10"/>
  <c r="F8" i="10"/>
  <c r="C95" i="25"/>
  <c r="D96" i="25" s="1"/>
  <c r="C51" i="25"/>
  <c r="D52" i="25" s="1"/>
  <c r="C29" i="25"/>
  <c r="C73" i="25"/>
  <c r="D74" i="25" s="1"/>
  <c r="D8" i="25"/>
  <c r="E95" i="10"/>
  <c r="H96" i="10"/>
  <c r="Z133" i="19"/>
  <c r="Z119" i="19"/>
  <c r="Z54" i="19"/>
  <c r="Z90" i="19"/>
  <c r="Z146" i="19"/>
  <c r="Z141" i="19"/>
  <c r="Z56" i="19"/>
  <c r="Z66" i="19"/>
  <c r="Z52" i="19"/>
  <c r="Z114" i="19"/>
  <c r="Z44" i="19"/>
  <c r="Z87" i="19"/>
  <c r="Z156" i="19"/>
  <c r="Z131" i="19"/>
  <c r="Z21" i="19"/>
  <c r="Z85" i="19"/>
  <c r="Z20" i="19"/>
  <c r="C51" i="10"/>
  <c r="D52" i="10" s="1"/>
  <c r="F52" i="10"/>
  <c r="F30" i="25"/>
  <c r="G271" i="8"/>
  <c r="H272" i="8" s="1"/>
  <c r="G183" i="8"/>
  <c r="H184" i="8" s="1"/>
  <c r="G95" i="8"/>
  <c r="H96" i="8" s="1"/>
  <c r="G73" i="8"/>
  <c r="G249" i="8"/>
  <c r="H250" i="8" s="1"/>
  <c r="G161" i="8"/>
  <c r="H162" i="8" s="1"/>
  <c r="G51" i="8"/>
  <c r="G29" i="8"/>
  <c r="H30" i="8" s="1"/>
  <c r="G227" i="8"/>
  <c r="H228" i="8" s="1"/>
  <c r="G139" i="8"/>
  <c r="H140" i="8" s="1"/>
  <c r="E7" i="8"/>
  <c r="G205" i="8"/>
  <c r="H206" i="8" s="1"/>
  <c r="G117" i="8"/>
  <c r="H118" i="8" s="1"/>
  <c r="H8" i="8"/>
  <c r="Y7" i="19"/>
  <c r="F74" i="25"/>
  <c r="Z152" i="19"/>
  <c r="Z111" i="19"/>
  <c r="Z118" i="19"/>
  <c r="Z34" i="19"/>
  <c r="Z91" i="19"/>
  <c r="Z101" i="19"/>
  <c r="Z105" i="19"/>
  <c r="Z58" i="19"/>
  <c r="Z76" i="19"/>
  <c r="Z51" i="19"/>
  <c r="Z126" i="19"/>
  <c r="Z33" i="19"/>
  <c r="Z158" i="19"/>
  <c r="Z150" i="19"/>
  <c r="Z122" i="19"/>
  <c r="Z102" i="19"/>
  <c r="Z12" i="19"/>
  <c r="Z127" i="19"/>
  <c r="H30" i="25"/>
  <c r="F8" i="24"/>
  <c r="F30" i="10"/>
  <c r="C29" i="10"/>
  <c r="J52" i="8"/>
  <c r="Z100" i="19"/>
  <c r="Z48" i="19"/>
  <c r="Z71" i="19"/>
  <c r="Z63" i="19"/>
  <c r="Z83" i="19"/>
  <c r="Z142" i="19"/>
  <c r="Z97" i="19"/>
  <c r="Z27" i="19"/>
  <c r="Z138" i="19"/>
  <c r="Z93" i="19"/>
  <c r="Z89" i="19"/>
  <c r="Z25" i="19"/>
  <c r="Z86" i="19"/>
  <c r="Z149" i="19"/>
  <c r="Z121" i="19"/>
  <c r="Z154" i="19"/>
  <c r="Z112" i="19"/>
  <c r="F33" i="24" l="1"/>
  <c r="H33" i="24"/>
  <c r="S119" i="19"/>
  <c r="Y119" i="19" s="1"/>
  <c r="Y111" i="19"/>
  <c r="Y132" i="19"/>
  <c r="J196" i="8"/>
  <c r="J173" i="8"/>
  <c r="F195" i="24"/>
  <c r="H195" i="24"/>
  <c r="I54" i="19"/>
  <c r="C77" i="19"/>
  <c r="I77" i="19" s="1"/>
  <c r="I69" i="19"/>
  <c r="I152" i="19"/>
  <c r="F15" i="24"/>
  <c r="Q43" i="19"/>
  <c r="Q86" i="19"/>
  <c r="Q158" i="19"/>
  <c r="L60" i="8"/>
  <c r="L87" i="8"/>
  <c r="H32" i="10"/>
  <c r="H43" i="10"/>
  <c r="F37" i="24"/>
  <c r="H37" i="24"/>
  <c r="S107" i="19"/>
  <c r="Y107" i="19" s="1"/>
  <c r="Y108" i="19"/>
  <c r="Y17" i="19"/>
  <c r="Y28" i="19"/>
  <c r="Y39" i="19"/>
  <c r="Y47" i="19"/>
  <c r="Y101" i="19"/>
  <c r="Y62" i="19"/>
  <c r="Y73" i="19"/>
  <c r="Y84" i="19"/>
  <c r="Y95" i="19"/>
  <c r="Y114" i="19"/>
  <c r="S133" i="19"/>
  <c r="Y133" i="19" s="1"/>
  <c r="Y125" i="19"/>
  <c r="S135" i="19"/>
  <c r="Y135" i="19" s="1"/>
  <c r="Y136" i="19"/>
  <c r="Y144" i="19"/>
  <c r="Y155" i="19"/>
  <c r="J241" i="8"/>
  <c r="J195" i="8"/>
  <c r="J191" i="8"/>
  <c r="J104" i="8"/>
  <c r="J150" i="8"/>
  <c r="J208" i="8"/>
  <c r="J253" i="8"/>
  <c r="J97" i="8"/>
  <c r="J144" i="8"/>
  <c r="J189" i="8"/>
  <c r="J239" i="8"/>
  <c r="J285" i="8"/>
  <c r="J127" i="8"/>
  <c r="J236" i="8"/>
  <c r="J282" i="8"/>
  <c r="H85" i="24"/>
  <c r="H97" i="25"/>
  <c r="H100" i="25"/>
  <c r="H56" i="10"/>
  <c r="H61" i="10"/>
  <c r="F125" i="24"/>
  <c r="H125" i="24"/>
  <c r="J97" i="10"/>
  <c r="J101" i="10"/>
  <c r="F266" i="24"/>
  <c r="H266" i="24"/>
  <c r="F256" i="24"/>
  <c r="H256" i="24"/>
  <c r="F187" i="24"/>
  <c r="H187" i="24"/>
  <c r="F197" i="24"/>
  <c r="H197" i="24"/>
  <c r="H9" i="10"/>
  <c r="H18" i="10"/>
  <c r="F173" i="24"/>
  <c r="H173" i="24"/>
  <c r="H59" i="24"/>
  <c r="H61" i="24"/>
  <c r="I56" i="19"/>
  <c r="I17" i="19"/>
  <c r="I28" i="19"/>
  <c r="I39" i="19"/>
  <c r="I47" i="19"/>
  <c r="I102" i="19"/>
  <c r="I59" i="19"/>
  <c r="I70" i="19"/>
  <c r="I81" i="19"/>
  <c r="I89" i="19"/>
  <c r="I100" i="19"/>
  <c r="I123" i="19"/>
  <c r="I131" i="19"/>
  <c r="I142" i="19"/>
  <c r="C161" i="19"/>
  <c r="I161" i="19" s="1"/>
  <c r="I153" i="19"/>
  <c r="F19" i="24"/>
  <c r="F231" i="24"/>
  <c r="H231" i="24"/>
  <c r="F235" i="24"/>
  <c r="H235" i="24"/>
  <c r="L78" i="8"/>
  <c r="L77" i="8"/>
  <c r="F151" i="24"/>
  <c r="H151" i="24"/>
  <c r="F152" i="24"/>
  <c r="H152" i="24"/>
  <c r="F98" i="24"/>
  <c r="H98" i="24"/>
  <c r="Q14" i="19"/>
  <c r="Q25" i="19"/>
  <c r="Q33" i="19"/>
  <c r="Q44" i="19"/>
  <c r="K63" i="19"/>
  <c r="Q63" i="19" s="1"/>
  <c r="Q55" i="19"/>
  <c r="Q57" i="19"/>
  <c r="Q68" i="19"/>
  <c r="Q76" i="19"/>
  <c r="Q87" i="19"/>
  <c r="Q98" i="19"/>
  <c r="Q118" i="19"/>
  <c r="Q129" i="19"/>
  <c r="Q140" i="19"/>
  <c r="Q151" i="19"/>
  <c r="Q159" i="19"/>
  <c r="F214" i="24"/>
  <c r="H214" i="24"/>
  <c r="L65" i="8"/>
  <c r="Y16" i="19"/>
  <c r="S91" i="19"/>
  <c r="Y91" i="19" s="1"/>
  <c r="Y83" i="19"/>
  <c r="J186" i="8"/>
  <c r="J251" i="8"/>
  <c r="J219" i="8"/>
  <c r="F130" i="24"/>
  <c r="H130" i="24"/>
  <c r="H14" i="10"/>
  <c r="C35" i="19"/>
  <c r="I35" i="19" s="1"/>
  <c r="I27" i="19"/>
  <c r="I88" i="19"/>
  <c r="F153" i="24"/>
  <c r="H153" i="24"/>
  <c r="Q32" i="19"/>
  <c r="Q75" i="19"/>
  <c r="Q128" i="19"/>
  <c r="L64" i="8"/>
  <c r="L58" i="8"/>
  <c r="H40" i="10"/>
  <c r="F39" i="24"/>
  <c r="H39" i="24"/>
  <c r="S9" i="19"/>
  <c r="Y9" i="19" s="1"/>
  <c r="Y10" i="19"/>
  <c r="Y18" i="19"/>
  <c r="Y29" i="19"/>
  <c r="Y40" i="19"/>
  <c r="Y48" i="19"/>
  <c r="Y110" i="19"/>
  <c r="S65" i="19"/>
  <c r="Y65" i="19" s="1"/>
  <c r="Y66" i="19"/>
  <c r="Y74" i="19"/>
  <c r="Y85" i="19"/>
  <c r="Y96" i="19"/>
  <c r="Y115" i="19"/>
  <c r="Y126" i="19"/>
  <c r="Y137" i="19"/>
  <c r="Y145" i="19"/>
  <c r="Y156" i="19"/>
  <c r="J128" i="8"/>
  <c r="J258" i="8"/>
  <c r="J100" i="8"/>
  <c r="J108" i="8"/>
  <c r="J163" i="8"/>
  <c r="J210" i="8"/>
  <c r="J255" i="8"/>
  <c r="J99" i="8"/>
  <c r="J147" i="8"/>
  <c r="J193" i="8"/>
  <c r="J131" i="8"/>
  <c r="J190" i="8"/>
  <c r="J240" i="8"/>
  <c r="H84" i="24"/>
  <c r="H75" i="24"/>
  <c r="H104" i="25"/>
  <c r="H103" i="25"/>
  <c r="H58" i="10"/>
  <c r="H65" i="10"/>
  <c r="F124" i="24"/>
  <c r="H124" i="24"/>
  <c r="J108" i="10"/>
  <c r="J102" i="10"/>
  <c r="F255" i="24"/>
  <c r="H255" i="24"/>
  <c r="F258" i="24"/>
  <c r="H258" i="24"/>
  <c r="F188" i="24"/>
  <c r="H188" i="24"/>
  <c r="H11" i="10"/>
  <c r="H10" i="10"/>
  <c r="F172" i="24"/>
  <c r="H172" i="24"/>
  <c r="H54" i="24"/>
  <c r="H65" i="24"/>
  <c r="C9" i="19"/>
  <c r="I9" i="19" s="1"/>
  <c r="I10" i="19"/>
  <c r="I18" i="19"/>
  <c r="I29" i="19"/>
  <c r="I40" i="19"/>
  <c r="I48" i="19"/>
  <c r="I103" i="19"/>
  <c r="I60" i="19"/>
  <c r="I71" i="19"/>
  <c r="I82" i="19"/>
  <c r="I90" i="19"/>
  <c r="I113" i="19"/>
  <c r="I124" i="19"/>
  <c r="I132" i="19"/>
  <c r="I143" i="19"/>
  <c r="I154" i="19"/>
  <c r="F229" i="24"/>
  <c r="H229" i="24"/>
  <c r="F239" i="24"/>
  <c r="H239" i="24"/>
  <c r="L81" i="8"/>
  <c r="L79" i="8"/>
  <c r="F142" i="24"/>
  <c r="H142" i="24"/>
  <c r="F147" i="24"/>
  <c r="H147" i="24"/>
  <c r="F106" i="24"/>
  <c r="H106" i="24"/>
  <c r="Q54" i="19"/>
  <c r="Q15" i="19"/>
  <c r="Q26" i="19"/>
  <c r="Q34" i="19"/>
  <c r="Q45" i="19"/>
  <c r="K107" i="19"/>
  <c r="Q107" i="19" s="1"/>
  <c r="Q108" i="19"/>
  <c r="Q58" i="19"/>
  <c r="K77" i="19"/>
  <c r="Q77" i="19" s="1"/>
  <c r="Q69" i="19"/>
  <c r="K79" i="19"/>
  <c r="Q79" i="19" s="1"/>
  <c r="Q80" i="19"/>
  <c r="Q88" i="19"/>
  <c r="Q99" i="19"/>
  <c r="K121" i="19"/>
  <c r="Q121" i="19" s="1"/>
  <c r="Q122" i="19"/>
  <c r="Q130" i="19"/>
  <c r="Q141" i="19"/>
  <c r="Q152" i="19"/>
  <c r="Q160" i="19"/>
  <c r="F218" i="24"/>
  <c r="H218" i="24"/>
  <c r="S37" i="19"/>
  <c r="Y37" i="19" s="1"/>
  <c r="Y38" i="19"/>
  <c r="S93" i="19"/>
  <c r="Y93" i="19" s="1"/>
  <c r="Y94" i="19"/>
  <c r="J216" i="8"/>
  <c r="J187" i="8"/>
  <c r="H57" i="10"/>
  <c r="F194" i="24"/>
  <c r="H194" i="24"/>
  <c r="C37" i="19"/>
  <c r="I37" i="19" s="1"/>
  <c r="I38" i="19"/>
  <c r="C121" i="19"/>
  <c r="I121" i="19" s="1"/>
  <c r="I122" i="19"/>
  <c r="F232" i="24"/>
  <c r="H232" i="24"/>
  <c r="F107" i="24"/>
  <c r="H107" i="24"/>
  <c r="Q67" i="19"/>
  <c r="F217" i="24"/>
  <c r="H217" i="24"/>
  <c r="L62" i="8"/>
  <c r="H41" i="10"/>
  <c r="F32" i="24"/>
  <c r="H32" i="24"/>
  <c r="F35" i="24"/>
  <c r="H35" i="24"/>
  <c r="Y11" i="19"/>
  <c r="Y19" i="19"/>
  <c r="Y30" i="19"/>
  <c r="S49" i="19"/>
  <c r="Y49" i="19" s="1"/>
  <c r="Y41" i="19"/>
  <c r="S51" i="19"/>
  <c r="Y51" i="19" s="1"/>
  <c r="Y52" i="19"/>
  <c r="Y103" i="19"/>
  <c r="Y67" i="19"/>
  <c r="Y75" i="19"/>
  <c r="Y86" i="19"/>
  <c r="S105" i="19"/>
  <c r="Y105" i="19" s="1"/>
  <c r="Y97" i="19"/>
  <c r="Y116" i="19"/>
  <c r="Y127" i="19"/>
  <c r="Y138" i="19"/>
  <c r="Y146" i="19"/>
  <c r="Y157" i="19"/>
  <c r="J141" i="8"/>
  <c r="J274" i="8"/>
  <c r="J145" i="8"/>
  <c r="J124" i="8"/>
  <c r="J120" i="8"/>
  <c r="J165" i="8"/>
  <c r="J213" i="8"/>
  <c r="J259" i="8"/>
  <c r="J101" i="8"/>
  <c r="J151" i="8"/>
  <c r="J197" i="8"/>
  <c r="J256" i="8"/>
  <c r="J148" i="8"/>
  <c r="J194" i="8"/>
  <c r="J252" i="8"/>
  <c r="H86" i="24"/>
  <c r="H77" i="24"/>
  <c r="H109" i="25"/>
  <c r="H107" i="25"/>
  <c r="H59" i="10"/>
  <c r="F131" i="24"/>
  <c r="H131" i="24"/>
  <c r="F123" i="24"/>
  <c r="H123" i="24"/>
  <c r="J109" i="10"/>
  <c r="F257" i="24"/>
  <c r="H257" i="24"/>
  <c r="F261" i="24"/>
  <c r="H261" i="24"/>
  <c r="F193" i="24"/>
  <c r="H193" i="24"/>
  <c r="H13" i="10"/>
  <c r="H12" i="10"/>
  <c r="F170" i="24"/>
  <c r="H170" i="24"/>
  <c r="F166" i="24"/>
  <c r="H166" i="24"/>
  <c r="H56" i="24"/>
  <c r="H87" i="24"/>
  <c r="I11" i="19"/>
  <c r="I19" i="19"/>
  <c r="I30" i="19"/>
  <c r="C49" i="19"/>
  <c r="I49" i="19" s="1"/>
  <c r="I41" i="19"/>
  <c r="C51" i="19"/>
  <c r="I51" i="19" s="1"/>
  <c r="I52" i="19"/>
  <c r="C107" i="19"/>
  <c r="I107" i="19" s="1"/>
  <c r="I108" i="19"/>
  <c r="I61" i="19"/>
  <c r="I72" i="19"/>
  <c r="C91" i="19"/>
  <c r="I91" i="19" s="1"/>
  <c r="I83" i="19"/>
  <c r="C93" i="19"/>
  <c r="I93" i="19" s="1"/>
  <c r="I94" i="19"/>
  <c r="I114" i="19"/>
  <c r="C133" i="19"/>
  <c r="I133" i="19" s="1"/>
  <c r="I125" i="19"/>
  <c r="C135" i="19"/>
  <c r="I135" i="19" s="1"/>
  <c r="I136" i="19"/>
  <c r="I144" i="19"/>
  <c r="I155" i="19"/>
  <c r="F14" i="24"/>
  <c r="F16" i="24"/>
  <c r="F241" i="24"/>
  <c r="H241" i="24"/>
  <c r="F236" i="24"/>
  <c r="H236" i="24"/>
  <c r="L76" i="8"/>
  <c r="L83" i="8"/>
  <c r="F150" i="24"/>
  <c r="H150" i="24"/>
  <c r="F103" i="24"/>
  <c r="H103" i="24"/>
  <c r="F105" i="24"/>
  <c r="H105" i="24"/>
  <c r="K119" i="19"/>
  <c r="Q119" i="19" s="1"/>
  <c r="Q111" i="19"/>
  <c r="Q16" i="19"/>
  <c r="K35" i="19"/>
  <c r="Q35" i="19" s="1"/>
  <c r="Q27" i="19"/>
  <c r="K37" i="19"/>
  <c r="Q37" i="19" s="1"/>
  <c r="Q38" i="19"/>
  <c r="Q46" i="19"/>
  <c r="Q109" i="19"/>
  <c r="Q59" i="19"/>
  <c r="Q70" i="19"/>
  <c r="Q81" i="19"/>
  <c r="Q89" i="19"/>
  <c r="Q100" i="19"/>
  <c r="Q123" i="19"/>
  <c r="Q131" i="19"/>
  <c r="Q142" i="19"/>
  <c r="K161" i="19"/>
  <c r="Q161" i="19" s="1"/>
  <c r="Q153" i="19"/>
  <c r="F212" i="24"/>
  <c r="H212" i="24"/>
  <c r="F207" i="24"/>
  <c r="H207" i="24"/>
  <c r="S63" i="19"/>
  <c r="Y63" i="19" s="1"/>
  <c r="Y55" i="19"/>
  <c r="Y113" i="19"/>
  <c r="J103" i="8"/>
  <c r="J235" i="8"/>
  <c r="H105" i="25"/>
  <c r="F262" i="24"/>
  <c r="H262" i="24"/>
  <c r="H57" i="24"/>
  <c r="I58" i="19"/>
  <c r="I141" i="19"/>
  <c r="F146" i="24"/>
  <c r="H146" i="24"/>
  <c r="K21" i="19"/>
  <c r="Q21" i="19" s="1"/>
  <c r="Q13" i="19"/>
  <c r="Q56" i="19"/>
  <c r="K105" i="19"/>
  <c r="Q105" i="19" s="1"/>
  <c r="Q97" i="19"/>
  <c r="K149" i="19"/>
  <c r="Q149" i="19" s="1"/>
  <c r="Q150" i="19"/>
  <c r="L53" i="8"/>
  <c r="H37" i="10"/>
  <c r="H42" i="10"/>
  <c r="F34" i="24"/>
  <c r="H34" i="24"/>
  <c r="F38" i="24"/>
  <c r="H38" i="24"/>
  <c r="Y12" i="19"/>
  <c r="Y20" i="19"/>
  <c r="Y31" i="19"/>
  <c r="Y42" i="19"/>
  <c r="Y112" i="19"/>
  <c r="Y57" i="19"/>
  <c r="Y68" i="19"/>
  <c r="Y76" i="19"/>
  <c r="Y87" i="19"/>
  <c r="Y98" i="19"/>
  <c r="Y117" i="19"/>
  <c r="Y128" i="19"/>
  <c r="S147" i="19"/>
  <c r="Y147" i="19" s="1"/>
  <c r="Y139" i="19"/>
  <c r="S149" i="19"/>
  <c r="Y149" i="19" s="1"/>
  <c r="Y150" i="19"/>
  <c r="Y158" i="19"/>
  <c r="J188" i="8"/>
  <c r="J283" i="8"/>
  <c r="J174" i="8"/>
  <c r="J143" i="8"/>
  <c r="J122" i="8"/>
  <c r="J167" i="8"/>
  <c r="J217" i="8"/>
  <c r="J263" i="8"/>
  <c r="J105" i="8"/>
  <c r="J214" i="8"/>
  <c r="J260" i="8"/>
  <c r="J102" i="8"/>
  <c r="J152" i="8"/>
  <c r="J207" i="8"/>
  <c r="J254" i="8"/>
  <c r="H80" i="24"/>
  <c r="H79" i="24"/>
  <c r="H54" i="10"/>
  <c r="H60" i="10"/>
  <c r="F119" i="24"/>
  <c r="H119" i="24"/>
  <c r="F128" i="24"/>
  <c r="H128" i="24"/>
  <c r="J98" i="10"/>
  <c r="F259" i="24"/>
  <c r="H259" i="24"/>
  <c r="F265" i="24"/>
  <c r="H265" i="24"/>
  <c r="F185" i="24"/>
  <c r="H185" i="24"/>
  <c r="H17" i="10"/>
  <c r="H15" i="10"/>
  <c r="F168" i="24"/>
  <c r="H168" i="24"/>
  <c r="F167" i="24"/>
  <c r="H167" i="24"/>
  <c r="H60" i="24"/>
  <c r="H58" i="24"/>
  <c r="I12" i="19"/>
  <c r="I20" i="19"/>
  <c r="I31" i="19"/>
  <c r="I42" i="19"/>
  <c r="I53" i="19"/>
  <c r="I104" i="19"/>
  <c r="I62" i="19"/>
  <c r="I73" i="19"/>
  <c r="I84" i="19"/>
  <c r="I95" i="19"/>
  <c r="I115" i="19"/>
  <c r="I126" i="19"/>
  <c r="I137" i="19"/>
  <c r="I145" i="19"/>
  <c r="I156" i="19"/>
  <c r="F18" i="24"/>
  <c r="F20" i="24"/>
  <c r="F233" i="24"/>
  <c r="H233" i="24"/>
  <c r="F240" i="24"/>
  <c r="H240" i="24"/>
  <c r="L85" i="8"/>
  <c r="L80" i="8"/>
  <c r="F144" i="24"/>
  <c r="H144" i="24"/>
  <c r="F101" i="24"/>
  <c r="H101" i="24"/>
  <c r="F109" i="24"/>
  <c r="H109" i="24"/>
  <c r="Q53" i="19"/>
  <c r="Q17" i="19"/>
  <c r="Q28" i="19"/>
  <c r="Q39" i="19"/>
  <c r="Q47" i="19"/>
  <c r="Q104" i="19"/>
  <c r="Q60" i="19"/>
  <c r="Q71" i="19"/>
  <c r="Q82" i="19"/>
  <c r="Q90" i="19"/>
  <c r="Q103" i="19"/>
  <c r="Q124" i="19"/>
  <c r="Q132" i="19"/>
  <c r="Q143" i="19"/>
  <c r="Q154" i="19"/>
  <c r="F216" i="24"/>
  <c r="H216" i="24"/>
  <c r="F209" i="24"/>
  <c r="H209" i="24"/>
  <c r="H39" i="10"/>
  <c r="Y46" i="19"/>
  <c r="Y124" i="19"/>
  <c r="J276" i="8"/>
  <c r="J281" i="8"/>
  <c r="H98" i="25"/>
  <c r="F264" i="24"/>
  <c r="H264" i="24"/>
  <c r="H63" i="24"/>
  <c r="I109" i="19"/>
  <c r="C79" i="19"/>
  <c r="I79" i="19" s="1"/>
  <c r="I80" i="19"/>
  <c r="I160" i="19"/>
  <c r="F237" i="24"/>
  <c r="H237" i="24"/>
  <c r="L75" i="8"/>
  <c r="K23" i="19"/>
  <c r="Q23" i="19" s="1"/>
  <c r="Q24" i="19"/>
  <c r="Q112" i="19"/>
  <c r="Q117" i="19"/>
  <c r="K147" i="19"/>
  <c r="Q147" i="19" s="1"/>
  <c r="Q139" i="19"/>
  <c r="L56" i="8"/>
  <c r="L55" i="8"/>
  <c r="H34" i="10"/>
  <c r="H31" i="10"/>
  <c r="F31" i="24"/>
  <c r="H31" i="24"/>
  <c r="F42" i="24"/>
  <c r="H42" i="24"/>
  <c r="S21" i="19"/>
  <c r="Y21" i="19" s="1"/>
  <c r="Y13" i="19"/>
  <c r="S23" i="19"/>
  <c r="Y23" i="19" s="1"/>
  <c r="Y24" i="19"/>
  <c r="Y32" i="19"/>
  <c r="Y43" i="19"/>
  <c r="Y56" i="19"/>
  <c r="Y58" i="19"/>
  <c r="S77" i="19"/>
  <c r="Y77" i="19" s="1"/>
  <c r="Y69" i="19"/>
  <c r="S79" i="19"/>
  <c r="Y79" i="19" s="1"/>
  <c r="Y80" i="19"/>
  <c r="Y88" i="19"/>
  <c r="Y99" i="19"/>
  <c r="Y118" i="19"/>
  <c r="Y129" i="19"/>
  <c r="Y140" i="19"/>
  <c r="Y151" i="19"/>
  <c r="Y159" i="19"/>
  <c r="J98" i="8"/>
  <c r="J229" i="8"/>
  <c r="J149" i="8"/>
  <c r="J125" i="8"/>
  <c r="J171" i="8"/>
  <c r="J280" i="8"/>
  <c r="J109" i="8"/>
  <c r="J168" i="8"/>
  <c r="J218" i="8"/>
  <c r="J273" i="8"/>
  <c r="J106" i="8"/>
  <c r="J164" i="8"/>
  <c r="J209" i="8"/>
  <c r="J257" i="8"/>
  <c r="H82" i="24"/>
  <c r="H83" i="24"/>
  <c r="H108" i="25"/>
  <c r="H62" i="10"/>
  <c r="F129" i="24"/>
  <c r="H129" i="24"/>
  <c r="F121" i="24"/>
  <c r="H121" i="24"/>
  <c r="J99" i="10"/>
  <c r="J100" i="10"/>
  <c r="F263" i="24"/>
  <c r="H263" i="24"/>
  <c r="F192" i="24"/>
  <c r="H192" i="24"/>
  <c r="F186" i="24"/>
  <c r="H186" i="24"/>
  <c r="H21" i="10"/>
  <c r="H19" i="10"/>
  <c r="F175" i="24"/>
  <c r="H175" i="24"/>
  <c r="F164" i="24"/>
  <c r="H164" i="24"/>
  <c r="H64" i="24"/>
  <c r="H62" i="24"/>
  <c r="C21" i="19"/>
  <c r="I21" i="19" s="1"/>
  <c r="I13" i="19"/>
  <c r="C23" i="19"/>
  <c r="I23" i="19" s="1"/>
  <c r="I24" i="19"/>
  <c r="I32" i="19"/>
  <c r="I43" i="19"/>
  <c r="C63" i="19"/>
  <c r="I63" i="19" s="1"/>
  <c r="I55" i="19"/>
  <c r="I101" i="19"/>
  <c r="C65" i="19"/>
  <c r="I65" i="19" s="1"/>
  <c r="I66" i="19"/>
  <c r="I74" i="19"/>
  <c r="I85" i="19"/>
  <c r="I96" i="19"/>
  <c r="I116" i="19"/>
  <c r="I127" i="19"/>
  <c r="I138" i="19"/>
  <c r="I146" i="19"/>
  <c r="I157" i="19"/>
  <c r="F9" i="24"/>
  <c r="F234" i="24"/>
  <c r="H234" i="24"/>
  <c r="L82" i="8"/>
  <c r="L84" i="8"/>
  <c r="F145" i="24"/>
  <c r="H145" i="24"/>
  <c r="F108" i="24"/>
  <c r="H108" i="24"/>
  <c r="F97" i="24"/>
  <c r="H97" i="24"/>
  <c r="K9" i="19"/>
  <c r="Q9" i="19" s="1"/>
  <c r="Q10" i="19"/>
  <c r="Q18" i="19"/>
  <c r="Q29" i="19"/>
  <c r="Q40" i="19"/>
  <c r="Q48" i="19"/>
  <c r="Q113" i="19"/>
  <c r="Q61" i="19"/>
  <c r="Q72" i="19"/>
  <c r="K91" i="19"/>
  <c r="Q91" i="19" s="1"/>
  <c r="Q83" i="19"/>
  <c r="K93" i="19"/>
  <c r="Q93" i="19" s="1"/>
  <c r="Q94" i="19"/>
  <c r="Q114" i="19"/>
  <c r="K133" i="19"/>
  <c r="Q133" i="19" s="1"/>
  <c r="Q125" i="19"/>
  <c r="K135" i="19"/>
  <c r="Q135" i="19" s="1"/>
  <c r="Q136" i="19"/>
  <c r="Q144" i="19"/>
  <c r="Q155" i="19"/>
  <c r="F208" i="24"/>
  <c r="H208" i="24"/>
  <c r="F211" i="24"/>
  <c r="H211" i="24"/>
  <c r="Y61" i="19"/>
  <c r="Y143" i="19"/>
  <c r="J146" i="8"/>
  <c r="J123" i="8"/>
  <c r="H81" i="24"/>
  <c r="J106" i="10"/>
  <c r="F174" i="24"/>
  <c r="H174" i="24"/>
  <c r="I46" i="19"/>
  <c r="I99" i="19"/>
  <c r="F13" i="24"/>
  <c r="L59" i="8"/>
  <c r="L57" i="8"/>
  <c r="H38" i="10"/>
  <c r="H33" i="10"/>
  <c r="F41" i="24"/>
  <c r="H41" i="24"/>
  <c r="F36" i="24"/>
  <c r="H36" i="24"/>
  <c r="Y54" i="19"/>
  <c r="Y14" i="19"/>
  <c r="Y25" i="19"/>
  <c r="Y33" i="19"/>
  <c r="Y44" i="19"/>
  <c r="Y104" i="19"/>
  <c r="Y59" i="19"/>
  <c r="Y70" i="19"/>
  <c r="Y81" i="19"/>
  <c r="Y89" i="19"/>
  <c r="Y100" i="19"/>
  <c r="S121" i="19"/>
  <c r="Y121" i="19" s="1"/>
  <c r="Y122" i="19"/>
  <c r="Y130" i="19"/>
  <c r="Y141" i="19"/>
  <c r="Y152" i="19"/>
  <c r="Y160" i="19"/>
  <c r="J107" i="8"/>
  <c r="J279" i="8"/>
  <c r="J233" i="8"/>
  <c r="J212" i="8"/>
  <c r="J129" i="8"/>
  <c r="J175" i="8"/>
  <c r="J234" i="8"/>
  <c r="J284" i="8"/>
  <c r="J126" i="8"/>
  <c r="J172" i="8"/>
  <c r="J230" i="8"/>
  <c r="J275" i="8"/>
  <c r="J119" i="8"/>
  <c r="J166" i="8"/>
  <c r="J211" i="8"/>
  <c r="J261" i="8"/>
  <c r="H76" i="24"/>
  <c r="H101" i="25"/>
  <c r="H102" i="25"/>
  <c r="H63" i="10"/>
  <c r="H53" i="10"/>
  <c r="F120" i="24"/>
  <c r="H120" i="24"/>
  <c r="F122" i="24"/>
  <c r="H122" i="24"/>
  <c r="J104" i="10"/>
  <c r="J103" i="10"/>
  <c r="F267" i="24"/>
  <c r="H267" i="24"/>
  <c r="F189" i="24"/>
  <c r="H189" i="24"/>
  <c r="F191" i="24"/>
  <c r="H191" i="24"/>
  <c r="F163" i="24"/>
  <c r="H163" i="24"/>
  <c r="F165" i="24"/>
  <c r="H165" i="24"/>
  <c r="H53" i="24"/>
  <c r="I14" i="19"/>
  <c r="I25" i="19"/>
  <c r="I33" i="19"/>
  <c r="I44" i="19"/>
  <c r="C119" i="19"/>
  <c r="I119" i="19" s="1"/>
  <c r="I111" i="19"/>
  <c r="I110" i="19"/>
  <c r="I67" i="19"/>
  <c r="I75" i="19"/>
  <c r="I86" i="19"/>
  <c r="C105" i="19"/>
  <c r="I105" i="19" s="1"/>
  <c r="I97" i="19"/>
  <c r="I117" i="19"/>
  <c r="I128" i="19"/>
  <c r="C147" i="19"/>
  <c r="I147" i="19" s="1"/>
  <c r="I139" i="19"/>
  <c r="C149" i="19"/>
  <c r="I149" i="19" s="1"/>
  <c r="I150" i="19"/>
  <c r="I158" i="19"/>
  <c r="F21" i="24"/>
  <c r="F11" i="24"/>
  <c r="F10" i="24"/>
  <c r="F238" i="24"/>
  <c r="H238" i="24"/>
  <c r="L86" i="8"/>
  <c r="F149" i="24"/>
  <c r="H149" i="24"/>
  <c r="F141" i="24"/>
  <c r="H141" i="24"/>
  <c r="F102" i="24"/>
  <c r="H102" i="24"/>
  <c r="F99" i="24"/>
  <c r="H99" i="24"/>
  <c r="Q11" i="19"/>
  <c r="Q19" i="19"/>
  <c r="Q30" i="19"/>
  <c r="K49" i="19"/>
  <c r="Q49" i="19" s="1"/>
  <c r="Q41" i="19"/>
  <c r="K51" i="19"/>
  <c r="Q51" i="19" s="1"/>
  <c r="Q52" i="19"/>
  <c r="Q101" i="19"/>
  <c r="Q62" i="19"/>
  <c r="Q73" i="19"/>
  <c r="Q84" i="19"/>
  <c r="Q95" i="19"/>
  <c r="Q115" i="19"/>
  <c r="Q126" i="19"/>
  <c r="Q137" i="19"/>
  <c r="Q145" i="19"/>
  <c r="Q156" i="19"/>
  <c r="F210" i="24"/>
  <c r="H210" i="24"/>
  <c r="F215" i="24"/>
  <c r="H215" i="24"/>
  <c r="L63" i="8"/>
  <c r="S35" i="19"/>
  <c r="Y35" i="19" s="1"/>
  <c r="Y27" i="19"/>
  <c r="Y72" i="19"/>
  <c r="Y154" i="19"/>
  <c r="J237" i="8"/>
  <c r="J142" i="8"/>
  <c r="J278" i="8"/>
  <c r="H20" i="10"/>
  <c r="I16" i="19"/>
  <c r="I130" i="19"/>
  <c r="L54" i="8"/>
  <c r="L61" i="8"/>
  <c r="H36" i="10"/>
  <c r="H35" i="10"/>
  <c r="F43" i="24"/>
  <c r="H43" i="24"/>
  <c r="F40" i="24"/>
  <c r="H40" i="24"/>
  <c r="Y53" i="19"/>
  <c r="Y15" i="19"/>
  <c r="Y26" i="19"/>
  <c r="Y34" i="19"/>
  <c r="Y45" i="19"/>
  <c r="Y102" i="19"/>
  <c r="Y60" i="19"/>
  <c r="Y71" i="19"/>
  <c r="Y82" i="19"/>
  <c r="Y90" i="19"/>
  <c r="Y109" i="19"/>
  <c r="Y123" i="19"/>
  <c r="Y131" i="19"/>
  <c r="Y142" i="19"/>
  <c r="S161" i="19"/>
  <c r="Y161" i="19" s="1"/>
  <c r="Y153" i="19"/>
  <c r="J153" i="8"/>
  <c r="J170" i="8"/>
  <c r="J262" i="8"/>
  <c r="J231" i="8"/>
  <c r="J192" i="8"/>
  <c r="J238" i="8"/>
  <c r="J130" i="8"/>
  <c r="J185" i="8"/>
  <c r="J232" i="8"/>
  <c r="J277" i="8"/>
  <c r="J121" i="8"/>
  <c r="J169" i="8"/>
  <c r="J215" i="8"/>
  <c r="H78" i="24"/>
  <c r="H99" i="25"/>
  <c r="H106" i="25"/>
  <c r="H64" i="10"/>
  <c r="H55" i="10"/>
  <c r="F126" i="24"/>
  <c r="H126" i="24"/>
  <c r="F127" i="24"/>
  <c r="H127" i="24"/>
  <c r="J105" i="10"/>
  <c r="J107" i="10"/>
  <c r="F260" i="24"/>
  <c r="H260" i="24"/>
  <c r="F196" i="24"/>
  <c r="H196" i="24"/>
  <c r="F190" i="24"/>
  <c r="H190" i="24"/>
  <c r="H16" i="10"/>
  <c r="F169" i="24"/>
  <c r="H169" i="24"/>
  <c r="F171" i="24"/>
  <c r="H171" i="24"/>
  <c r="H55" i="24"/>
  <c r="I15" i="19"/>
  <c r="I26" i="19"/>
  <c r="I34" i="19"/>
  <c r="I45" i="19"/>
  <c r="I112" i="19"/>
  <c r="I57" i="19"/>
  <c r="I68" i="19"/>
  <c r="I76" i="19"/>
  <c r="I87" i="19"/>
  <c r="I98" i="19"/>
  <c r="I118" i="19"/>
  <c r="I129" i="19"/>
  <c r="I140" i="19"/>
  <c r="I151" i="19"/>
  <c r="I159" i="19"/>
  <c r="F17" i="24"/>
  <c r="F12" i="24"/>
  <c r="F230" i="24"/>
  <c r="H230" i="24"/>
  <c r="F143" i="24"/>
  <c r="H143" i="24"/>
  <c r="F148" i="24"/>
  <c r="H148" i="24"/>
  <c r="F100" i="24"/>
  <c r="H100" i="24"/>
  <c r="F104" i="24"/>
  <c r="H104" i="24"/>
  <c r="Q12" i="19"/>
  <c r="Q20" i="19"/>
  <c r="Q31" i="19"/>
  <c r="Q42" i="19"/>
  <c r="Q102" i="19"/>
  <c r="Q110" i="19"/>
  <c r="K65" i="19"/>
  <c r="Q65" i="19" s="1"/>
  <c r="Q66" i="19"/>
  <c r="Q74" i="19"/>
  <c r="Q85" i="19"/>
  <c r="Q96" i="19"/>
  <c r="Q116" i="19"/>
  <c r="Q127" i="19"/>
  <c r="Q138" i="19"/>
  <c r="Q146" i="19"/>
  <c r="Q157" i="19"/>
  <c r="F213" i="24"/>
  <c r="H213" i="24"/>
  <c r="F219" i="24"/>
  <c r="H219" i="24"/>
  <c r="E205" i="8"/>
  <c r="F206" i="8" s="1"/>
  <c r="E117" i="8"/>
  <c r="F118" i="8" s="1"/>
  <c r="F8" i="8"/>
  <c r="E271" i="8"/>
  <c r="F272" i="8" s="1"/>
  <c r="E183" i="8"/>
  <c r="F184" i="8" s="1"/>
  <c r="E95" i="8"/>
  <c r="F96" i="8" s="1"/>
  <c r="E73" i="8"/>
  <c r="E249" i="8"/>
  <c r="F250" i="8" s="1"/>
  <c r="E161" i="8"/>
  <c r="F162" i="8" s="1"/>
  <c r="E51" i="8"/>
  <c r="E29" i="8"/>
  <c r="F30" i="8" s="1"/>
  <c r="E227" i="8"/>
  <c r="F228" i="8" s="1"/>
  <c r="E139" i="8"/>
  <c r="F140" i="8" s="1"/>
  <c r="C7" i="8"/>
  <c r="D52" i="24"/>
  <c r="H52" i="8"/>
  <c r="H74" i="8"/>
  <c r="D30" i="10"/>
  <c r="C95" i="10"/>
  <c r="D96" i="10" s="1"/>
  <c r="F96" i="10"/>
  <c r="D30" i="25"/>
  <c r="F96" i="25"/>
  <c r="D8" i="10"/>
  <c r="F61" i="25" l="1"/>
  <c r="F107" i="10"/>
  <c r="H107" i="10"/>
  <c r="F83" i="24"/>
  <c r="H40" i="8"/>
  <c r="H256" i="8"/>
  <c r="H188" i="8"/>
  <c r="F78" i="25"/>
  <c r="F43" i="25"/>
  <c r="F34" i="25"/>
  <c r="F65" i="25"/>
  <c r="F87" i="25"/>
  <c r="F55" i="10"/>
  <c r="F33" i="10"/>
  <c r="F81" i="10"/>
  <c r="F87" i="10"/>
  <c r="J80" i="8"/>
  <c r="J62" i="8"/>
  <c r="F86" i="24"/>
  <c r="H238" i="8"/>
  <c r="H208" i="8"/>
  <c r="H284" i="8"/>
  <c r="H251" i="8"/>
  <c r="H99" i="8"/>
  <c r="H147" i="8"/>
  <c r="H197" i="8"/>
  <c r="H260" i="8"/>
  <c r="H37" i="8"/>
  <c r="H102" i="8"/>
  <c r="H152" i="8"/>
  <c r="H209" i="8"/>
  <c r="H257" i="8"/>
  <c r="H143" i="8"/>
  <c r="H191" i="8"/>
  <c r="H241" i="8"/>
  <c r="H31" i="8"/>
  <c r="F59" i="25"/>
  <c r="F108" i="10"/>
  <c r="H108" i="10"/>
  <c r="F83" i="10"/>
  <c r="F82" i="24"/>
  <c r="H234" i="8"/>
  <c r="H254" i="8"/>
  <c r="F11" i="10"/>
  <c r="F97" i="25"/>
  <c r="F82" i="25"/>
  <c r="F81" i="25"/>
  <c r="F104" i="25"/>
  <c r="F97" i="10"/>
  <c r="H97" i="10"/>
  <c r="F100" i="10"/>
  <c r="H100" i="10"/>
  <c r="F35" i="10"/>
  <c r="F56" i="10"/>
  <c r="F31" i="10"/>
  <c r="F34" i="10"/>
  <c r="F82" i="10"/>
  <c r="J82" i="8"/>
  <c r="J84" i="8"/>
  <c r="J53" i="8"/>
  <c r="J54" i="8"/>
  <c r="F60" i="24"/>
  <c r="F53" i="24"/>
  <c r="F58" i="24"/>
  <c r="H9" i="8"/>
  <c r="H217" i="8"/>
  <c r="H13" i="8"/>
  <c r="H263" i="8"/>
  <c r="H101" i="8"/>
  <c r="H151" i="8"/>
  <c r="H214" i="8"/>
  <c r="H273" i="8"/>
  <c r="H41" i="8"/>
  <c r="H106" i="8"/>
  <c r="H164" i="8"/>
  <c r="H211" i="8"/>
  <c r="H261" i="8"/>
  <c r="H98" i="8"/>
  <c r="H145" i="8"/>
  <c r="H195" i="8"/>
  <c r="H258" i="8"/>
  <c r="H33" i="8"/>
  <c r="F63" i="25"/>
  <c r="J64" i="8"/>
  <c r="F63" i="24"/>
  <c r="H144" i="8"/>
  <c r="F12" i="10"/>
  <c r="F105" i="25"/>
  <c r="F17" i="10"/>
  <c r="F19" i="10"/>
  <c r="F85" i="25"/>
  <c r="F31" i="25"/>
  <c r="F109" i="25"/>
  <c r="F38" i="25"/>
  <c r="F60" i="25"/>
  <c r="F108" i="25"/>
  <c r="F109" i="10"/>
  <c r="H109" i="10"/>
  <c r="F101" i="10"/>
  <c r="H101" i="10"/>
  <c r="F59" i="10"/>
  <c r="F32" i="10"/>
  <c r="F37" i="10"/>
  <c r="J86" i="8"/>
  <c r="J76" i="8"/>
  <c r="J55" i="8"/>
  <c r="J56" i="8"/>
  <c r="F76" i="24"/>
  <c r="F75" i="24"/>
  <c r="F55" i="24"/>
  <c r="F62" i="24"/>
  <c r="F80" i="24"/>
  <c r="H18" i="8"/>
  <c r="H21" i="8"/>
  <c r="H255" i="8"/>
  <c r="H108" i="8"/>
  <c r="H10" i="8"/>
  <c r="H105" i="8"/>
  <c r="H168" i="8"/>
  <c r="H218" i="8"/>
  <c r="H275" i="8"/>
  <c r="H119" i="8"/>
  <c r="H166" i="8"/>
  <c r="H215" i="8"/>
  <c r="H278" i="8"/>
  <c r="H100" i="8"/>
  <c r="H149" i="8"/>
  <c r="H212" i="8"/>
  <c r="H262" i="8"/>
  <c r="H35" i="8"/>
  <c r="F10" i="10"/>
  <c r="F107" i="25"/>
  <c r="F80" i="10"/>
  <c r="J58" i="8"/>
  <c r="H193" i="8"/>
  <c r="F99" i="25"/>
  <c r="F15" i="10"/>
  <c r="F14" i="10"/>
  <c r="F101" i="25"/>
  <c r="F33" i="25"/>
  <c r="F36" i="25"/>
  <c r="F39" i="25"/>
  <c r="F64" i="25"/>
  <c r="F40" i="25"/>
  <c r="F98" i="10"/>
  <c r="H98" i="10"/>
  <c r="F102" i="10"/>
  <c r="H102" i="10"/>
  <c r="F54" i="10"/>
  <c r="F64" i="10"/>
  <c r="F60" i="10"/>
  <c r="F41" i="10"/>
  <c r="F38" i="10"/>
  <c r="J78" i="8"/>
  <c r="J57" i="8"/>
  <c r="J59" i="8"/>
  <c r="F85" i="24"/>
  <c r="F57" i="24"/>
  <c r="F84" i="24"/>
  <c r="H122" i="8"/>
  <c r="H104" i="8"/>
  <c r="H280" i="8"/>
  <c r="H165" i="8"/>
  <c r="H213" i="8"/>
  <c r="H12" i="8"/>
  <c r="H109" i="8"/>
  <c r="H172" i="8"/>
  <c r="H230" i="8"/>
  <c r="H277" i="8"/>
  <c r="H121" i="8"/>
  <c r="H169" i="8"/>
  <c r="H219" i="8"/>
  <c r="H282" i="8"/>
  <c r="H103" i="8"/>
  <c r="H153" i="8"/>
  <c r="H216" i="8"/>
  <c r="H274" i="8"/>
  <c r="H39" i="8"/>
  <c r="F32" i="25"/>
  <c r="F65" i="10"/>
  <c r="H210" i="8"/>
  <c r="H97" i="8"/>
  <c r="H207" i="8"/>
  <c r="H237" i="8"/>
  <c r="F13" i="10"/>
  <c r="F80" i="25"/>
  <c r="F18" i="10"/>
  <c r="F62" i="25"/>
  <c r="F106" i="25"/>
  <c r="F35" i="25"/>
  <c r="F57" i="25"/>
  <c r="F41" i="25"/>
  <c r="F98" i="25"/>
  <c r="F75" i="25"/>
  <c r="F99" i="10"/>
  <c r="H99" i="10"/>
  <c r="F103" i="10"/>
  <c r="H103" i="10"/>
  <c r="F61" i="10"/>
  <c r="F42" i="10"/>
  <c r="F76" i="10"/>
  <c r="F39" i="10"/>
  <c r="F75" i="10"/>
  <c r="J75" i="8"/>
  <c r="J81" i="8"/>
  <c r="J61" i="8"/>
  <c r="J63" i="8"/>
  <c r="F79" i="24"/>
  <c r="F78" i="24"/>
  <c r="F87" i="24"/>
  <c r="F61" i="24"/>
  <c r="F54" i="24"/>
  <c r="H36" i="8"/>
  <c r="H120" i="8"/>
  <c r="H125" i="8"/>
  <c r="H171" i="8"/>
  <c r="H146" i="8"/>
  <c r="H15" i="8"/>
  <c r="H126" i="8"/>
  <c r="H185" i="8"/>
  <c r="H232" i="8"/>
  <c r="H281" i="8"/>
  <c r="H123" i="8"/>
  <c r="H173" i="8"/>
  <c r="H236" i="8"/>
  <c r="H38" i="8"/>
  <c r="H107" i="8"/>
  <c r="H170" i="8"/>
  <c r="H229" i="8"/>
  <c r="H276" i="8"/>
  <c r="H43" i="8"/>
  <c r="F37" i="25"/>
  <c r="F86" i="10"/>
  <c r="J83" i="8"/>
  <c r="H259" i="8"/>
  <c r="H148" i="8"/>
  <c r="F84" i="25"/>
  <c r="F9" i="10"/>
  <c r="F53" i="25"/>
  <c r="F102" i="25"/>
  <c r="F56" i="25"/>
  <c r="F76" i="25"/>
  <c r="F42" i="25"/>
  <c r="F100" i="25"/>
  <c r="F77" i="25"/>
  <c r="F105" i="10"/>
  <c r="H105" i="10"/>
  <c r="F63" i="10"/>
  <c r="F43" i="10"/>
  <c r="F84" i="10"/>
  <c r="F36" i="10"/>
  <c r="F77" i="10"/>
  <c r="F58" i="10"/>
  <c r="J77" i="8"/>
  <c r="J85" i="8"/>
  <c r="J65" i="8"/>
  <c r="F77" i="24"/>
  <c r="F65" i="24"/>
  <c r="F56" i="24"/>
  <c r="H14" i="8"/>
  <c r="H129" i="8"/>
  <c r="H11" i="8"/>
  <c r="H196" i="8"/>
  <c r="H163" i="8"/>
  <c r="H19" i="8"/>
  <c r="H130" i="8"/>
  <c r="H187" i="8"/>
  <c r="H235" i="8"/>
  <c r="H285" i="8"/>
  <c r="H16" i="8"/>
  <c r="H127" i="8"/>
  <c r="H190" i="8"/>
  <c r="H240" i="8"/>
  <c r="H42" i="8"/>
  <c r="H124" i="8"/>
  <c r="H174" i="8"/>
  <c r="H231" i="8"/>
  <c r="H279" i="8"/>
  <c r="F16" i="10"/>
  <c r="F83" i="25"/>
  <c r="H192" i="8"/>
  <c r="H34" i="8"/>
  <c r="H141" i="8"/>
  <c r="F20" i="10"/>
  <c r="F21" i="10"/>
  <c r="F54" i="25"/>
  <c r="F55" i="25"/>
  <c r="F58" i="25"/>
  <c r="F86" i="25"/>
  <c r="F103" i="25"/>
  <c r="F79" i="25"/>
  <c r="F106" i="10"/>
  <c r="H106" i="10"/>
  <c r="F104" i="10"/>
  <c r="H104" i="10"/>
  <c r="F53" i="10"/>
  <c r="F57" i="10"/>
  <c r="F85" i="10"/>
  <c r="F78" i="10"/>
  <c r="F40" i="10"/>
  <c r="F79" i="10"/>
  <c r="F62" i="10"/>
  <c r="J79" i="8"/>
  <c r="J60" i="8"/>
  <c r="J87" i="8"/>
  <c r="F81" i="24"/>
  <c r="F64" i="24"/>
  <c r="F59" i="24"/>
  <c r="H150" i="8"/>
  <c r="H167" i="8"/>
  <c r="H17" i="8"/>
  <c r="H253" i="8"/>
  <c r="H175" i="8"/>
  <c r="H142" i="8"/>
  <c r="H189" i="8"/>
  <c r="H239" i="8"/>
  <c r="H32" i="8"/>
  <c r="H20" i="8"/>
  <c r="H131" i="8"/>
  <c r="H194" i="8"/>
  <c r="H252" i="8"/>
  <c r="H128" i="8"/>
  <c r="H186" i="8"/>
  <c r="H233" i="8"/>
  <c r="H283" i="8"/>
  <c r="C205" i="8"/>
  <c r="D206" i="8" s="1"/>
  <c r="C117" i="8"/>
  <c r="D118" i="8" s="1"/>
  <c r="C271" i="8"/>
  <c r="D272" i="8" s="1"/>
  <c r="C183" i="8"/>
  <c r="D184" i="8" s="1"/>
  <c r="C95" i="8"/>
  <c r="D96" i="8" s="1"/>
  <c r="C73" i="8"/>
  <c r="D74" i="8" s="1"/>
  <c r="C249" i="8"/>
  <c r="D250" i="8" s="1"/>
  <c r="C161" i="8"/>
  <c r="D162" i="8" s="1"/>
  <c r="C51" i="8"/>
  <c r="C29" i="8"/>
  <c r="D30" i="8" s="1"/>
  <c r="C227" i="8"/>
  <c r="D228" i="8" s="1"/>
  <c r="C139" i="8"/>
  <c r="D140" i="8" s="1"/>
  <c r="D8" i="8"/>
  <c r="F74" i="8"/>
  <c r="F52" i="8"/>
  <c r="H77" i="8" l="1"/>
  <c r="F277" i="8"/>
  <c r="F231" i="8"/>
  <c r="F253" i="8"/>
  <c r="H83" i="8"/>
  <c r="F197" i="8"/>
  <c r="F173" i="8"/>
  <c r="F282" i="8"/>
  <c r="F186" i="8"/>
  <c r="F279" i="8"/>
  <c r="F108" i="8"/>
  <c r="F208" i="8"/>
  <c r="F40" i="8"/>
  <c r="H87" i="8"/>
  <c r="H59" i="8"/>
  <c r="H86" i="8"/>
  <c r="F142" i="8"/>
  <c r="F99" i="8"/>
  <c r="F10" i="8"/>
  <c r="F260" i="8"/>
  <c r="F131" i="8"/>
  <c r="F190" i="8"/>
  <c r="F240" i="8"/>
  <c r="F143" i="8"/>
  <c r="F188" i="8"/>
  <c r="F237" i="8"/>
  <c r="F283" i="8"/>
  <c r="F35" i="8"/>
  <c r="F165" i="8"/>
  <c r="F210" i="8"/>
  <c r="F259" i="8"/>
  <c r="H85" i="8"/>
  <c r="F147" i="8"/>
  <c r="F219" i="8"/>
  <c r="H56" i="8"/>
  <c r="F15" i="8"/>
  <c r="F127" i="8"/>
  <c r="F236" i="8"/>
  <c r="F141" i="8"/>
  <c r="F233" i="8"/>
  <c r="F33" i="8"/>
  <c r="F163" i="8"/>
  <c r="F255" i="8"/>
  <c r="H57" i="8"/>
  <c r="H63" i="8"/>
  <c r="H80" i="8"/>
  <c r="F151" i="8"/>
  <c r="F34" i="8"/>
  <c r="F105" i="8"/>
  <c r="F256" i="8"/>
  <c r="F18" i="8"/>
  <c r="F273" i="8"/>
  <c r="F148" i="8"/>
  <c r="F194" i="8"/>
  <c r="F9" i="8"/>
  <c r="F98" i="8"/>
  <c r="F145" i="8"/>
  <c r="F191" i="8"/>
  <c r="F241" i="8"/>
  <c r="F39" i="8"/>
  <c r="F120" i="8"/>
  <c r="F167" i="8"/>
  <c r="F213" i="8"/>
  <c r="F263" i="8"/>
  <c r="H53" i="8"/>
  <c r="F232" i="8"/>
  <c r="F193" i="8"/>
  <c r="F123" i="8"/>
  <c r="F278" i="8"/>
  <c r="F31" i="8"/>
  <c r="F36" i="8"/>
  <c r="H84" i="8"/>
  <c r="F189" i="8"/>
  <c r="F152" i="8"/>
  <c r="F38" i="8"/>
  <c r="F11" i="8"/>
  <c r="H54" i="8"/>
  <c r="F101" i="8"/>
  <c r="F169" i="8"/>
  <c r="F276" i="8"/>
  <c r="F104" i="8"/>
  <c r="H65" i="8"/>
  <c r="F37" i="8"/>
  <c r="F207" i="8"/>
  <c r="F195" i="8"/>
  <c r="F43" i="8"/>
  <c r="F217" i="8"/>
  <c r="H76" i="8"/>
  <c r="F16" i="8"/>
  <c r="F209" i="8"/>
  <c r="F42" i="8"/>
  <c r="F13" i="8"/>
  <c r="F103" i="8"/>
  <c r="F153" i="8"/>
  <c r="F212" i="8"/>
  <c r="F262" i="8"/>
  <c r="F125" i="8"/>
  <c r="F175" i="8"/>
  <c r="F234" i="8"/>
  <c r="F284" i="8"/>
  <c r="F150" i="8"/>
  <c r="H82" i="8"/>
  <c r="H55" i="8"/>
  <c r="F12" i="8"/>
  <c r="F275" i="8"/>
  <c r="F102" i="8"/>
  <c r="F100" i="8"/>
  <c r="F258" i="8"/>
  <c r="F122" i="8"/>
  <c r="F280" i="8"/>
  <c r="H61" i="8"/>
  <c r="F235" i="8"/>
  <c r="F281" i="8"/>
  <c r="F97" i="8"/>
  <c r="H58" i="8"/>
  <c r="H79" i="8"/>
  <c r="H78" i="8"/>
  <c r="F14" i="8"/>
  <c r="F19" i="8"/>
  <c r="F230" i="8"/>
  <c r="F168" i="8"/>
  <c r="F32" i="8"/>
  <c r="F109" i="8"/>
  <c r="F20" i="8"/>
  <c r="F119" i="8"/>
  <c r="F164" i="8"/>
  <c r="F211" i="8"/>
  <c r="F257" i="8"/>
  <c r="F17" i="8"/>
  <c r="F107" i="8"/>
  <c r="F170" i="8"/>
  <c r="F216" i="8"/>
  <c r="F129" i="8"/>
  <c r="F192" i="8"/>
  <c r="F238" i="8"/>
  <c r="F185" i="8"/>
  <c r="F128" i="8"/>
  <c r="F126" i="8"/>
  <c r="F218" i="8"/>
  <c r="H60" i="8"/>
  <c r="F130" i="8"/>
  <c r="F285" i="8"/>
  <c r="F252" i="8"/>
  <c r="F149" i="8"/>
  <c r="F171" i="8"/>
  <c r="H64" i="8"/>
  <c r="F214" i="8"/>
  <c r="F106" i="8"/>
  <c r="F254" i="8"/>
  <c r="H62" i="8"/>
  <c r="H75" i="8"/>
  <c r="H81" i="8"/>
  <c r="F144" i="8"/>
  <c r="F239" i="8"/>
  <c r="F187" i="8"/>
  <c r="F41" i="8"/>
  <c r="F172" i="8"/>
  <c r="F121" i="8"/>
  <c r="F166" i="8"/>
  <c r="F215" i="8"/>
  <c r="F261" i="8"/>
  <c r="F21" i="8"/>
  <c r="F124" i="8"/>
  <c r="F174" i="8"/>
  <c r="F229" i="8"/>
  <c r="F274" i="8"/>
  <c r="F146" i="8"/>
  <c r="F196" i="8"/>
  <c r="F251" i="8"/>
  <c r="D52" i="8"/>
  <c r="F60" i="8" l="1"/>
  <c r="F80" i="8"/>
  <c r="F64" i="8"/>
  <c r="F86" i="8"/>
  <c r="F83" i="8"/>
  <c r="F81" i="8"/>
  <c r="F54" i="8"/>
  <c r="F53" i="8"/>
  <c r="F87" i="8"/>
  <c r="F65" i="8"/>
  <c r="F77" i="8"/>
  <c r="F62" i="8"/>
  <c r="F56" i="8"/>
  <c r="F55" i="8"/>
  <c r="F75" i="8"/>
  <c r="F85" i="8"/>
  <c r="F58" i="8"/>
  <c r="F82" i="8"/>
  <c r="F84" i="8"/>
  <c r="F59" i="8"/>
  <c r="F76" i="8"/>
  <c r="F57" i="8"/>
  <c r="F79" i="8"/>
  <c r="F63" i="8"/>
  <c r="F78" i="8"/>
  <c r="F61" i="8"/>
</calcChain>
</file>

<file path=xl/sharedStrings.xml><?xml version="1.0" encoding="utf-8"?>
<sst xmlns="http://schemas.openxmlformats.org/spreadsheetml/2006/main" count="5697" uniqueCount="322">
  <si>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</si>
  <si>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</si>
  <si>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</si>
  <si>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</si>
  <si>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</si>
  <si>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</si>
  <si>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</si>
  <si>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</si>
  <si>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</si>
  <si>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</si>
  <si>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</si>
  <si>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</si>
  <si>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</si>
  <si>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</si>
  <si>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</si>
  <si>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</si>
  <si>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</si>
  <si>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</si>
  <si>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</si>
  <si>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</si>
  <si>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</si>
  <si>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</si>
  <si>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</si>
  <si>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</si>
  <si>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</si>
  <si>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</si>
  <si>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</si>
  <si>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</si>
  <si>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</si>
  <si>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</si>
  <si>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</si>
  <si>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</si>
  <si>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</si>
  <si>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</si>
  <si>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</si>
  <si>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</si>
  <si>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</si>
  <si>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</si>
  <si>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</si>
  <si>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</si>
  <si>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</si>
  <si>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</si>
  <si>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</si>
  <si>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</si>
  <si>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</si>
  <si>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</si>
  <si>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</si>
  <si>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</si>
  <si>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</si>
  <si>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</si>
  <si>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</si>
  <si>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</si>
  <si>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</si>
  <si>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</si>
  <si>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</si>
  <si>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</si>
  <si>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</si>
  <si>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</si>
  <si>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</si>
  <si>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</si>
  <si>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</si>
  <si>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</si>
  <si>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</si>
  <si>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</si>
  <si>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</si>
  <si>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</si>
  <si>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</si>
  <si>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</si>
  <si>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</si>
  <si>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</si>
  <si>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</si>
  <si>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</si>
  <si>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</si>
  <si>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</si>
  <si>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</si>
  <si>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</si>
  <si>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</si>
  <si>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</si>
  <si>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</si>
  <si>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</si>
  <si>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</si>
  <si>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</si>
  <si>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</si>
  <si>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</si>
  <si>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</si>
  <si>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</si>
  <si>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</si>
  <si>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</si>
  <si>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</si>
  <si>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</si>
  <si>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</si>
  <si>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</si>
  <si>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</si>
  <si>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</si>
  <si>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</si>
  <si>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</si>
  <si>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</si>
  <si>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</si>
  <si>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</si>
  <si>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</si>
  <si>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</si>
  <si>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</si>
  <si>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</si>
  <si>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</si>
  <si>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</si>
  <si>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</si>
  <si>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</si>
  <si>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</si>
  <si>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</si>
  <si>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</si>
  <si>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</si>
  <si>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</si>
  <si>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</si>
  <si>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</si>
  <si>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</si>
  <si>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</si>
  <si>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</si>
  <si>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</si>
  <si>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</si>
  <si>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</si>
  <si>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</si>
  <si>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</si>
  <si>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</si>
  <si>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</si>
  <si>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</si>
  <si>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</si>
  <si>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</si>
  <si>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</si>
  <si>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</si>
  <si>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</si>
  <si>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</si>
  <si>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</si>
  <si>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</si>
  <si>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</si>
  <si>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</si>
  <si>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</si>
  <si>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</si>
  <si>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</si>
  <si>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</si>
  <si>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</si>
  <si>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</si>
  <si>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</si>
  <si>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</si>
  <si>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</si>
  <si>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</si>
  <si>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</si>
  <si>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</si>
  <si>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</si>
  <si>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</si>
  <si>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</si>
  <si>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</si>
  <si>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</si>
  <si>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</si>
  <si>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</si>
  <si>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</si>
  <si>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</si>
  <si>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</si>
  <si>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</si>
  <si>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</si>
  <si>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</si>
  <si>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</si>
  <si>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</si>
  <si>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</si>
  <si>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</si>
  <si>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</si>
  <si>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</si>
  <si>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</si>
  <si>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</si>
  <si>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</si>
  <si>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</si>
  <si>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</si>
  <si>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</si>
  <si>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</si>
  <si>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</si>
  <si>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</si>
  <si>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</si>
  <si>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</si>
  <si>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</si>
  <si>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</si>
  <si>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</si>
  <si>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</si>
  <si>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</si>
  <si>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</si>
  <si>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</si>
  <si>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</si>
  <si>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</si>
  <si>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</si>
  <si>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</si>
  <si>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</si>
  <si>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</si>
  <si>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</si>
  <si>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</si>
  <si>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</si>
  <si>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</si>
  <si>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</si>
  <si>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</si>
  <si>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</si>
  <si>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</si>
  <si>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</si>
  <si>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</si>
  <si>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</si>
  <si>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</si>
  <si>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</si>
  <si>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</si>
  <si>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</si>
  <si>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</si>
  <si>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</si>
  <si>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</si>
  <si>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</si>
  <si>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</si>
  <si>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</si>
  <si>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abril 2025</t>
  </si>
  <si>
    <t>Resumen indicadores Arona</t>
  </si>
  <si>
    <t>Evolución mensual de viajeros entrados en Arona según lugar de residencia</t>
  </si>
  <si>
    <t>Evolución mensual de viajeros entrados en Arona según categoría del establecimiento</t>
  </si>
  <si>
    <t>Evolución anual de viajeros entrados en Arona según categoría del establecimiento</t>
  </si>
  <si>
    <t>Evolución mensual de pernoctaciones en Arona según lugar de residencia</t>
  </si>
  <si>
    <t>Evolución mensual de pernoctaciones en Arona según categoría del establecimiento</t>
  </si>
  <si>
    <t>Evolución mensual de estancia media en Arona según lugar de residencia</t>
  </si>
  <si>
    <t>Evolución mensual de estancia media en Arona según categoría del establecimiento</t>
  </si>
  <si>
    <t>Evolución mensual de tasa de ocupación en Arona según categoría del establecimiento</t>
  </si>
  <si>
    <t>Viajeros españoles entrados en los hoteles y apartamentos de Arona según lugar de residencia - acumulado</t>
  </si>
  <si>
    <t>Viajeros españoles entrados en los hoteles y apartamentos de Arona por tipología y categoría de alojamiento - acumulado</t>
  </si>
  <si>
    <t>Viajeros peninsulares entrados en los hoteles y apartamentos de Arona por tipología y categoría de alojamiento - acumulado</t>
  </si>
  <si>
    <t>Viajeros canarios entrados en los hoteles y apartamentos de Arona por tipología y categoría de alojamiento - acumulado</t>
  </si>
  <si>
    <t>Resumen de indicadores turísticos de Tenerife-Arona</t>
  </si>
  <si>
    <t>abril 2021</t>
  </si>
  <si>
    <t>abril 2022</t>
  </si>
  <si>
    <t>abril 2023</t>
  </si>
  <si>
    <t>abril 2024</t>
  </si>
  <si>
    <t>abril 2025</t>
  </si>
  <si>
    <t>acumulado a abril 2021</t>
  </si>
  <si>
    <t>acumulado a abril 2022</t>
  </si>
  <si>
    <t>acumulado a abril 2023</t>
  </si>
  <si>
    <t>acumulado a abril 2024</t>
  </si>
  <si>
    <t>acumulado a abril 2025</t>
  </si>
  <si>
    <t>Viajeros  entrados en los establecimientos alojativos de Arona 
(hotel + apartamento)</t>
  </si>
  <si>
    <t>Viajeros españoles entrados en los establecimientos alojativos de Arona 
(hotel + apartamento)</t>
  </si>
  <si>
    <t>Viajeros peninsulares entrados en los establecimientos alojativos de Arona 
(hotel + apartamento)</t>
  </si>
  <si>
    <t>Viajeros canarios entrados en los establecimientos alojativos de Arona 
(hotel + apartamento)</t>
  </si>
  <si>
    <t>Viajeros extranjeros entrados en los establecimientos alojativos de Arona 
(hotel + apartamento)</t>
  </si>
  <si>
    <t>Viajeros británicos entrados en los establecimientos alojativos de Arona 
(hotel + apartamento)</t>
  </si>
  <si>
    <t>Viajeros alemanes entrados en los establecimientos alojativos de Arona 
(hotel + apartamento)</t>
  </si>
  <si>
    <t>Viajeros franceses entrados en los establecimientos alojativos de Arona 
(hotel + apartamento)</t>
  </si>
  <si>
    <t>Viajeros belgas entrados en los establecimientos alojativos de Arona 
(hotel + apartamento)</t>
  </si>
  <si>
    <t>Viajeros holandeses entrados en los establecimientos alojativos de Arona 
(hotel + apartamento)</t>
  </si>
  <si>
    <t>Viajeros daneses entrados en los establecimientos alojativos de Arona 
(hotel + apartamento)</t>
  </si>
  <si>
    <t>Viajeros suecos entrados en los establecimientos alojativos de Arona 
(hotel + apartamento)</t>
  </si>
  <si>
    <t>var 23/22</t>
  </si>
  <si>
    <t>var 24/23</t>
  </si>
  <si>
    <t>-</t>
  </si>
  <si>
    <t>Viajeros entrados en los establecimientos alojativos de Arona 
(hotel + apartamento)</t>
  </si>
  <si>
    <t>Viajeros entrados en los hoteles de Arona</t>
  </si>
  <si>
    <t>Viajeros entrados en los hoteles de 4, 5 estrellas Arona</t>
  </si>
  <si>
    <t>Viajeros entrados en los hoteles de 1, 2, 3 estrellas Arona</t>
  </si>
  <si>
    <t>Viajeros entrados en los apartamentos de Arona</t>
  </si>
  <si>
    <t>Evolución de viajeros entrados en los establecimientos alojativos de Arona 
(hotel + apartamento)</t>
  </si>
  <si>
    <t>Evolución de viajeros entrados en los hoteles de Arona</t>
  </si>
  <si>
    <t>Evolución de viajeros entrados en los hoteles de 4, 5 estrellas de Arona</t>
  </si>
  <si>
    <t>Evolución de viajeros entrados en los apartamentos de Arona</t>
  </si>
  <si>
    <t>acumulado a abril 2020</t>
  </si>
  <si>
    <t>abril 2020</t>
  </si>
  <si>
    <t>Viajeros entrados en los establecimientos alojativos de Arona según lugar de residencia (hotel + apartamento)</t>
  </si>
  <si>
    <t>acumulado abril 2020</t>
  </si>
  <si>
    <t>acumulado abril 2021</t>
  </si>
  <si>
    <t>acumulado abril 2022</t>
  </si>
  <si>
    <t>acumulado abril 2023</t>
  </si>
  <si>
    <t>acumulado abril 2024</t>
  </si>
  <si>
    <t>acumulado abril 2025</t>
  </si>
  <si>
    <t>Viajeros entrados en los hoteles de Arona según lugar de residencia (hotel + apartamento)</t>
  </si>
  <si>
    <t>Viajeros entrados en los apartamentos de Arona según lugar de residencia (hotel + apartamento)</t>
  </si>
  <si>
    <t>Viajeros alojados en los establecimientos alojativos de Arona según lugar de residencia (hotel + apartamento)</t>
  </si>
  <si>
    <t>acumulado abril 2019</t>
  </si>
  <si>
    <t>Pernoctaciones realizadas por los turistas en los establecimientos alojativos de Arona (hotel + apartamento)</t>
  </si>
  <si>
    <t>Pernoctaciones realizadas por los turistas españoles en los establecimientos alojativos de Arona (hotel + apartamento)</t>
  </si>
  <si>
    <t>var 25/24</t>
  </si>
  <si>
    <t>Pernoctaciones realizadas por los procedentes de Península en los establecimientos alojativos de Arona (hotel + apartamento)</t>
  </si>
  <si>
    <t>Pernoctaciones realizadas por los procedentes de Canarias en los establecimientos alojativos de Arona (hotel + apartamento)</t>
  </si>
  <si>
    <t>Pernoctaciones realizadas por los procedentes de Total residentes en el extranjero en los establecimientos alojativos de Arona (hotel + apartamento)</t>
  </si>
  <si>
    <t>Pernoctaciones realizadas por los procedentes de Reino Unido en los establecimientos alojativos de Arona (hotel + apartamento)</t>
  </si>
  <si>
    <t>Pernoctaciones realizadas por los procedentes de Alemania en los establecimientos alojativos de Arona (hotel + apartamento)</t>
  </si>
  <si>
    <t>Pernoctaciones realizadas por los procedentes de Francia en los establecimientos alojativos de Arona (hotel + apartamento)</t>
  </si>
  <si>
    <t>Pernoctaciones realizadas por los procedentes de Bélgica en los establecimientos alojativos de Arona (hotel + apartamento)</t>
  </si>
  <si>
    <t>Pernoctaciones realizadas por los procedentes de Países Bajos en los establecimientos alojativos de Arona (hotel + apartamento)</t>
  </si>
  <si>
    <t>Pernoctaciones realizadas por los procedentes de Dinamarca en los establecimientos alojativos de Arona (hotel + apartamento)</t>
  </si>
  <si>
    <t>Pernoctaciones realizadas por los procedentes de Suecia en los establecimientos alojativos de Arona (hotel + apartamento)</t>
  </si>
  <si>
    <t>Pernoctaciones realizadas por los turistas en los hoteles de Arona</t>
  </si>
  <si>
    <t>Pernoctaciones realizadas por los turistas en los hoteles de 4 y 5 estrellas de Arona</t>
  </si>
  <si>
    <t>Pernoctaciones realizadas por los turistas en los hoteles de 1, 2, 3 estrellas de Arona</t>
  </si>
  <si>
    <t>Pernoctaciones realizadas por los turistas en los apartamentos de Arona</t>
  </si>
  <si>
    <t>Estancia Media en los establecimientos alojativos de Arona
(hotel + apartamento)</t>
  </si>
  <si>
    <t>Estancia media de los viajeros españoles entrados en los establecimientos alojativos de Arona (hotel + apartamento)</t>
  </si>
  <si>
    <t>Estancia media de los viajeros peninsulares entrados en los establecimientos alojativos de Arona (hotel + apartamento)</t>
  </si>
  <si>
    <t>Estancia media de los viajeros canarios entrados en los establecimientos alojativos de Arona (hotel + apartamento)</t>
  </si>
  <si>
    <t>Estancia media de los viajeros extranjeros entrados en los establecimientos alojativos de Arona (hotel + apartamento)</t>
  </si>
  <si>
    <t>Estancia media de los viajeros británicos entrados en los establecimientos alojativos de Arona (hotel + apartamento)</t>
  </si>
  <si>
    <t>Estancia media de los viajeros alemanes entrados en los establecimientos alojativos de Arona (hotel + apartamento)</t>
  </si>
  <si>
    <t>Estancia media de los viajeros franceses entrados en los establecimientos alojativos de Arona (hotel + apartamento)</t>
  </si>
  <si>
    <t>Estancia media de los viajeros belgas entrados en los establecimientos alojativos de Arona (hotel + apartamento)</t>
  </si>
  <si>
    <t>Estancia media de los viajeros holandeses entrados en los establecimientos alojativos de Arona (hotel + apartamento)</t>
  </si>
  <si>
    <t>Estancia media de los viajeros daneses entrados en los establecimientos alojativos de Arona (hotel + apartamento)</t>
  </si>
  <si>
    <t>Estancia media de los viajeros suecos entrados en los establecimientos alojativos de Arona (hotel + apartamento)</t>
  </si>
  <si>
    <t>Estancia Media en los hoteles de Arona</t>
  </si>
  <si>
    <t>Estancia Media en los hoteles de 4, 5 estrellas de Arona</t>
  </si>
  <si>
    <t>Estancia Media en los hoteles de 1, 2, 3 Estrellas de Arona</t>
  </si>
  <si>
    <t>Estancia Media en los apartamentos de Arona</t>
  </si>
  <si>
    <t>Tasa de ocupación por plaza en los establecimientos alojativos de Arona
(hotel + apartamento)</t>
  </si>
  <si>
    <t>Tasa de ocupación por plaza en los hoteles de Arona</t>
  </si>
  <si>
    <t>Tasa de ocupación por plaza en los hoteles de 4, 5 Estrellas de Arona</t>
  </si>
  <si>
    <t>Tasa de ocupación por plaza en los hoteles de 1, 2, 3 Estrellas de Arona</t>
  </si>
  <si>
    <t>Tasa de ocupación por plaza en los apartamentos de Arona</t>
  </si>
  <si>
    <t>Distribución de viajeros españoles entrados en hoteles y apartamentos de Arona  por lugar de residencia</t>
  </si>
  <si>
    <t>Viajeros españoles entrados en los hoteles y apartamentos de Arona según lugar de residencia</t>
  </si>
  <si>
    <t>Viajeros españoles entrados en los hoteles y apartamentos de Arona por tipología y categoría de alojamiento</t>
  </si>
  <si>
    <t>Viajeros peninsulares entrados en los hoteles y apartamentos de Arona por tipología y categoría de alojamiento</t>
  </si>
  <si>
    <t>Viajeros canarios entrados en los hoteles y apartamentos de Arona por tipología y categoría de alojamiento</t>
  </si>
  <si>
    <t>Evolución de viajeros españoles entrados en los establecimientos alojativos de Arona
(hotel + apartamento)</t>
  </si>
  <si>
    <t>Evolución de viajeros peninsulares entrados en los establecimientos alojativos de Arona
(hotel + apartamento)</t>
  </si>
  <si>
    <t>Evolución de viajeros canarios entrados en los establecimientos alojativos de Arona
(hotel + apartamento)</t>
  </si>
  <si>
    <t>nd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</si>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</sst>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44B21804-6570-4512-BC17-2D548CF64A4A}"/>
    <cellStyle name="Normal 2 6" xfId="3" xr:uid="{C6F3652D-FE8C-45D0-A3A2-0F5E29D51770}"/>
    <cellStyle name="Porcentaje" xfId="1" builtinId="5"/>
  </cellStyles>
  <dxfs count="0"/>
  <tableStyles count="1" defaultTableStyle="TableStyleMedium2" defaultPivotStyle="PivotStyleLight16">
    <tableStyle name="Invisible" pivot="0" table="0" count="0" xr9:uid="{377CD445-B5ED-469E-B6C2-00F77695189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3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5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78-420E-8B2F-58EDE2D9973E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102127</c:v>
                </c:pt>
                <c:pt idx="1">
                  <c:v>102173</c:v>
                </c:pt>
                <c:pt idx="2">
                  <c:v>114283</c:v>
                </c:pt>
                <c:pt idx="3">
                  <c:v>112901</c:v>
                </c:pt>
                <c:pt idx="4">
                  <c:v>96632</c:v>
                </c:pt>
                <c:pt idx="5">
                  <c:v>109784</c:v>
                </c:pt>
                <c:pt idx="6">
                  <c:v>112830</c:v>
                </c:pt>
                <c:pt idx="7">
                  <c:v>116797</c:v>
                </c:pt>
                <c:pt idx="8">
                  <c:v>107312</c:v>
                </c:pt>
                <c:pt idx="9">
                  <c:v>119521</c:v>
                </c:pt>
                <c:pt idx="10">
                  <c:v>113999</c:v>
                </c:pt>
                <c:pt idx="11">
                  <c:v>111619</c:v>
                </c:pt>
                <c:pt idx="12">
                  <c:v>1319978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8-420E-8B2F-58EDE2D9973E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78-420E-8B2F-58EDE2D9973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102161</c:v>
                </c:pt>
                <c:pt idx="1">
                  <c:v>112246</c:v>
                </c:pt>
                <c:pt idx="2">
                  <c:v>122937</c:v>
                </c:pt>
                <c:pt idx="3">
                  <c:v>113542</c:v>
                </c:pt>
                <c:pt idx="4">
                  <c:v>110622</c:v>
                </c:pt>
                <c:pt idx="5">
                  <c:v>113390</c:v>
                </c:pt>
                <c:pt idx="6">
                  <c:v>121148</c:v>
                </c:pt>
                <c:pt idx="7">
                  <c:v>126181</c:v>
                </c:pt>
                <c:pt idx="8">
                  <c:v>111150</c:v>
                </c:pt>
                <c:pt idx="9">
                  <c:v>125080</c:v>
                </c:pt>
                <c:pt idx="10">
                  <c:v>113916</c:v>
                </c:pt>
                <c:pt idx="11">
                  <c:v>115450</c:v>
                </c:pt>
                <c:pt idx="12">
                  <c:v>1387823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78-420E-8B2F-58EDE2D9973E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78-420E-8B2F-58EDE2D9973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78-420E-8B2F-58EDE2D9973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108758</c:v>
                </c:pt>
                <c:pt idx="1">
                  <c:v>115019</c:v>
                </c:pt>
                <c:pt idx="2">
                  <c:v>123198</c:v>
                </c:pt>
                <c:pt idx="3">
                  <c:v>115519</c:v>
                </c:pt>
                <c:pt idx="12">
                  <c:v>462494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78-420E-8B2F-58EDE2D99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978-420E-8B2F-58EDE2D9973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102767</c:v>
                      </c:pt>
                      <c:pt idx="1">
                        <c:v>105310</c:v>
                      </c:pt>
                      <c:pt idx="2">
                        <c:v>41200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30803</c:v>
                      </c:pt>
                      <c:pt idx="8">
                        <c:v>18180</c:v>
                      </c:pt>
                      <c:pt idx="9">
                        <c:v>21674</c:v>
                      </c:pt>
                      <c:pt idx="10">
                        <c:v>16498</c:v>
                      </c:pt>
                      <c:pt idx="11">
                        <c:v>17398</c:v>
                      </c:pt>
                      <c:pt idx="12">
                        <c:v>375345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978-420E-8B2F-58EDE2D997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78-420E-8B2F-58EDE2D9973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78-420E-8B2F-58EDE2D9973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78-420E-8B2F-58EDE2D9973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78-420E-8B2F-58EDE2D9973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78-420E-8B2F-58EDE2D9973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78-420E-8B2F-58EDE2D9973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78-420E-8B2F-58EDE2D9973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78-420E-8B2F-58EDE2D9973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78-420E-8B2F-58EDE2D9973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78-420E-8B2F-58EDE2D9973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78-420E-8B2F-58EDE2D9973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78-420E-8B2F-58EDE2D9973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78-420E-8B2F-58EDE2D9973E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6.4574544101956732E-2</c:v>
                </c:pt>
                <c:pt idx="1">
                  <c:v>2.4704666536001341E-2</c:v>
                </c:pt>
                <c:pt idx="2">
                  <c:v>2.1230386295418846E-3</c:v>
                </c:pt>
                <c:pt idx="3">
                  <c:v>1.7412058973771849E-2</c:v>
                </c:pt>
                <c:pt idx="12">
                  <c:v>2.5744866773419472E-2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78-420E-8B2F-58EDE2D99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D5-4F9C-8996-4C4046F5153D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5690</c:v>
                </c:pt>
                <c:pt idx="1">
                  <c:v>4224</c:v>
                </c:pt>
                <c:pt idx="2">
                  <c:v>6239</c:v>
                </c:pt>
                <c:pt idx="3">
                  <c:v>12713</c:v>
                </c:pt>
                <c:pt idx="4">
                  <c:v>8043</c:v>
                </c:pt>
                <c:pt idx="5">
                  <c:v>12303</c:v>
                </c:pt>
                <c:pt idx="6">
                  <c:v>14490</c:v>
                </c:pt>
                <c:pt idx="7">
                  <c:v>19950</c:v>
                </c:pt>
                <c:pt idx="8">
                  <c:v>10743</c:v>
                </c:pt>
                <c:pt idx="9">
                  <c:v>10093</c:v>
                </c:pt>
                <c:pt idx="10">
                  <c:v>7021</c:v>
                </c:pt>
                <c:pt idx="11">
                  <c:v>7457</c:v>
                </c:pt>
                <c:pt idx="12">
                  <c:v>118966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5-4F9C-8996-4C4046F5153D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D5-4F9C-8996-4C4046F5153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4403</c:v>
                </c:pt>
                <c:pt idx="1">
                  <c:v>4931</c:v>
                </c:pt>
                <c:pt idx="2">
                  <c:v>8729</c:v>
                </c:pt>
                <c:pt idx="3">
                  <c:v>8246</c:v>
                </c:pt>
                <c:pt idx="4">
                  <c:v>9596</c:v>
                </c:pt>
                <c:pt idx="5">
                  <c:v>10664</c:v>
                </c:pt>
                <c:pt idx="6">
                  <c:v>14582</c:v>
                </c:pt>
                <c:pt idx="7">
                  <c:v>19201</c:v>
                </c:pt>
                <c:pt idx="8">
                  <c:v>10757</c:v>
                </c:pt>
                <c:pt idx="9">
                  <c:v>9833</c:v>
                </c:pt>
                <c:pt idx="10">
                  <c:v>6177</c:v>
                </c:pt>
                <c:pt idx="11">
                  <c:v>7541</c:v>
                </c:pt>
                <c:pt idx="12">
                  <c:v>114660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D5-4F9C-8996-4C4046F5153D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D5-4F9C-8996-4C4046F515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D5-4F9C-8996-4C4046F5153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5520</c:v>
                </c:pt>
                <c:pt idx="1">
                  <c:v>5645</c:v>
                </c:pt>
                <c:pt idx="2">
                  <c:v>5678</c:v>
                </c:pt>
                <c:pt idx="3">
                  <c:v>12728</c:v>
                </c:pt>
                <c:pt idx="12">
                  <c:v>29571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D5-4F9C-8996-4C4046F5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BD5-4F9C-8996-4C4046F5153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5572</c:v>
                      </c:pt>
                      <c:pt idx="1">
                        <c:v>6245</c:v>
                      </c:pt>
                      <c:pt idx="2">
                        <c:v>2136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13164</c:v>
                      </c:pt>
                      <c:pt idx="8">
                        <c:v>7078</c:v>
                      </c:pt>
                      <c:pt idx="9">
                        <c:v>7771</c:v>
                      </c:pt>
                      <c:pt idx="10">
                        <c:v>2621</c:v>
                      </c:pt>
                      <c:pt idx="11">
                        <c:v>2321</c:v>
                      </c:pt>
                      <c:pt idx="12">
                        <c:v>51760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BD5-4F9C-8996-4C4046F515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D5-4F9C-8996-4C4046F515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D5-4F9C-8996-4C4046F515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D5-4F9C-8996-4C4046F515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D5-4F9C-8996-4C4046F515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D5-4F9C-8996-4C4046F515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D5-4F9C-8996-4C4046F515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D5-4F9C-8996-4C4046F515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D5-4F9C-8996-4C4046F515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D5-4F9C-8996-4C4046F515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D5-4F9C-8996-4C4046F515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D5-4F9C-8996-4C4046F515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D5-4F9C-8996-4C4046F515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D5-4F9C-8996-4C4046F5153D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0.25369066545537144</c:v>
                </c:pt>
                <c:pt idx="1">
                  <c:v>0.14479821537213544</c:v>
                </c:pt>
                <c:pt idx="2">
                  <c:v>-0.34952457326154196</c:v>
                </c:pt>
                <c:pt idx="3">
                  <c:v>0.54353626000485078</c:v>
                </c:pt>
                <c:pt idx="12">
                  <c:v>0.1239879889011366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D5-4F9C-8996-4C4046F5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8B-4247-81AC-E499FC4AE8AB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4265</c:v>
                </c:pt>
                <c:pt idx="1">
                  <c:v>2830</c:v>
                </c:pt>
                <c:pt idx="2">
                  <c:v>4198</c:v>
                </c:pt>
                <c:pt idx="3">
                  <c:v>7014</c:v>
                </c:pt>
                <c:pt idx="4">
                  <c:v>4156</c:v>
                </c:pt>
                <c:pt idx="5">
                  <c:v>6696</c:v>
                </c:pt>
                <c:pt idx="6">
                  <c:v>7620</c:v>
                </c:pt>
                <c:pt idx="7">
                  <c:v>9492</c:v>
                </c:pt>
                <c:pt idx="8">
                  <c:v>6112</c:v>
                </c:pt>
                <c:pt idx="9">
                  <c:v>5748</c:v>
                </c:pt>
                <c:pt idx="10">
                  <c:v>4279</c:v>
                </c:pt>
                <c:pt idx="11">
                  <c:v>4654</c:v>
                </c:pt>
                <c:pt idx="12">
                  <c:v>67064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B-4247-81AC-E499FC4AE8AB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B-4247-81AC-E499FC4AE8A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3219</c:v>
                </c:pt>
                <c:pt idx="1">
                  <c:v>3176</c:v>
                </c:pt>
                <c:pt idx="2">
                  <c:v>4814</c:v>
                </c:pt>
                <c:pt idx="3">
                  <c:v>4307</c:v>
                </c:pt>
                <c:pt idx="4">
                  <c:v>5457</c:v>
                </c:pt>
                <c:pt idx="5">
                  <c:v>5557</c:v>
                </c:pt>
                <c:pt idx="6">
                  <c:v>7599</c:v>
                </c:pt>
                <c:pt idx="7">
                  <c:v>9450</c:v>
                </c:pt>
                <c:pt idx="8">
                  <c:v>6082</c:v>
                </c:pt>
                <c:pt idx="9">
                  <c:v>5830</c:v>
                </c:pt>
                <c:pt idx="10">
                  <c:v>4123</c:v>
                </c:pt>
                <c:pt idx="11">
                  <c:v>4801</c:v>
                </c:pt>
                <c:pt idx="12">
                  <c:v>64415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8B-4247-81AC-E499FC4AE8AB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8B-4247-81AC-E499FC4AE8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8B-4247-81AC-E499FC4AE8A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3737</c:v>
                </c:pt>
                <c:pt idx="1">
                  <c:v>3570</c:v>
                </c:pt>
                <c:pt idx="2">
                  <c:v>3719</c:v>
                </c:pt>
                <c:pt idx="3">
                  <c:v>6553</c:v>
                </c:pt>
                <c:pt idx="12">
                  <c:v>17579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8B-4247-81AC-E499FC4AE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58B-4247-81AC-E499FC4AE8A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3650</c:v>
                      </c:pt>
                      <c:pt idx="1">
                        <c:v>3952</c:v>
                      </c:pt>
                      <c:pt idx="2">
                        <c:v>1272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6200</c:v>
                      </c:pt>
                      <c:pt idx="8">
                        <c:v>2978</c:v>
                      </c:pt>
                      <c:pt idx="9">
                        <c:v>3362</c:v>
                      </c:pt>
                      <c:pt idx="10">
                        <c:v>1184</c:v>
                      </c:pt>
                      <c:pt idx="11">
                        <c:v>1021</c:v>
                      </c:pt>
                      <c:pt idx="12">
                        <c:v>26848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58B-4247-81AC-E499FC4AE8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8B-4247-81AC-E499FC4AE8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8B-4247-81AC-E499FC4AE8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8B-4247-81AC-E499FC4AE8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8B-4247-81AC-E499FC4AE8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8B-4247-81AC-E499FC4AE8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8B-4247-81AC-E499FC4AE8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8B-4247-81AC-E499FC4AE8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8B-4247-81AC-E499FC4AE8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8B-4247-81AC-E499FC4AE8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8B-4247-81AC-E499FC4AE8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8B-4247-81AC-E499FC4AE8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8B-4247-81AC-E499FC4AE8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8B-4247-81AC-E499FC4AE8AB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0.16091954022988508</c:v>
                </c:pt>
                <c:pt idx="1">
                  <c:v>0.12405541561712852</c:v>
                </c:pt>
                <c:pt idx="2">
                  <c:v>-0.22746157041960946</c:v>
                </c:pt>
                <c:pt idx="3">
                  <c:v>0.52147666589273278</c:v>
                </c:pt>
                <c:pt idx="12">
                  <c:v>0.13295952565094105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8B-4247-81AC-E499FC4AE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0E-47C1-A46F-B17DD371FE70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1425</c:v>
                </c:pt>
                <c:pt idx="1">
                  <c:v>1394</c:v>
                </c:pt>
                <c:pt idx="2">
                  <c:v>2041</c:v>
                </c:pt>
                <c:pt idx="3">
                  <c:v>5699</c:v>
                </c:pt>
                <c:pt idx="4">
                  <c:v>3887</c:v>
                </c:pt>
                <c:pt idx="5">
                  <c:v>5607</c:v>
                </c:pt>
                <c:pt idx="6">
                  <c:v>6870</c:v>
                </c:pt>
                <c:pt idx="7">
                  <c:v>10458</c:v>
                </c:pt>
                <c:pt idx="8">
                  <c:v>4631</c:v>
                </c:pt>
                <c:pt idx="9">
                  <c:v>4345</c:v>
                </c:pt>
                <c:pt idx="10">
                  <c:v>2742</c:v>
                </c:pt>
                <c:pt idx="11">
                  <c:v>2803</c:v>
                </c:pt>
                <c:pt idx="12">
                  <c:v>51902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E-47C1-A46F-B17DD371FE70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0E-47C1-A46F-B17DD371FE7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1184</c:v>
                </c:pt>
                <c:pt idx="1">
                  <c:v>1755</c:v>
                </c:pt>
                <c:pt idx="2">
                  <c:v>3915</c:v>
                </c:pt>
                <c:pt idx="3">
                  <c:v>3939</c:v>
                </c:pt>
                <c:pt idx="4">
                  <c:v>4139</c:v>
                </c:pt>
                <c:pt idx="5">
                  <c:v>5107</c:v>
                </c:pt>
                <c:pt idx="6">
                  <c:v>6983</c:v>
                </c:pt>
                <c:pt idx="7">
                  <c:v>9751</c:v>
                </c:pt>
                <c:pt idx="8">
                  <c:v>4675</c:v>
                </c:pt>
                <c:pt idx="9">
                  <c:v>4003</c:v>
                </c:pt>
                <c:pt idx="10">
                  <c:v>2054</c:v>
                </c:pt>
                <c:pt idx="11">
                  <c:v>2740</c:v>
                </c:pt>
                <c:pt idx="12">
                  <c:v>50245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0E-47C1-A46F-B17DD371FE70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0E-47C1-A46F-B17DD371FE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0E-47C1-A46F-B17DD371FE7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1783</c:v>
                </c:pt>
                <c:pt idx="1">
                  <c:v>2075</c:v>
                </c:pt>
                <c:pt idx="2">
                  <c:v>1959</c:v>
                </c:pt>
                <c:pt idx="3">
                  <c:v>6175</c:v>
                </c:pt>
                <c:pt idx="12">
                  <c:v>11992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0E-47C1-A46F-B17DD371F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C0E-47C1-A46F-B17DD371FE7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1922</c:v>
                      </c:pt>
                      <c:pt idx="1">
                        <c:v>2293</c:v>
                      </c:pt>
                      <c:pt idx="2">
                        <c:v>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6964</c:v>
                      </c:pt>
                      <c:pt idx="8">
                        <c:v>4100</c:v>
                      </c:pt>
                      <c:pt idx="9">
                        <c:v>4409</c:v>
                      </c:pt>
                      <c:pt idx="10">
                        <c:v>1437</c:v>
                      </c:pt>
                      <c:pt idx="11">
                        <c:v>1300</c:v>
                      </c:pt>
                      <c:pt idx="12">
                        <c:v>24912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C0E-47C1-A46F-B17DD371FE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0E-47C1-A46F-B17DD371FE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0E-47C1-A46F-B17DD371FE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0E-47C1-A46F-B17DD371FE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0E-47C1-A46F-B17DD371FE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0E-47C1-A46F-B17DD371FE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0E-47C1-A46F-B17DD371FE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0E-47C1-A46F-B17DD371FE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0E-47C1-A46F-B17DD371FE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0E-47C1-A46F-B17DD371FE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0E-47C1-A46F-B17DD371FE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0E-47C1-A46F-B17DD371FE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0E-47C1-A46F-B17DD371FE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0E-47C1-A46F-B17DD371FE70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0.50591216216216206</c:v>
                </c:pt>
                <c:pt idx="1">
                  <c:v>0.18233618233618243</c:v>
                </c:pt>
                <c:pt idx="2">
                  <c:v>-0.49961685823754787</c:v>
                </c:pt>
                <c:pt idx="3">
                  <c:v>0.56765676567656764</c:v>
                </c:pt>
                <c:pt idx="12">
                  <c:v>0.1110905216343927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0E-47C1-A46F-B17DD371F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A3-4A80-B74B-B52496DF773D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96437</c:v>
                </c:pt>
                <c:pt idx="1">
                  <c:v>97949</c:v>
                </c:pt>
                <c:pt idx="2">
                  <c:v>108044</c:v>
                </c:pt>
                <c:pt idx="3">
                  <c:v>100188</c:v>
                </c:pt>
                <c:pt idx="4">
                  <c:v>88589</c:v>
                </c:pt>
                <c:pt idx="5">
                  <c:v>97481</c:v>
                </c:pt>
                <c:pt idx="6">
                  <c:v>98340</c:v>
                </c:pt>
                <c:pt idx="7">
                  <c:v>96847</c:v>
                </c:pt>
                <c:pt idx="8">
                  <c:v>96569</c:v>
                </c:pt>
                <c:pt idx="9">
                  <c:v>109428</c:v>
                </c:pt>
                <c:pt idx="10">
                  <c:v>106978</c:v>
                </c:pt>
                <c:pt idx="11">
                  <c:v>104162</c:v>
                </c:pt>
                <c:pt idx="12">
                  <c:v>1201012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3-4A80-B74B-B52496DF773D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A3-4A80-B74B-B52496DF773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97758</c:v>
                </c:pt>
                <c:pt idx="1">
                  <c:v>107315</c:v>
                </c:pt>
                <c:pt idx="2">
                  <c:v>114208</c:v>
                </c:pt>
                <c:pt idx="3">
                  <c:v>105296</c:v>
                </c:pt>
                <c:pt idx="4">
                  <c:v>101026</c:v>
                </c:pt>
                <c:pt idx="5">
                  <c:v>102726</c:v>
                </c:pt>
                <c:pt idx="6">
                  <c:v>106566</c:v>
                </c:pt>
                <c:pt idx="7">
                  <c:v>106980</c:v>
                </c:pt>
                <c:pt idx="8">
                  <c:v>100393</c:v>
                </c:pt>
                <c:pt idx="9">
                  <c:v>115247</c:v>
                </c:pt>
                <c:pt idx="10">
                  <c:v>107739</c:v>
                </c:pt>
                <c:pt idx="11">
                  <c:v>107909</c:v>
                </c:pt>
                <c:pt idx="12">
                  <c:v>1273163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A3-4A80-B74B-B52496DF773D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A3-4A80-B74B-B52496DF77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A3-4A80-B74B-B52496DF773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103238</c:v>
                </c:pt>
                <c:pt idx="1">
                  <c:v>109374</c:v>
                </c:pt>
                <c:pt idx="2">
                  <c:v>117520</c:v>
                </c:pt>
                <c:pt idx="3">
                  <c:v>102791</c:v>
                </c:pt>
                <c:pt idx="12">
                  <c:v>432923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A3-4A80-B74B-B52496DF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4A3-4A80-B74B-B52496DF773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97195</c:v>
                      </c:pt>
                      <c:pt idx="1">
                        <c:v>99065</c:v>
                      </c:pt>
                      <c:pt idx="2">
                        <c:v>39064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17639</c:v>
                      </c:pt>
                      <c:pt idx="8">
                        <c:v>11102</c:v>
                      </c:pt>
                      <c:pt idx="9">
                        <c:v>13903</c:v>
                      </c:pt>
                      <c:pt idx="10">
                        <c:v>13877</c:v>
                      </c:pt>
                      <c:pt idx="11">
                        <c:v>15077</c:v>
                      </c:pt>
                      <c:pt idx="12">
                        <c:v>323585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4A3-4A80-B74B-B52496DF77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A3-4A80-B74B-B52496DF77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A3-4A80-B74B-B52496DF77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A3-4A80-B74B-B52496DF77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A3-4A80-B74B-B52496DF77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A3-4A80-B74B-B52496DF77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A3-4A80-B74B-B52496DF77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A3-4A80-B74B-B52496DF77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A3-4A80-B74B-B52496DF77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A3-4A80-B74B-B52496DF77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A3-4A80-B74B-B52496DF77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A3-4A80-B74B-B52496DF77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A3-4A80-B74B-B52496DF77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A3-4A80-B74B-B52496DF773D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5.6056793305918617E-2</c:v>
                </c:pt>
                <c:pt idx="1">
                  <c:v>1.9186507012067366E-2</c:v>
                </c:pt>
                <c:pt idx="2">
                  <c:v>2.899971980947047E-2</c:v>
                </c:pt>
                <c:pt idx="3">
                  <c:v>-2.3790077495821293E-2</c:v>
                </c:pt>
                <c:pt idx="12">
                  <c:v>1.9657211766063609E-2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A3-4A80-B74B-B52496DF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65-4866-92B9-857CEF1C421D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38867</c:v>
                </c:pt>
                <c:pt idx="1">
                  <c:v>40917</c:v>
                </c:pt>
                <c:pt idx="2">
                  <c:v>54879</c:v>
                </c:pt>
                <c:pt idx="3">
                  <c:v>48998</c:v>
                </c:pt>
                <c:pt idx="4">
                  <c:v>55242</c:v>
                </c:pt>
                <c:pt idx="5">
                  <c:v>60909</c:v>
                </c:pt>
                <c:pt idx="6">
                  <c:v>59288</c:v>
                </c:pt>
                <c:pt idx="7">
                  <c:v>55524</c:v>
                </c:pt>
                <c:pt idx="8">
                  <c:v>60872</c:v>
                </c:pt>
                <c:pt idx="9">
                  <c:v>59055</c:v>
                </c:pt>
                <c:pt idx="10">
                  <c:v>50763</c:v>
                </c:pt>
                <c:pt idx="11">
                  <c:v>49377</c:v>
                </c:pt>
                <c:pt idx="12">
                  <c:v>634691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5-4866-92B9-857CEF1C421D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65-4866-92B9-857CEF1C421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41827</c:v>
                </c:pt>
                <c:pt idx="1">
                  <c:v>46040</c:v>
                </c:pt>
                <c:pt idx="2">
                  <c:v>55580</c:v>
                </c:pt>
                <c:pt idx="3">
                  <c:v>57738</c:v>
                </c:pt>
                <c:pt idx="4">
                  <c:v>61775</c:v>
                </c:pt>
                <c:pt idx="5">
                  <c:v>66223</c:v>
                </c:pt>
                <c:pt idx="6">
                  <c:v>64142</c:v>
                </c:pt>
                <c:pt idx="7">
                  <c:v>62872</c:v>
                </c:pt>
                <c:pt idx="8">
                  <c:v>62946</c:v>
                </c:pt>
                <c:pt idx="9">
                  <c:v>62174</c:v>
                </c:pt>
                <c:pt idx="10">
                  <c:v>52169</c:v>
                </c:pt>
                <c:pt idx="11">
                  <c:v>50165</c:v>
                </c:pt>
                <c:pt idx="12">
                  <c:v>683651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65-4866-92B9-857CEF1C421D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65-4866-92B9-857CEF1C421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65-4866-92B9-857CEF1C421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45798</c:v>
                </c:pt>
                <c:pt idx="1">
                  <c:v>47035</c:v>
                </c:pt>
                <c:pt idx="2">
                  <c:v>57360</c:v>
                </c:pt>
                <c:pt idx="3">
                  <c:v>52845</c:v>
                </c:pt>
                <c:pt idx="12">
                  <c:v>203038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65-4866-92B9-857CEF1C4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165-4866-92B9-857CEF1C421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42402</c:v>
                      </c:pt>
                      <c:pt idx="1">
                        <c:v>44676</c:v>
                      </c:pt>
                      <c:pt idx="2">
                        <c:v>19712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5479</c:v>
                      </c:pt>
                      <c:pt idx="8">
                        <c:v>4395</c:v>
                      </c:pt>
                      <c:pt idx="9">
                        <c:v>6516</c:v>
                      </c:pt>
                      <c:pt idx="10">
                        <c:v>7647</c:v>
                      </c:pt>
                      <c:pt idx="11">
                        <c:v>8000</c:v>
                      </c:pt>
                      <c:pt idx="12">
                        <c:v>146501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165-4866-92B9-857CEF1C42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65-4866-92B9-857CEF1C421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65-4866-92B9-857CEF1C421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65-4866-92B9-857CEF1C421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65-4866-92B9-857CEF1C421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65-4866-92B9-857CEF1C421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65-4866-92B9-857CEF1C421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65-4866-92B9-857CEF1C421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65-4866-92B9-857CEF1C421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65-4866-92B9-857CEF1C421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65-4866-92B9-857CEF1C421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65-4866-92B9-857CEF1C421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65-4866-92B9-857CEF1C421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65-4866-92B9-857CEF1C421D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9.493867597484873E-2</c:v>
                </c:pt>
                <c:pt idx="1">
                  <c:v>2.16116420503909E-2</c:v>
                </c:pt>
                <c:pt idx="2">
                  <c:v>3.2025908600215924E-2</c:v>
                </c:pt>
                <c:pt idx="3">
                  <c:v>-8.4744882053413684E-2</c:v>
                </c:pt>
                <c:pt idx="12">
                  <c:v>9.2104282128389059E-3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65-4866-92B9-857CEF1C4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80-4339-99FC-F1751D7ADD4F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4168</c:v>
                </c:pt>
                <c:pt idx="1">
                  <c:v>4770</c:v>
                </c:pt>
                <c:pt idx="2">
                  <c:v>4902</c:v>
                </c:pt>
                <c:pt idx="3">
                  <c:v>3848</c:v>
                </c:pt>
                <c:pt idx="4">
                  <c:v>2095</c:v>
                </c:pt>
                <c:pt idx="5">
                  <c:v>3004</c:v>
                </c:pt>
                <c:pt idx="6">
                  <c:v>2534</c:v>
                </c:pt>
                <c:pt idx="7">
                  <c:v>3156</c:v>
                </c:pt>
                <c:pt idx="8">
                  <c:v>3076</c:v>
                </c:pt>
                <c:pt idx="9">
                  <c:v>3785</c:v>
                </c:pt>
                <c:pt idx="10">
                  <c:v>4820</c:v>
                </c:pt>
                <c:pt idx="11">
                  <c:v>4975</c:v>
                </c:pt>
                <c:pt idx="12">
                  <c:v>45133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80-4339-99FC-F1751D7ADD4F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80-4339-99FC-F1751D7ADD4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4030</c:v>
                </c:pt>
                <c:pt idx="1">
                  <c:v>4864</c:v>
                </c:pt>
                <c:pt idx="2">
                  <c:v>5123</c:v>
                </c:pt>
                <c:pt idx="3">
                  <c:v>3449</c:v>
                </c:pt>
                <c:pt idx="4">
                  <c:v>2729</c:v>
                </c:pt>
                <c:pt idx="5">
                  <c:v>2187</c:v>
                </c:pt>
                <c:pt idx="6">
                  <c:v>2455</c:v>
                </c:pt>
                <c:pt idx="7">
                  <c:v>3085</c:v>
                </c:pt>
                <c:pt idx="8">
                  <c:v>2728</c:v>
                </c:pt>
                <c:pt idx="9">
                  <c:v>4043</c:v>
                </c:pt>
                <c:pt idx="10">
                  <c:v>4637</c:v>
                </c:pt>
                <c:pt idx="11">
                  <c:v>5171</c:v>
                </c:pt>
                <c:pt idx="12">
                  <c:v>44501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80-4339-99FC-F1751D7ADD4F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80-4339-99FC-F1751D7ADD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80-4339-99FC-F1751D7ADD4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4255</c:v>
                </c:pt>
                <c:pt idx="1">
                  <c:v>4432</c:v>
                </c:pt>
                <c:pt idx="2">
                  <c:v>4974</c:v>
                </c:pt>
                <c:pt idx="3">
                  <c:v>4974</c:v>
                </c:pt>
                <c:pt idx="12">
                  <c:v>18247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80-4339-99FC-F1751D7AD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280-4339-99FC-F1751D7ADD4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4685</c:v>
                      </c:pt>
                      <c:pt idx="1">
                        <c:v>4649</c:v>
                      </c:pt>
                      <c:pt idx="2">
                        <c:v>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1133</c:v>
                      </c:pt>
                      <c:pt idx="8">
                        <c:v>238</c:v>
                      </c:pt>
                      <c:pt idx="9">
                        <c:v>347</c:v>
                      </c:pt>
                      <c:pt idx="10">
                        <c:v>862</c:v>
                      </c:pt>
                      <c:pt idx="11">
                        <c:v>854</c:v>
                      </c:pt>
                      <c:pt idx="12">
                        <c:v>16159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280-4339-99FC-F1751D7ADD4F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F280-4339-99FC-F1751D7ADD4F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3124</c:v>
                      </c:pt>
                      <c:pt idx="1">
                        <c:v>3140</c:v>
                      </c:pt>
                      <c:pt idx="2">
                        <c:v>3797</c:v>
                      </c:pt>
                      <c:pt idx="3">
                        <c:v>3884</c:v>
                      </c:pt>
                      <c:pt idx="4">
                        <c:v>1871</c:v>
                      </c:pt>
                      <c:pt idx="5">
                        <c:v>2403</c:v>
                      </c:pt>
                      <c:pt idx="6">
                        <c:v>2941</c:v>
                      </c:pt>
                      <c:pt idx="7">
                        <c:v>2558</c:v>
                      </c:pt>
                      <c:pt idx="8">
                        <c:v>2665</c:v>
                      </c:pt>
                      <c:pt idx="9">
                        <c:v>3276</c:v>
                      </c:pt>
                      <c:pt idx="10">
                        <c:v>4655</c:v>
                      </c:pt>
                      <c:pt idx="11">
                        <c:v>4758</c:v>
                      </c:pt>
                      <c:pt idx="12">
                        <c:v>39072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F280-4339-99FC-F1751D7ADD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80-4339-99FC-F1751D7ADD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80-4339-99FC-F1751D7ADD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80-4339-99FC-F1751D7ADD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80-4339-99FC-F1751D7ADD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80-4339-99FC-F1751D7ADD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80-4339-99FC-F1751D7ADD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80-4339-99FC-F1751D7ADD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80-4339-99FC-F1751D7ADD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80-4339-99FC-F1751D7ADD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80-4339-99FC-F1751D7ADD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80-4339-99FC-F1751D7ADD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80-4339-99FC-F1751D7ADD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80-4339-99FC-F1751D7ADD4F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5.583126550868478E-2</c:v>
                </c:pt>
                <c:pt idx="1">
                  <c:v>-8.8815789473684181E-2</c:v>
                </c:pt>
                <c:pt idx="2">
                  <c:v>-2.9084520788600465E-2</c:v>
                </c:pt>
                <c:pt idx="3">
                  <c:v>0.44215714699913011</c:v>
                </c:pt>
                <c:pt idx="12">
                  <c:v>4.471544715447151E-2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80-4339-99FC-F1751D7AD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0-48F2-A0F0-68048F1A5C05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2209</c:v>
                </c:pt>
                <c:pt idx="1">
                  <c:v>2846</c:v>
                </c:pt>
                <c:pt idx="2">
                  <c:v>2344</c:v>
                </c:pt>
                <c:pt idx="3">
                  <c:v>3420</c:v>
                </c:pt>
                <c:pt idx="4">
                  <c:v>2278</c:v>
                </c:pt>
                <c:pt idx="5">
                  <c:v>1790</c:v>
                </c:pt>
                <c:pt idx="6">
                  <c:v>2053</c:v>
                </c:pt>
                <c:pt idx="7">
                  <c:v>2930</c:v>
                </c:pt>
                <c:pt idx="8">
                  <c:v>1975</c:v>
                </c:pt>
                <c:pt idx="9">
                  <c:v>2829</c:v>
                </c:pt>
                <c:pt idx="10">
                  <c:v>2171</c:v>
                </c:pt>
                <c:pt idx="11">
                  <c:v>2053</c:v>
                </c:pt>
                <c:pt idx="12">
                  <c:v>28898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0-48F2-A0F0-68048F1A5C05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00-48F2-A0F0-68048F1A5C0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2149</c:v>
                </c:pt>
                <c:pt idx="1">
                  <c:v>2914</c:v>
                </c:pt>
                <c:pt idx="2">
                  <c:v>2307</c:v>
                </c:pt>
                <c:pt idx="3">
                  <c:v>3021</c:v>
                </c:pt>
                <c:pt idx="4">
                  <c:v>2217</c:v>
                </c:pt>
                <c:pt idx="5">
                  <c:v>2073</c:v>
                </c:pt>
                <c:pt idx="6">
                  <c:v>2235</c:v>
                </c:pt>
                <c:pt idx="7">
                  <c:v>3259</c:v>
                </c:pt>
                <c:pt idx="8">
                  <c:v>1850</c:v>
                </c:pt>
                <c:pt idx="9">
                  <c:v>2728</c:v>
                </c:pt>
                <c:pt idx="10">
                  <c:v>2133</c:v>
                </c:pt>
                <c:pt idx="11">
                  <c:v>2212</c:v>
                </c:pt>
                <c:pt idx="12">
                  <c:v>29098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00-48F2-A0F0-68048F1A5C05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00-48F2-A0F0-68048F1A5C0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00-48F2-A0F0-68048F1A5C0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2358</c:v>
                </c:pt>
                <c:pt idx="1">
                  <c:v>3282</c:v>
                </c:pt>
                <c:pt idx="2">
                  <c:v>2669</c:v>
                </c:pt>
                <c:pt idx="3">
                  <c:v>2612</c:v>
                </c:pt>
                <c:pt idx="12">
                  <c:v>10921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00-48F2-A0F0-68048F1A5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100-48F2-A0F0-68048F1A5C0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2336</c:v>
                      </c:pt>
                      <c:pt idx="1">
                        <c:v>2719</c:v>
                      </c:pt>
                      <c:pt idx="2">
                        <c:v>744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954</c:v>
                      </c:pt>
                      <c:pt idx="8">
                        <c:v>368</c:v>
                      </c:pt>
                      <c:pt idx="9">
                        <c:v>1343</c:v>
                      </c:pt>
                      <c:pt idx="10">
                        <c:v>230</c:v>
                      </c:pt>
                      <c:pt idx="11">
                        <c:v>723</c:v>
                      </c:pt>
                      <c:pt idx="12">
                        <c:v>9702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100-48F2-A0F0-68048F1A5C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00-48F2-A0F0-68048F1A5C0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00-48F2-A0F0-68048F1A5C0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00-48F2-A0F0-68048F1A5C0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00-48F2-A0F0-68048F1A5C0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00-48F2-A0F0-68048F1A5C0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00-48F2-A0F0-68048F1A5C0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00-48F2-A0F0-68048F1A5C0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00-48F2-A0F0-68048F1A5C0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00-48F2-A0F0-68048F1A5C0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00-48F2-A0F0-68048F1A5C0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00-48F2-A0F0-68048F1A5C0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00-48F2-A0F0-68048F1A5C0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00-48F2-A0F0-68048F1A5C05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9.7254536993950591E-2</c:v>
                </c:pt>
                <c:pt idx="1">
                  <c:v>0.12628689087165412</c:v>
                </c:pt>
                <c:pt idx="2">
                  <c:v>0.15691374078890341</c:v>
                </c:pt>
                <c:pt idx="3">
                  <c:v>-0.13538563389606095</c:v>
                </c:pt>
                <c:pt idx="12">
                  <c:v>5.1005677990568765E-2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00-48F2-A0F0-68048F1A5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AC-41DB-AB8D-962A8D1FF3A8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4058</c:v>
                </c:pt>
                <c:pt idx="1">
                  <c:v>3219</c:v>
                </c:pt>
                <c:pt idx="2">
                  <c:v>2822</c:v>
                </c:pt>
                <c:pt idx="3">
                  <c:v>3844</c:v>
                </c:pt>
                <c:pt idx="4">
                  <c:v>3384</c:v>
                </c:pt>
                <c:pt idx="5">
                  <c:v>2974</c:v>
                </c:pt>
                <c:pt idx="6">
                  <c:v>4014</c:v>
                </c:pt>
                <c:pt idx="7">
                  <c:v>3806</c:v>
                </c:pt>
                <c:pt idx="8">
                  <c:v>3714</c:v>
                </c:pt>
                <c:pt idx="9">
                  <c:v>4250</c:v>
                </c:pt>
                <c:pt idx="10">
                  <c:v>3688</c:v>
                </c:pt>
                <c:pt idx="11">
                  <c:v>4414</c:v>
                </c:pt>
                <c:pt idx="12">
                  <c:v>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AC-41DB-AB8D-962A8D1FF3A8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AC-41DB-AB8D-962A8D1FF3A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4254</c:v>
                </c:pt>
                <c:pt idx="1">
                  <c:v>3831</c:v>
                </c:pt>
                <c:pt idx="2">
                  <c:v>3770</c:v>
                </c:pt>
                <c:pt idx="3">
                  <c:v>4173</c:v>
                </c:pt>
                <c:pt idx="4">
                  <c:v>3296</c:v>
                </c:pt>
                <c:pt idx="5">
                  <c:v>2680</c:v>
                </c:pt>
                <c:pt idx="6">
                  <c:v>4277</c:v>
                </c:pt>
                <c:pt idx="7">
                  <c:v>3503</c:v>
                </c:pt>
                <c:pt idx="8">
                  <c:v>3091</c:v>
                </c:pt>
                <c:pt idx="9">
                  <c:v>3949</c:v>
                </c:pt>
                <c:pt idx="10">
                  <c:v>3573</c:v>
                </c:pt>
                <c:pt idx="11">
                  <c:v>4236</c:v>
                </c:pt>
                <c:pt idx="12">
                  <c:v>44633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AC-41DB-AB8D-962A8D1FF3A8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AC-41DB-AB8D-962A8D1FF3A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AC-41DB-AB8D-962A8D1FF3A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3018</c:v>
                </c:pt>
                <c:pt idx="1">
                  <c:v>3089</c:v>
                </c:pt>
                <c:pt idx="2">
                  <c:v>3351</c:v>
                </c:pt>
                <c:pt idx="3">
                  <c:v>2803</c:v>
                </c:pt>
                <c:pt idx="12">
                  <c:v>12261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AC-41DB-AB8D-962A8D1F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AC-41DB-AB8D-962A8D1FF3A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4296</c:v>
                      </c:pt>
                      <c:pt idx="1">
                        <c:v>3387</c:v>
                      </c:pt>
                      <c:pt idx="2">
                        <c:v>1344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1493</c:v>
                      </c:pt>
                      <c:pt idx="8">
                        <c:v>2218</c:v>
                      </c:pt>
                      <c:pt idx="9">
                        <c:v>848</c:v>
                      </c:pt>
                      <c:pt idx="10">
                        <c:v>437</c:v>
                      </c:pt>
                      <c:pt idx="11">
                        <c:v>554</c:v>
                      </c:pt>
                      <c:pt idx="12">
                        <c:v>15534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9AC-41DB-AB8D-962A8D1FF3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AC-41DB-AB8D-962A8D1FF3A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AC-41DB-AB8D-962A8D1FF3A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AC-41DB-AB8D-962A8D1FF3A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AC-41DB-AB8D-962A8D1FF3A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AC-41DB-AB8D-962A8D1FF3A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AC-41DB-AB8D-962A8D1FF3A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AC-41DB-AB8D-962A8D1FF3A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AC-41DB-AB8D-962A8D1FF3A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AC-41DB-AB8D-962A8D1FF3A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AC-41DB-AB8D-962A8D1FF3A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AC-41DB-AB8D-962A8D1FF3A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AC-41DB-AB8D-962A8D1FF3A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AC-41DB-AB8D-962A8D1FF3A8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-0.29055007052186177</c:v>
                </c:pt>
                <c:pt idx="1">
                  <c:v>-0.19368311145914907</c:v>
                </c:pt>
                <c:pt idx="2">
                  <c:v>-0.11114058355437662</c:v>
                </c:pt>
                <c:pt idx="3">
                  <c:v>-0.32830098250659001</c:v>
                </c:pt>
                <c:pt idx="12">
                  <c:v>-0.23502620414275022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AC-41DB-AB8D-962A8D1F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70-4F91-AA94-61D63A10F31A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4245</c:v>
                </c:pt>
                <c:pt idx="1">
                  <c:v>4506</c:v>
                </c:pt>
                <c:pt idx="2">
                  <c:v>3660</c:v>
                </c:pt>
                <c:pt idx="3">
                  <c:v>5451</c:v>
                </c:pt>
                <c:pt idx="4">
                  <c:v>3597</c:v>
                </c:pt>
                <c:pt idx="5">
                  <c:v>3985</c:v>
                </c:pt>
                <c:pt idx="6">
                  <c:v>4636</c:v>
                </c:pt>
                <c:pt idx="7">
                  <c:v>6242</c:v>
                </c:pt>
                <c:pt idx="8">
                  <c:v>5095</c:v>
                </c:pt>
                <c:pt idx="9">
                  <c:v>5150</c:v>
                </c:pt>
                <c:pt idx="10">
                  <c:v>4206</c:v>
                </c:pt>
                <c:pt idx="11">
                  <c:v>4705</c:v>
                </c:pt>
                <c:pt idx="12">
                  <c:v>55478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0-4F91-AA94-61D63A10F31A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70-4F91-AA94-61D63A10F31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4309</c:v>
                </c:pt>
                <c:pt idx="1">
                  <c:v>4862</c:v>
                </c:pt>
                <c:pt idx="2">
                  <c:v>3687</c:v>
                </c:pt>
                <c:pt idx="3">
                  <c:v>5828</c:v>
                </c:pt>
                <c:pt idx="4">
                  <c:v>4917</c:v>
                </c:pt>
                <c:pt idx="5">
                  <c:v>3969</c:v>
                </c:pt>
                <c:pt idx="6">
                  <c:v>5583</c:v>
                </c:pt>
                <c:pt idx="7">
                  <c:v>5700</c:v>
                </c:pt>
                <c:pt idx="8">
                  <c:v>4458</c:v>
                </c:pt>
                <c:pt idx="9">
                  <c:v>5940</c:v>
                </c:pt>
                <c:pt idx="10">
                  <c:v>4195</c:v>
                </c:pt>
                <c:pt idx="11">
                  <c:v>4450</c:v>
                </c:pt>
                <c:pt idx="12">
                  <c:v>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70-4F91-AA94-61D63A10F31A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70-4F91-AA94-61D63A10F31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70-4F91-AA94-61D63A10F31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3827</c:v>
                </c:pt>
                <c:pt idx="1">
                  <c:v>4791</c:v>
                </c:pt>
                <c:pt idx="2">
                  <c:v>4448</c:v>
                </c:pt>
                <c:pt idx="3">
                  <c:v>4484</c:v>
                </c:pt>
                <c:pt idx="12">
                  <c:v>17550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70-4F91-AA94-61D63A10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970-4F91-AA94-61D63A10F31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4476</c:v>
                      </c:pt>
                      <c:pt idx="1">
                        <c:v>4291</c:v>
                      </c:pt>
                      <c:pt idx="2">
                        <c:v>1680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1495</c:v>
                      </c:pt>
                      <c:pt idx="8">
                        <c:v>158</c:v>
                      </c:pt>
                      <c:pt idx="9">
                        <c:v>293</c:v>
                      </c:pt>
                      <c:pt idx="10">
                        <c:v>655</c:v>
                      </c:pt>
                      <c:pt idx="11">
                        <c:v>571</c:v>
                      </c:pt>
                      <c:pt idx="12">
                        <c:v>15410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970-4F91-AA94-61D63A10F3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70-4F91-AA94-61D63A10F31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70-4F91-AA94-61D63A10F31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70-4F91-AA94-61D63A10F31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70-4F91-AA94-61D63A10F31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70-4F91-AA94-61D63A10F31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70-4F91-AA94-61D63A10F31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70-4F91-AA94-61D63A10F31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70-4F91-AA94-61D63A10F31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70-4F91-AA94-61D63A10F31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70-4F91-AA94-61D63A10F31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70-4F91-AA94-61D63A10F31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70-4F91-AA94-61D63A10F31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70-4F91-AA94-61D63A10F31A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-0.11185889997679277</c:v>
                </c:pt>
                <c:pt idx="1">
                  <c:v>-1.4603044014808719E-2</c:v>
                </c:pt>
                <c:pt idx="2">
                  <c:v>0.20640086791429346</c:v>
                </c:pt>
                <c:pt idx="3">
                  <c:v>-0.23061084420041178</c:v>
                </c:pt>
                <c:pt idx="12">
                  <c:v>-6.0794177459060239E-2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970-4F91-AA94-61D63A10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50-456E-B946-A4F8BF35176D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4058</c:v>
                </c:pt>
                <c:pt idx="1">
                  <c:v>3219</c:v>
                </c:pt>
                <c:pt idx="2">
                  <c:v>2822</c:v>
                </c:pt>
                <c:pt idx="3">
                  <c:v>3844</c:v>
                </c:pt>
                <c:pt idx="4">
                  <c:v>3384</c:v>
                </c:pt>
                <c:pt idx="5">
                  <c:v>2974</c:v>
                </c:pt>
                <c:pt idx="6">
                  <c:v>4014</c:v>
                </c:pt>
                <c:pt idx="7">
                  <c:v>3806</c:v>
                </c:pt>
                <c:pt idx="8">
                  <c:v>3714</c:v>
                </c:pt>
                <c:pt idx="9">
                  <c:v>4250</c:v>
                </c:pt>
                <c:pt idx="10">
                  <c:v>3688</c:v>
                </c:pt>
                <c:pt idx="11">
                  <c:v>4414</c:v>
                </c:pt>
                <c:pt idx="12">
                  <c:v>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50-456E-B946-A4F8BF35176D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50-456E-B946-A4F8BF35176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4254</c:v>
                </c:pt>
                <c:pt idx="1">
                  <c:v>3831</c:v>
                </c:pt>
                <c:pt idx="2">
                  <c:v>3770</c:v>
                </c:pt>
                <c:pt idx="3">
                  <c:v>4173</c:v>
                </c:pt>
                <c:pt idx="4">
                  <c:v>3296</c:v>
                </c:pt>
                <c:pt idx="5">
                  <c:v>2680</c:v>
                </c:pt>
                <c:pt idx="6">
                  <c:v>4277</c:v>
                </c:pt>
                <c:pt idx="7">
                  <c:v>3503</c:v>
                </c:pt>
                <c:pt idx="8">
                  <c:v>3091</c:v>
                </c:pt>
                <c:pt idx="9">
                  <c:v>3949</c:v>
                </c:pt>
                <c:pt idx="10">
                  <c:v>3573</c:v>
                </c:pt>
                <c:pt idx="11">
                  <c:v>4236</c:v>
                </c:pt>
                <c:pt idx="12">
                  <c:v>44633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50-456E-B946-A4F8BF35176D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50-456E-B946-A4F8BF3517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50-456E-B946-A4F8BF35176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3018</c:v>
                </c:pt>
                <c:pt idx="1">
                  <c:v>3089</c:v>
                </c:pt>
                <c:pt idx="2">
                  <c:v>3351</c:v>
                </c:pt>
                <c:pt idx="3">
                  <c:v>2803</c:v>
                </c:pt>
                <c:pt idx="12">
                  <c:v>12261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50-456E-B946-A4F8BF35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E50-456E-B946-A4F8BF35176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4296</c:v>
                      </c:pt>
                      <c:pt idx="1">
                        <c:v>3387</c:v>
                      </c:pt>
                      <c:pt idx="2">
                        <c:v>1344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1493</c:v>
                      </c:pt>
                      <c:pt idx="8">
                        <c:v>2218</c:v>
                      </c:pt>
                      <c:pt idx="9">
                        <c:v>848</c:v>
                      </c:pt>
                      <c:pt idx="10">
                        <c:v>437</c:v>
                      </c:pt>
                      <c:pt idx="11">
                        <c:v>554</c:v>
                      </c:pt>
                      <c:pt idx="12">
                        <c:v>15534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E50-456E-B946-A4F8BF3517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50-456E-B946-A4F8BF3517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50-456E-B946-A4F8BF3517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50-456E-B946-A4F8BF3517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50-456E-B946-A4F8BF3517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50-456E-B946-A4F8BF3517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50-456E-B946-A4F8BF3517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50-456E-B946-A4F8BF3517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50-456E-B946-A4F8BF3517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50-456E-B946-A4F8BF3517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50-456E-B946-A4F8BF3517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50-456E-B946-A4F8BF3517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50-456E-B946-A4F8BF3517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50-456E-B946-A4F8BF35176D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-0.29055007052186177</c:v>
                </c:pt>
                <c:pt idx="1">
                  <c:v>-0.19368311145914907</c:v>
                </c:pt>
                <c:pt idx="2">
                  <c:v>-0.11114058355437662</c:v>
                </c:pt>
                <c:pt idx="3">
                  <c:v>-0.32830098250659001</c:v>
                </c:pt>
                <c:pt idx="12">
                  <c:v>-0.23502620414275022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E50-456E-B946-A4F8BF35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71-4FF7-8F8B-96E8798B32FC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3804</c:v>
                </c:pt>
                <c:pt idx="1">
                  <c:v>4227</c:v>
                </c:pt>
                <c:pt idx="2">
                  <c:v>3538</c:v>
                </c:pt>
                <c:pt idx="3">
                  <c:v>2016</c:v>
                </c:pt>
                <c:pt idx="4">
                  <c:v>333</c:v>
                </c:pt>
                <c:pt idx="5">
                  <c:v>529</c:v>
                </c:pt>
                <c:pt idx="6">
                  <c:v>491</c:v>
                </c:pt>
                <c:pt idx="7">
                  <c:v>378</c:v>
                </c:pt>
                <c:pt idx="8">
                  <c:v>422</c:v>
                </c:pt>
                <c:pt idx="9">
                  <c:v>2081</c:v>
                </c:pt>
                <c:pt idx="10">
                  <c:v>2807</c:v>
                </c:pt>
                <c:pt idx="11">
                  <c:v>2879</c:v>
                </c:pt>
                <c:pt idx="12">
                  <c:v>23505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71-4FF7-8F8B-96E8798B32FC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71-4FF7-8F8B-96E8798B32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3499</c:v>
                </c:pt>
                <c:pt idx="1">
                  <c:v>3701</c:v>
                </c:pt>
                <c:pt idx="2">
                  <c:v>3652</c:v>
                </c:pt>
                <c:pt idx="3">
                  <c:v>1220</c:v>
                </c:pt>
                <c:pt idx="4">
                  <c:v>530</c:v>
                </c:pt>
                <c:pt idx="5">
                  <c:v>371</c:v>
                </c:pt>
                <c:pt idx="6">
                  <c:v>639</c:v>
                </c:pt>
                <c:pt idx="7">
                  <c:v>367</c:v>
                </c:pt>
                <c:pt idx="8">
                  <c:v>439</c:v>
                </c:pt>
                <c:pt idx="9">
                  <c:v>1650</c:v>
                </c:pt>
                <c:pt idx="10">
                  <c:v>3087</c:v>
                </c:pt>
                <c:pt idx="11">
                  <c:v>3064</c:v>
                </c:pt>
                <c:pt idx="12">
                  <c:v>22219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71-4FF7-8F8B-96E8798B32FC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71-4FF7-8F8B-96E8798B32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71-4FF7-8F8B-96E8798B32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3174</c:v>
                </c:pt>
                <c:pt idx="1">
                  <c:v>3548</c:v>
                </c:pt>
                <c:pt idx="2">
                  <c:v>3801</c:v>
                </c:pt>
                <c:pt idx="3">
                  <c:v>2096</c:v>
                </c:pt>
                <c:pt idx="12">
                  <c:v>12619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71-4FF7-8F8B-96E8798B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071-4FF7-8F8B-96E8798B32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3686</c:v>
                      </c:pt>
                      <c:pt idx="1">
                        <c:v>4220</c:v>
                      </c:pt>
                      <c:pt idx="2">
                        <c:v>1681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34</c:v>
                      </c:pt>
                      <c:pt idx="10">
                        <c:v>37</c:v>
                      </c:pt>
                      <c:pt idx="11">
                        <c:v>39</c:v>
                      </c:pt>
                      <c:pt idx="12">
                        <c:v>9750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071-4FF7-8F8B-96E8798B32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71-4FF7-8F8B-96E8798B32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71-4FF7-8F8B-96E8798B32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71-4FF7-8F8B-96E8798B32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71-4FF7-8F8B-96E8798B32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71-4FF7-8F8B-96E8798B32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71-4FF7-8F8B-96E8798B32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71-4FF7-8F8B-96E8798B32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71-4FF7-8F8B-96E8798B32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71-4FF7-8F8B-96E8798B32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71-4FF7-8F8B-96E8798B32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71-4FF7-8F8B-96E8798B32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71-4FF7-8F8B-96E8798B32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71-4FF7-8F8B-96E8798B32FC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-9.2883681051729061E-2</c:v>
                </c:pt>
                <c:pt idx="1">
                  <c:v>-4.1340178330180999E-2</c:v>
                </c:pt>
                <c:pt idx="2">
                  <c:v>4.0799561883899216E-2</c:v>
                </c:pt>
                <c:pt idx="3">
                  <c:v>0.71803278688524586</c:v>
                </c:pt>
                <c:pt idx="12">
                  <c:v>4.5311464546057056E-2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71-4FF7-8F8B-96E8798B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3B-4656-B156-CBC1C3BEAEEA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4420</c:v>
                </c:pt>
                <c:pt idx="1">
                  <c:v>3815</c:v>
                </c:pt>
                <c:pt idx="2">
                  <c:v>3435</c:v>
                </c:pt>
                <c:pt idx="3">
                  <c:v>2079</c:v>
                </c:pt>
                <c:pt idx="4">
                  <c:v>214</c:v>
                </c:pt>
                <c:pt idx="5">
                  <c:v>259</c:v>
                </c:pt>
                <c:pt idx="6">
                  <c:v>231</c:v>
                </c:pt>
                <c:pt idx="7">
                  <c:v>305</c:v>
                </c:pt>
                <c:pt idx="8">
                  <c:v>349</c:v>
                </c:pt>
                <c:pt idx="9">
                  <c:v>2548</c:v>
                </c:pt>
                <c:pt idx="10">
                  <c:v>4291</c:v>
                </c:pt>
                <c:pt idx="11">
                  <c:v>4580</c:v>
                </c:pt>
                <c:pt idx="12">
                  <c:v>26526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B-4656-B156-CBC1C3BEAEEA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3B-4656-B156-CBC1C3BEAEE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4823</c:v>
                </c:pt>
                <c:pt idx="1">
                  <c:v>4132</c:v>
                </c:pt>
                <c:pt idx="2">
                  <c:v>4396</c:v>
                </c:pt>
                <c:pt idx="3">
                  <c:v>1201</c:v>
                </c:pt>
                <c:pt idx="4">
                  <c:v>105</c:v>
                </c:pt>
                <c:pt idx="5">
                  <c:v>120</c:v>
                </c:pt>
                <c:pt idx="6">
                  <c:v>114</c:v>
                </c:pt>
                <c:pt idx="7">
                  <c:v>52</c:v>
                </c:pt>
                <c:pt idx="8">
                  <c:v>104</c:v>
                </c:pt>
                <c:pt idx="9">
                  <c:v>2132</c:v>
                </c:pt>
                <c:pt idx="10">
                  <c:v>3388</c:v>
                </c:pt>
                <c:pt idx="11">
                  <c:v>4168</c:v>
                </c:pt>
                <c:pt idx="12">
                  <c:v>24735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3B-4656-B156-CBC1C3BEAEEA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3B-4656-B156-CBC1C3BEAE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3B-4656-B156-CBC1C3BEAEE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3438</c:v>
                </c:pt>
                <c:pt idx="1">
                  <c:v>3336</c:v>
                </c:pt>
                <c:pt idx="2">
                  <c:v>3137</c:v>
                </c:pt>
                <c:pt idx="3">
                  <c:v>1353</c:v>
                </c:pt>
                <c:pt idx="12">
                  <c:v>11264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3B-4656-B156-CBC1C3BE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3B-4656-B156-CBC1C3BEAEE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6518</c:v>
                      </c:pt>
                      <c:pt idx="1">
                        <c:v>6567</c:v>
                      </c:pt>
                      <c:pt idx="2">
                        <c:v>2282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</c:v>
                      </c:pt>
                      <c:pt idx="8">
                        <c:v>27</c:v>
                      </c:pt>
                      <c:pt idx="9">
                        <c:v>360</c:v>
                      </c:pt>
                      <c:pt idx="10">
                        <c:v>536</c:v>
                      </c:pt>
                      <c:pt idx="11">
                        <c:v>406</c:v>
                      </c:pt>
                      <c:pt idx="12">
                        <c:v>16737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3B-4656-B156-CBC1C3BEAE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3B-4656-B156-CBC1C3BEAE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3B-4656-B156-CBC1C3BEAE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3B-4656-B156-CBC1C3BEAE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3B-4656-B156-CBC1C3BEAE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3B-4656-B156-CBC1C3BEAE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3B-4656-B156-CBC1C3BEAE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3B-4656-B156-CBC1C3BEAE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3B-4656-B156-CBC1C3BEAE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3B-4656-B156-CBC1C3BEAE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3B-4656-B156-CBC1C3BEAE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3B-4656-B156-CBC1C3BEAE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3B-4656-B156-CBC1C3BEAE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3B-4656-B156-CBC1C3BEAEEA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-0.28716566452415504</c:v>
                </c:pt>
                <c:pt idx="1">
                  <c:v>-0.19264278799612777</c:v>
                </c:pt>
                <c:pt idx="2">
                  <c:v>-0.28639672429481344</c:v>
                </c:pt>
                <c:pt idx="3">
                  <c:v>0.12656119900083262</c:v>
                </c:pt>
                <c:pt idx="12">
                  <c:v>-0.22594832325453551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3B-4656-B156-CBC1C3BE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D3-4A86-A418-566516992C6F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102127</c:v>
                </c:pt>
                <c:pt idx="1">
                  <c:v>102173</c:v>
                </c:pt>
                <c:pt idx="2">
                  <c:v>114283</c:v>
                </c:pt>
                <c:pt idx="3">
                  <c:v>112901</c:v>
                </c:pt>
                <c:pt idx="4">
                  <c:v>96632</c:v>
                </c:pt>
                <c:pt idx="5">
                  <c:v>109784</c:v>
                </c:pt>
                <c:pt idx="6">
                  <c:v>112830</c:v>
                </c:pt>
                <c:pt idx="7">
                  <c:v>116797</c:v>
                </c:pt>
                <c:pt idx="8">
                  <c:v>107312</c:v>
                </c:pt>
                <c:pt idx="9">
                  <c:v>119521</c:v>
                </c:pt>
                <c:pt idx="10">
                  <c:v>113999</c:v>
                </c:pt>
                <c:pt idx="11">
                  <c:v>111619</c:v>
                </c:pt>
                <c:pt idx="12">
                  <c:v>1319978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3-4A86-A418-566516992C6F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D3-4A86-A418-566516992C6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102161</c:v>
                </c:pt>
                <c:pt idx="1">
                  <c:v>112246</c:v>
                </c:pt>
                <c:pt idx="2">
                  <c:v>122937</c:v>
                </c:pt>
                <c:pt idx="3">
                  <c:v>113542</c:v>
                </c:pt>
                <c:pt idx="4">
                  <c:v>110622</c:v>
                </c:pt>
                <c:pt idx="5">
                  <c:v>113390</c:v>
                </c:pt>
                <c:pt idx="6">
                  <c:v>121148</c:v>
                </c:pt>
                <c:pt idx="7">
                  <c:v>126181</c:v>
                </c:pt>
                <c:pt idx="8">
                  <c:v>111150</c:v>
                </c:pt>
                <c:pt idx="9">
                  <c:v>125080</c:v>
                </c:pt>
                <c:pt idx="10">
                  <c:v>113916</c:v>
                </c:pt>
                <c:pt idx="11">
                  <c:v>115450</c:v>
                </c:pt>
                <c:pt idx="12">
                  <c:v>1387823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D3-4A86-A418-566516992C6F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D3-4A86-A418-566516992C6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D3-4A86-A418-566516992C6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108758</c:v>
                </c:pt>
                <c:pt idx="1">
                  <c:v>115019</c:v>
                </c:pt>
                <c:pt idx="2">
                  <c:v>123198</c:v>
                </c:pt>
                <c:pt idx="3">
                  <c:v>115519</c:v>
                </c:pt>
                <c:pt idx="12">
                  <c:v>462494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D3-4A86-A418-566516992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0D3-4A86-A418-566516992C6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102767</c:v>
                      </c:pt>
                      <c:pt idx="1">
                        <c:v>105310</c:v>
                      </c:pt>
                      <c:pt idx="2">
                        <c:v>41200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30803</c:v>
                      </c:pt>
                      <c:pt idx="8">
                        <c:v>18180</c:v>
                      </c:pt>
                      <c:pt idx="9">
                        <c:v>21674</c:v>
                      </c:pt>
                      <c:pt idx="10">
                        <c:v>16498</c:v>
                      </c:pt>
                      <c:pt idx="11">
                        <c:v>17398</c:v>
                      </c:pt>
                      <c:pt idx="12">
                        <c:v>375345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0D3-4A86-A418-566516992C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D3-4A86-A418-566516992C6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D3-4A86-A418-566516992C6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D3-4A86-A418-566516992C6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D3-4A86-A418-566516992C6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D3-4A86-A418-566516992C6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D3-4A86-A418-566516992C6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D3-4A86-A418-566516992C6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D3-4A86-A418-566516992C6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D3-4A86-A418-566516992C6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D3-4A86-A418-566516992C6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D3-4A86-A418-566516992C6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D3-4A86-A418-566516992C6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D3-4A86-A418-566516992C6F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6.4574544101956732E-2</c:v>
                </c:pt>
                <c:pt idx="1">
                  <c:v>2.4704666536001341E-2</c:v>
                </c:pt>
                <c:pt idx="2">
                  <c:v>2.1230386295418846E-3</c:v>
                </c:pt>
                <c:pt idx="3">
                  <c:v>1.7412058973771849E-2</c:v>
                </c:pt>
                <c:pt idx="12">
                  <c:v>2.5744866773419472E-2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0D3-4A86-A418-566516992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FD-4D1C-A3E4-48F1584E4997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63291</c:v>
                </c:pt>
                <c:pt idx="1">
                  <c:v>61780</c:v>
                </c:pt>
                <c:pt idx="2">
                  <c:v>67669</c:v>
                </c:pt>
                <c:pt idx="3">
                  <c:v>68688</c:v>
                </c:pt>
                <c:pt idx="4">
                  <c:v>62382</c:v>
                </c:pt>
                <c:pt idx="5">
                  <c:v>67287</c:v>
                </c:pt>
                <c:pt idx="6">
                  <c:v>70310</c:v>
                </c:pt>
                <c:pt idx="7">
                  <c:v>69694</c:v>
                </c:pt>
                <c:pt idx="8">
                  <c:v>67208</c:v>
                </c:pt>
                <c:pt idx="9">
                  <c:v>73508</c:v>
                </c:pt>
                <c:pt idx="10">
                  <c:v>71022</c:v>
                </c:pt>
                <c:pt idx="11">
                  <c:v>67674</c:v>
                </c:pt>
                <c:pt idx="12">
                  <c:v>810513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D-4D1C-A3E4-48F1584E4997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FD-4D1C-A3E4-48F1584E499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62071</c:v>
                </c:pt>
                <c:pt idx="1">
                  <c:v>67703</c:v>
                </c:pt>
                <c:pt idx="2">
                  <c:v>75940</c:v>
                </c:pt>
                <c:pt idx="3">
                  <c:v>67726</c:v>
                </c:pt>
                <c:pt idx="4">
                  <c:v>68445</c:v>
                </c:pt>
                <c:pt idx="5">
                  <c:v>70894</c:v>
                </c:pt>
                <c:pt idx="6">
                  <c:v>76375</c:v>
                </c:pt>
                <c:pt idx="7">
                  <c:v>78502</c:v>
                </c:pt>
                <c:pt idx="8">
                  <c:v>71650</c:v>
                </c:pt>
                <c:pt idx="9">
                  <c:v>79884</c:v>
                </c:pt>
                <c:pt idx="10">
                  <c:v>70390</c:v>
                </c:pt>
                <c:pt idx="11">
                  <c:v>71887</c:v>
                </c:pt>
                <c:pt idx="12">
                  <c:v>861467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D-4D1C-A3E4-48F1584E4997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FD-4D1C-A3E4-48F1584E49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FD-4D1C-A3E4-48F1584E499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69478</c:v>
                </c:pt>
                <c:pt idx="1">
                  <c:v>72932</c:v>
                </c:pt>
                <c:pt idx="2">
                  <c:v>74634</c:v>
                </c:pt>
                <c:pt idx="3">
                  <c:v>66362</c:v>
                </c:pt>
                <c:pt idx="12">
                  <c:v>283406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FD-4D1C-A3E4-48F1584E4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EFD-4D1C-A3E4-48F1584E499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60504</c:v>
                      </c:pt>
                      <c:pt idx="1">
                        <c:v>62555</c:v>
                      </c:pt>
                      <c:pt idx="2">
                        <c:v>24047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14181</c:v>
                      </c:pt>
                      <c:pt idx="8">
                        <c:v>8785</c:v>
                      </c:pt>
                      <c:pt idx="9">
                        <c:v>9727</c:v>
                      </c:pt>
                      <c:pt idx="10">
                        <c:v>7481</c:v>
                      </c:pt>
                      <c:pt idx="11">
                        <c:v>8227</c:v>
                      </c:pt>
                      <c:pt idx="12">
                        <c:v>206279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EFD-4D1C-A3E4-48F1584E49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FD-4D1C-A3E4-48F1584E49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FD-4D1C-A3E4-48F1584E49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FD-4D1C-A3E4-48F1584E49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FD-4D1C-A3E4-48F1584E49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FD-4D1C-A3E4-48F1584E49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FD-4D1C-A3E4-48F1584E49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FD-4D1C-A3E4-48F1584E49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FD-4D1C-A3E4-48F1584E49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FD-4D1C-A3E4-48F1584E49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FD-4D1C-A3E4-48F1584E49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FD-4D1C-A3E4-48F1584E49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FD-4D1C-A3E4-48F1584E49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FD-4D1C-A3E4-48F1584E4997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0.11933108859209618</c:v>
                </c:pt>
                <c:pt idx="1">
                  <c:v>7.7234391385906154E-2</c:v>
                </c:pt>
                <c:pt idx="2">
                  <c:v>-1.7197787727152969E-2</c:v>
                </c:pt>
                <c:pt idx="3">
                  <c:v>-2.0139975784779884E-2</c:v>
                </c:pt>
                <c:pt idx="12">
                  <c:v>3.6446752486834377E-2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FD-4D1C-A3E4-48F1584E4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73-48D2-A3D1-25F8A8554DCC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48326</c:v>
                </c:pt>
                <c:pt idx="1">
                  <c:v>45827</c:v>
                </c:pt>
                <c:pt idx="2">
                  <c:v>48639</c:v>
                </c:pt>
                <c:pt idx="3">
                  <c:v>50475</c:v>
                </c:pt>
                <c:pt idx="4">
                  <c:v>48589</c:v>
                </c:pt>
                <c:pt idx="5">
                  <c:v>50600</c:v>
                </c:pt>
                <c:pt idx="6">
                  <c:v>53655</c:v>
                </c:pt>
                <c:pt idx="7">
                  <c:v>55335</c:v>
                </c:pt>
                <c:pt idx="8">
                  <c:v>51415</c:v>
                </c:pt>
                <c:pt idx="9">
                  <c:v>55616</c:v>
                </c:pt>
                <c:pt idx="10">
                  <c:v>49722</c:v>
                </c:pt>
                <c:pt idx="11">
                  <c:v>51027</c:v>
                </c:pt>
                <c:pt idx="12">
                  <c:v>609226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73-48D2-A3D1-25F8A8554DCC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73-48D2-A3D1-25F8A8554D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49957</c:v>
                </c:pt>
                <c:pt idx="1">
                  <c:v>50552</c:v>
                </c:pt>
                <c:pt idx="2">
                  <c:v>55860</c:v>
                </c:pt>
                <c:pt idx="3">
                  <c:v>50481</c:v>
                </c:pt>
                <c:pt idx="4">
                  <c:v>52392</c:v>
                </c:pt>
                <c:pt idx="5">
                  <c:v>52676</c:v>
                </c:pt>
                <c:pt idx="6">
                  <c:v>57122</c:v>
                </c:pt>
                <c:pt idx="7">
                  <c:v>59369</c:v>
                </c:pt>
                <c:pt idx="8">
                  <c:v>54012</c:v>
                </c:pt>
                <c:pt idx="9">
                  <c:v>61026</c:v>
                </c:pt>
                <c:pt idx="10">
                  <c:v>54172</c:v>
                </c:pt>
                <c:pt idx="11">
                  <c:v>53638</c:v>
                </c:pt>
                <c:pt idx="12">
                  <c:v>651257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73-48D2-A3D1-25F8A8554DCC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73-48D2-A3D1-25F8A8554D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73-48D2-A3D1-25F8A8554D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51937</c:v>
                </c:pt>
                <c:pt idx="1">
                  <c:v>55634</c:v>
                </c:pt>
                <c:pt idx="2">
                  <c:v>58113</c:v>
                </c:pt>
                <c:pt idx="3">
                  <c:v>51490</c:v>
                </c:pt>
                <c:pt idx="12">
                  <c:v>217174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73-48D2-A3D1-25F8A855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C73-48D2-A3D1-25F8A8554DC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44788</c:v>
                      </c:pt>
                      <c:pt idx="1">
                        <c:v>45868</c:v>
                      </c:pt>
                      <c:pt idx="2">
                        <c:v>16834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10075</c:v>
                      </c:pt>
                      <c:pt idx="8">
                        <c:v>6466</c:v>
                      </c:pt>
                      <c:pt idx="9">
                        <c:v>8213</c:v>
                      </c:pt>
                      <c:pt idx="10">
                        <c:v>5716</c:v>
                      </c:pt>
                      <c:pt idx="11">
                        <c:v>6600</c:v>
                      </c:pt>
                      <c:pt idx="12">
                        <c:v>151994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C73-48D2-A3D1-25F8A8554D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73-48D2-A3D1-25F8A8554D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73-48D2-A3D1-25F8A8554D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73-48D2-A3D1-25F8A8554D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73-48D2-A3D1-25F8A8554D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73-48D2-A3D1-25F8A8554D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73-48D2-A3D1-25F8A8554D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73-48D2-A3D1-25F8A8554D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73-48D2-A3D1-25F8A8554D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73-48D2-A3D1-25F8A8554D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73-48D2-A3D1-25F8A8554D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73-48D2-A3D1-25F8A8554D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73-48D2-A3D1-25F8A8554D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73-48D2-A3D1-25F8A8554DCC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3.9634085313369427E-2</c:v>
                </c:pt>
                <c:pt idx="1">
                  <c:v>0.10053014717518605</c:v>
                </c:pt>
                <c:pt idx="2">
                  <c:v>4.0332975295381379E-2</c:v>
                </c:pt>
                <c:pt idx="3">
                  <c:v>1.9987718151383671E-2</c:v>
                </c:pt>
                <c:pt idx="12">
                  <c:v>4.9910563210055603E-2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73-48D2-A3D1-25F8A855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91-49D2-AADB-D21F37F5316D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14965</c:v>
                </c:pt>
                <c:pt idx="1">
                  <c:v>15953</c:v>
                </c:pt>
                <c:pt idx="2">
                  <c:v>19030</c:v>
                </c:pt>
                <c:pt idx="3">
                  <c:v>18213</c:v>
                </c:pt>
                <c:pt idx="4">
                  <c:v>13793</c:v>
                </c:pt>
                <c:pt idx="5">
                  <c:v>16687</c:v>
                </c:pt>
                <c:pt idx="6">
                  <c:v>16655</c:v>
                </c:pt>
                <c:pt idx="7">
                  <c:v>14359</c:v>
                </c:pt>
                <c:pt idx="8">
                  <c:v>15793</c:v>
                </c:pt>
                <c:pt idx="9">
                  <c:v>17892</c:v>
                </c:pt>
                <c:pt idx="10">
                  <c:v>21300</c:v>
                </c:pt>
                <c:pt idx="11">
                  <c:v>16647</c:v>
                </c:pt>
                <c:pt idx="12">
                  <c:v>201287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91-49D2-AADB-D21F37F5316D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91-49D2-AADB-D21F37F5316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12114</c:v>
                </c:pt>
                <c:pt idx="1">
                  <c:v>17151</c:v>
                </c:pt>
                <c:pt idx="2">
                  <c:v>20080</c:v>
                </c:pt>
                <c:pt idx="3">
                  <c:v>17245</c:v>
                </c:pt>
                <c:pt idx="4">
                  <c:v>16053</c:v>
                </c:pt>
                <c:pt idx="5">
                  <c:v>18218</c:v>
                </c:pt>
                <c:pt idx="6">
                  <c:v>19253</c:v>
                </c:pt>
                <c:pt idx="7">
                  <c:v>19133</c:v>
                </c:pt>
                <c:pt idx="8">
                  <c:v>17638</c:v>
                </c:pt>
                <c:pt idx="9">
                  <c:v>18858</c:v>
                </c:pt>
                <c:pt idx="10">
                  <c:v>16218</c:v>
                </c:pt>
                <c:pt idx="11">
                  <c:v>18249</c:v>
                </c:pt>
                <c:pt idx="12">
                  <c:v>210210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91-49D2-AADB-D21F37F5316D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91-49D2-AADB-D21F37F531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91-49D2-AADB-D21F37F5316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17541</c:v>
                </c:pt>
                <c:pt idx="1">
                  <c:v>17298</c:v>
                </c:pt>
                <c:pt idx="2">
                  <c:v>16521</c:v>
                </c:pt>
                <c:pt idx="3">
                  <c:v>14872</c:v>
                </c:pt>
                <c:pt idx="12">
                  <c:v>66232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91-49D2-AADB-D21F37F53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291-49D2-AADB-D21F37F5316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15716</c:v>
                      </c:pt>
                      <c:pt idx="1">
                        <c:v>16687</c:v>
                      </c:pt>
                      <c:pt idx="2">
                        <c:v>7213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4106</c:v>
                      </c:pt>
                      <c:pt idx="8">
                        <c:v>2319</c:v>
                      </c:pt>
                      <c:pt idx="9">
                        <c:v>1514</c:v>
                      </c:pt>
                      <c:pt idx="10">
                        <c:v>1765</c:v>
                      </c:pt>
                      <c:pt idx="11">
                        <c:v>1627</c:v>
                      </c:pt>
                      <c:pt idx="12">
                        <c:v>54285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291-49D2-AADB-D21F37F531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91-49D2-AADB-D21F37F531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91-49D2-AADB-D21F37F531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91-49D2-AADB-D21F37F531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91-49D2-AADB-D21F37F531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91-49D2-AADB-D21F37F531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91-49D2-AADB-D21F37F531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91-49D2-AADB-D21F37F531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91-49D2-AADB-D21F37F531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91-49D2-AADB-D21F37F531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91-49D2-AADB-D21F37F531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91-49D2-AADB-D21F37F531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91-49D2-AADB-D21F37F531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91-49D2-AADB-D21F37F5316D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0.4479940564635958</c:v>
                </c:pt>
                <c:pt idx="1">
                  <c:v>8.5709288088158253E-3</c:v>
                </c:pt>
                <c:pt idx="2">
                  <c:v>-0.17724103585657369</c:v>
                </c:pt>
                <c:pt idx="3">
                  <c:v>-0.13760510292838501</c:v>
                </c:pt>
                <c:pt idx="12">
                  <c:v>-5.3761826100015009E-3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91-49D2-AADB-D21F37F53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B7-426F-9E65-E1FE56BA3D10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38836</c:v>
                </c:pt>
                <c:pt idx="1">
                  <c:v>40393</c:v>
                </c:pt>
                <c:pt idx="2">
                  <c:v>46614</c:v>
                </c:pt>
                <c:pt idx="3">
                  <c:v>44213</c:v>
                </c:pt>
                <c:pt idx="4">
                  <c:v>34250</c:v>
                </c:pt>
                <c:pt idx="5">
                  <c:v>42497</c:v>
                </c:pt>
                <c:pt idx="6">
                  <c:v>42520</c:v>
                </c:pt>
                <c:pt idx="7">
                  <c:v>47103</c:v>
                </c:pt>
                <c:pt idx="8">
                  <c:v>40104</c:v>
                </c:pt>
                <c:pt idx="9">
                  <c:v>46013</c:v>
                </c:pt>
                <c:pt idx="10">
                  <c:v>42977</c:v>
                </c:pt>
                <c:pt idx="11">
                  <c:v>43945</c:v>
                </c:pt>
                <c:pt idx="12">
                  <c:v>509465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7-426F-9E65-E1FE56BA3D10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B7-426F-9E65-E1FE56BA3D1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40090</c:v>
                </c:pt>
                <c:pt idx="1">
                  <c:v>44543</c:v>
                </c:pt>
                <c:pt idx="2">
                  <c:v>46997</c:v>
                </c:pt>
                <c:pt idx="3">
                  <c:v>45816</c:v>
                </c:pt>
                <c:pt idx="4">
                  <c:v>42177</c:v>
                </c:pt>
                <c:pt idx="5">
                  <c:v>42496</c:v>
                </c:pt>
                <c:pt idx="6">
                  <c:v>44773</c:v>
                </c:pt>
                <c:pt idx="7">
                  <c:v>47679</c:v>
                </c:pt>
                <c:pt idx="8">
                  <c:v>39500</c:v>
                </c:pt>
                <c:pt idx="9">
                  <c:v>45196</c:v>
                </c:pt>
                <c:pt idx="10">
                  <c:v>43526</c:v>
                </c:pt>
                <c:pt idx="11">
                  <c:v>43563</c:v>
                </c:pt>
                <c:pt idx="12">
                  <c:v>526356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7-426F-9E65-E1FE56BA3D10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B7-426F-9E65-E1FE56BA3D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B7-426F-9E65-E1FE56BA3D1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39280</c:v>
                </c:pt>
                <c:pt idx="1">
                  <c:v>42087</c:v>
                </c:pt>
                <c:pt idx="2">
                  <c:v>48564</c:v>
                </c:pt>
                <c:pt idx="3">
                  <c:v>49157</c:v>
                </c:pt>
                <c:pt idx="12">
                  <c:v>179088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B7-426F-9E65-E1FE56BA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EB7-426F-9E65-E1FE56BA3D1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42263</c:v>
                      </c:pt>
                      <c:pt idx="1">
                        <c:v>42755</c:v>
                      </c:pt>
                      <c:pt idx="2">
                        <c:v>17153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16622</c:v>
                      </c:pt>
                      <c:pt idx="8">
                        <c:v>9395</c:v>
                      </c:pt>
                      <c:pt idx="9">
                        <c:v>11947</c:v>
                      </c:pt>
                      <c:pt idx="10">
                        <c:v>9017</c:v>
                      </c:pt>
                      <c:pt idx="11">
                        <c:v>9171</c:v>
                      </c:pt>
                      <c:pt idx="12">
                        <c:v>169066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EB7-426F-9E65-E1FE56BA3D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B7-426F-9E65-E1FE56BA3D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B7-426F-9E65-E1FE56BA3D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B7-426F-9E65-E1FE56BA3D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B7-426F-9E65-E1FE56BA3D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B7-426F-9E65-E1FE56BA3D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B7-426F-9E65-E1FE56BA3D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B7-426F-9E65-E1FE56BA3D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B7-426F-9E65-E1FE56BA3D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B7-426F-9E65-E1FE56BA3D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B7-426F-9E65-E1FE56BA3D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B7-426F-9E65-E1FE56BA3D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B7-426F-9E65-E1FE56BA3D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B7-426F-9E65-E1FE56BA3D10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-2.0204539785482645E-2</c:v>
                </c:pt>
                <c:pt idx="1">
                  <c:v>-5.5137732079114543E-2</c:v>
                </c:pt>
                <c:pt idx="2">
                  <c:v>3.3342553780028483E-2</c:v>
                </c:pt>
                <c:pt idx="3">
                  <c:v>7.292212327571157E-2</c:v>
                </c:pt>
                <c:pt idx="12">
                  <c:v>9.253519380543862E-3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B7-426F-9E65-E1FE56BA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1387823</c:v>
                </c:pt>
                <c:pt idx="1">
                  <c:v>1319978</c:v>
                </c:pt>
                <c:pt idx="2">
                  <c:v>1243535</c:v>
                </c:pt>
                <c:pt idx="3">
                  <c:v>492258</c:v>
                </c:pt>
                <c:pt idx="4">
                  <c:v>375345</c:v>
                </c:pt>
                <c:pt idx="5">
                  <c:v>1299411</c:v>
                </c:pt>
                <c:pt idx="6">
                  <c:v>1322486</c:v>
                </c:pt>
                <c:pt idx="7">
                  <c:v>1360793</c:v>
                </c:pt>
                <c:pt idx="8">
                  <c:v>1347211</c:v>
                </c:pt>
                <c:pt idx="9">
                  <c:v>1241852</c:v>
                </c:pt>
                <c:pt idx="10">
                  <c:v>1207652</c:v>
                </c:pt>
                <c:pt idx="11">
                  <c:v>1179248</c:v>
                </c:pt>
                <c:pt idx="12">
                  <c:v>1140909</c:v>
                </c:pt>
                <c:pt idx="13">
                  <c:v>1138202</c:v>
                </c:pt>
                <c:pt idx="14">
                  <c:v>1027823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7-4A22-9992-5D4C37E5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5.139858391579244E-2</c:v>
                </c:pt>
                <c:pt idx="1">
                  <c:v>6.1472334916186533E-2</c:v>
                </c:pt>
                <c:pt idx="2">
                  <c:v>1.5261854555944239</c:v>
                </c:pt>
                <c:pt idx="3">
                  <c:v>0.31148143707788845</c:v>
                </c:pt>
                <c:pt idx="4">
                  <c:v>-0.71114220212080703</c:v>
                </c:pt>
                <c:pt idx="5">
                  <c:v>-1.7448199829714683E-2</c:v>
                </c:pt>
                <c:pt idx="6">
                  <c:v>-2.8150497540772146E-2</c:v>
                </c:pt>
                <c:pt idx="7">
                  <c:v>1.008156851450881E-2</c:v>
                </c:pt>
                <c:pt idx="8">
                  <c:v>8.4840222506385565E-2</c:v>
                </c:pt>
                <c:pt idx="9">
                  <c:v>2.8319416520653284E-2</c:v>
                </c:pt>
                <c:pt idx="10">
                  <c:v>2.4086536504619893E-2</c:v>
                </c:pt>
                <c:pt idx="11">
                  <c:v>3.3603907060072213E-2</c:v>
                </c:pt>
                <c:pt idx="12">
                  <c:v>2.3783124612326567E-3</c:v>
                </c:pt>
                <c:pt idx="13">
                  <c:v>0.10739105857720643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7-4A22-9992-5D4C37E5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861467</c:v>
                </c:pt>
                <c:pt idx="1">
                  <c:v>810513</c:v>
                </c:pt>
                <c:pt idx="2">
                  <c:v>752557</c:v>
                </c:pt>
                <c:pt idx="3">
                  <c:v>256749</c:v>
                </c:pt>
                <c:pt idx="4">
                  <c:v>206279</c:v>
                </c:pt>
                <c:pt idx="5">
                  <c:v>729995</c:v>
                </c:pt>
                <c:pt idx="6">
                  <c:v>708603</c:v>
                </c:pt>
                <c:pt idx="7">
                  <c:v>722030</c:v>
                </c:pt>
                <c:pt idx="8">
                  <c:v>738826</c:v>
                </c:pt>
                <c:pt idx="9">
                  <c:v>674992</c:v>
                </c:pt>
                <c:pt idx="10">
                  <c:v>642601</c:v>
                </c:pt>
                <c:pt idx="11">
                  <c:v>623830</c:v>
                </c:pt>
                <c:pt idx="12">
                  <c:v>609497</c:v>
                </c:pt>
                <c:pt idx="13">
                  <c:v>614736</c:v>
                </c:pt>
                <c:pt idx="14">
                  <c:v>562934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E3-4371-A034-553F3899F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6.2866357479768986E-2</c:v>
                </c:pt>
                <c:pt idx="1">
                  <c:v>7.7012106724141827E-2</c:v>
                </c:pt>
                <c:pt idx="2">
                  <c:v>1.9311000237586127</c:v>
                </c:pt>
                <c:pt idx="3">
                  <c:v>0.24466862841103554</c:v>
                </c:pt>
                <c:pt idx="4">
                  <c:v>-0.71742409194583523</c:v>
                </c:pt>
                <c:pt idx="5">
                  <c:v>3.0188977466931499E-2</c:v>
                </c:pt>
                <c:pt idx="6">
                  <c:v>-1.8596180214118574E-2</c:v>
                </c:pt>
                <c:pt idx="7">
                  <c:v>-2.2733363471236778E-2</c:v>
                </c:pt>
                <c:pt idx="8">
                  <c:v>9.4570009718633719E-2</c:v>
                </c:pt>
                <c:pt idx="9">
                  <c:v>5.0406084024145592E-2</c:v>
                </c:pt>
                <c:pt idx="10">
                  <c:v>3.0089928345863548E-2</c:v>
                </c:pt>
                <c:pt idx="11">
                  <c:v>2.3516112466509309E-2</c:v>
                </c:pt>
                <c:pt idx="12">
                  <c:v>-8.5223575648734062E-3</c:v>
                </c:pt>
                <c:pt idx="13">
                  <c:v>9.2021444787488305E-2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3-4371-A034-553F3899F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651257</c:v>
                </c:pt>
                <c:pt idx="1">
                  <c:v>609226</c:v>
                </c:pt>
                <c:pt idx="2">
                  <c:v>573367</c:v>
                </c:pt>
                <c:pt idx="3">
                  <c:v>206077</c:v>
                </c:pt>
                <c:pt idx="4">
                  <c:v>151994</c:v>
                </c:pt>
                <c:pt idx="5">
                  <c:v>552295</c:v>
                </c:pt>
                <c:pt idx="6">
                  <c:v>510204</c:v>
                </c:pt>
                <c:pt idx="7">
                  <c:v>508931</c:v>
                </c:pt>
                <c:pt idx="8">
                  <c:v>529296</c:v>
                </c:pt>
                <c:pt idx="9">
                  <c:v>490647</c:v>
                </c:pt>
                <c:pt idx="10">
                  <c:v>462729</c:v>
                </c:pt>
                <c:pt idx="11">
                  <c:v>441183</c:v>
                </c:pt>
                <c:pt idx="12">
                  <c:v>422920</c:v>
                </c:pt>
                <c:pt idx="13">
                  <c:v>411341</c:v>
                </c:pt>
                <c:pt idx="14">
                  <c:v>386941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8-4015-8F22-3D1864C3D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6.8990817857412567E-2</c:v>
                </c:pt>
                <c:pt idx="1">
                  <c:v>6.254109497058602E-2</c:v>
                </c:pt>
                <c:pt idx="2">
                  <c:v>1.7822949674150923</c:v>
                </c:pt>
                <c:pt idx="3">
                  <c:v>0.35582325618116495</c:v>
                </c:pt>
                <c:pt idx="4">
                  <c:v>-0.72479562552621335</c:v>
                </c:pt>
                <c:pt idx="5">
                  <c:v>8.2498373199739738E-2</c:v>
                </c:pt>
                <c:pt idx="6">
                  <c:v>2.50132139720316E-3</c:v>
                </c:pt>
                <c:pt idx="7">
                  <c:v>-3.8475635561198263E-2</c:v>
                </c:pt>
                <c:pt idx="8">
                  <c:v>7.8771499672880996E-2</c:v>
                </c:pt>
                <c:pt idx="9">
                  <c:v>6.0333370071899539E-2</c:v>
                </c:pt>
                <c:pt idx="10">
                  <c:v>4.8836877214217145E-2</c:v>
                </c:pt>
                <c:pt idx="11">
                  <c:v>4.3183107916390906E-2</c:v>
                </c:pt>
                <c:pt idx="12">
                  <c:v>2.8149394298161434E-2</c:v>
                </c:pt>
                <c:pt idx="13">
                  <c:v>6.3058709208897445E-2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8-4015-8F22-3D1864C3D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28-494C-ADDE-13C361C76C6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28-494C-ADDE-13C361C76C6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28-494C-ADDE-13C361C76C6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28-494C-ADDE-13C361C76C6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28-494C-ADDE-13C361C76C6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28-494C-ADDE-13C361C76C6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28-494C-ADDE-13C361C76C6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F28-494C-ADDE-13C361C76C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1387823</c:v>
                </c:pt>
                <c:pt idx="1">
                  <c:v>114660</c:v>
                </c:pt>
                <c:pt idx="2">
                  <c:v>1273163</c:v>
                </c:pt>
                <c:pt idx="3">
                  <c:v>683651</c:v>
                </c:pt>
                <c:pt idx="4">
                  <c:v>44501</c:v>
                </c:pt>
                <c:pt idx="5">
                  <c:v>29098</c:v>
                </c:pt>
                <c:pt idx="6">
                  <c:v>57898</c:v>
                </c:pt>
                <c:pt idx="7">
                  <c:v>44633</c:v>
                </c:pt>
                <c:pt idx="8">
                  <c:v>22219</c:v>
                </c:pt>
                <c:pt idx="9">
                  <c:v>24735</c:v>
                </c:pt>
                <c:pt idx="10">
                  <c:v>366428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28-494C-ADDE-13C361C76C60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5.139858391579244E-2</c:v>
                </c:pt>
                <c:pt idx="1">
                  <c:v>-3.6195215439705497E-2</c:v>
                </c:pt>
                <c:pt idx="2">
                  <c:v>6.007516994001727E-2</c:v>
                </c:pt>
                <c:pt idx="3">
                  <c:v>7.7139899573178239E-2</c:v>
                </c:pt>
                <c:pt idx="4">
                  <c:v>-1.4003057629672355E-2</c:v>
                </c:pt>
                <c:pt idx="5">
                  <c:v>6.9208941795280143E-3</c:v>
                </c:pt>
                <c:pt idx="6">
                  <c:v>4.3620894769097696E-2</c:v>
                </c:pt>
                <c:pt idx="7">
                  <c:v>1.0093466404146101E-2</c:v>
                </c:pt>
                <c:pt idx="8">
                  <c:v>-5.4711763454584172E-2</c:v>
                </c:pt>
                <c:pt idx="9">
                  <c:v>-6.7518660936439767E-2</c:v>
                </c:pt>
                <c:pt idx="10">
                  <c:v>6.9569227715605031E-2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28-494C-ADDE-13C361C76C6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28-494C-ADDE-13C361C76C6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28-494C-ADDE-13C361C76C6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28-494C-ADDE-13C361C76C6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F28-494C-ADDE-13C361C76C6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F28-494C-ADDE-13C361C76C6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F28-494C-ADDE-13C361C76C6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F28-494C-ADDE-13C361C76C60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8.2618604822084662E-2</c:v>
                </c:pt>
                <c:pt idx="2">
                  <c:v>0.91738139517791539</c:v>
                </c:pt>
                <c:pt idx="3">
                  <c:v>0.49260676613660387</c:v>
                </c:pt>
                <c:pt idx="4">
                  <c:v>3.2065328215485689E-2</c:v>
                </c:pt>
                <c:pt idx="5">
                  <c:v>2.0966650646372053E-2</c:v>
                </c:pt>
                <c:pt idx="6">
                  <c:v>4.1718576504352498E-2</c:v>
                </c:pt>
                <c:pt idx="7">
                  <c:v>3.2160441209001439E-2</c:v>
                </c:pt>
                <c:pt idx="8">
                  <c:v>1.600996668883568E-2</c:v>
                </c:pt>
                <c:pt idx="9">
                  <c:v>1.7822877989484249E-2</c:v>
                </c:pt>
                <c:pt idx="10">
                  <c:v>0.26403078778777983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F28-494C-ADDE-13C361C76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99-4B64-AE0D-87E398D53BC0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99-4B64-AE0D-87E398D53B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99-4B64-AE0D-87E398D53B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99-4B64-AE0D-87E398D53B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99-4B64-AE0D-87E398D53B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399-4B64-AE0D-87E398D53B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399-4B64-AE0D-87E398D53B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399-4B64-AE0D-87E398D53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113542</c:v>
                </c:pt>
                <c:pt idx="1">
                  <c:v>8246</c:v>
                </c:pt>
                <c:pt idx="2">
                  <c:v>3939</c:v>
                </c:pt>
                <c:pt idx="3">
                  <c:v>4307</c:v>
                </c:pt>
                <c:pt idx="4">
                  <c:v>105296</c:v>
                </c:pt>
                <c:pt idx="5">
                  <c:v>57738</c:v>
                </c:pt>
                <c:pt idx="6">
                  <c:v>3449</c:v>
                </c:pt>
                <c:pt idx="7">
                  <c:v>3021</c:v>
                </c:pt>
                <c:pt idx="8">
                  <c:v>5828</c:v>
                </c:pt>
                <c:pt idx="9">
                  <c:v>4173</c:v>
                </c:pt>
                <c:pt idx="10">
                  <c:v>1220</c:v>
                </c:pt>
                <c:pt idx="11">
                  <c:v>1201</c:v>
                </c:pt>
                <c:pt idx="12">
                  <c:v>28666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99-4B64-AE0D-87E398D53BC0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abril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5.6775405000841772E-3</c:v>
                </c:pt>
                <c:pt idx="1">
                  <c:v>-0.35137261071344295</c:v>
                </c:pt>
                <c:pt idx="2">
                  <c:v>-0.3088261098438323</c:v>
                </c:pt>
                <c:pt idx="3">
                  <c:v>-0.38594240091246079</c:v>
                </c:pt>
                <c:pt idx="4">
                  <c:v>5.0984149798378953E-2</c:v>
                </c:pt>
                <c:pt idx="5">
                  <c:v>0.17837462753581779</c:v>
                </c:pt>
                <c:pt idx="6">
                  <c:v>-0.1036902286902287</c:v>
                </c:pt>
                <c:pt idx="7">
                  <c:v>-0.1166666666666667</c:v>
                </c:pt>
                <c:pt idx="8">
                  <c:v>6.9161621720785105E-2</c:v>
                </c:pt>
                <c:pt idx="9">
                  <c:v>8.5587929240374505E-2</c:v>
                </c:pt>
                <c:pt idx="10">
                  <c:v>-0.39484126984126988</c:v>
                </c:pt>
                <c:pt idx="11">
                  <c:v>-0.42231842231842232</c:v>
                </c:pt>
                <c:pt idx="12">
                  <c:v>-6.1116205947857938E-2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99-4B64-AE0D-87E398D53BC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99-4B64-AE0D-87E398D53B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399-4B64-AE0D-87E398D53B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399-4B64-AE0D-87E398D53B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399-4B64-AE0D-87E398D53BC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399-4B64-AE0D-87E398D53BC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399-4B64-AE0D-87E398D53BC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399-4B64-AE0D-87E398D53BC0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7.262510788959152E-2</c:v>
                </c:pt>
                <c:pt idx="2">
                  <c:v>3.4692008243645524E-2</c:v>
                </c:pt>
                <c:pt idx="3">
                  <c:v>3.7933099645945996E-2</c:v>
                </c:pt>
                <c:pt idx="4">
                  <c:v>0.92737489211040847</c:v>
                </c:pt>
                <c:pt idx="5">
                  <c:v>0.50851667224463193</c:v>
                </c:pt>
                <c:pt idx="6">
                  <c:v>3.03764245829737E-2</c:v>
                </c:pt>
                <c:pt idx="7">
                  <c:v>2.6606894365080763E-2</c:v>
                </c:pt>
                <c:pt idx="8">
                  <c:v>5.132902362121506E-2</c:v>
                </c:pt>
                <c:pt idx="9">
                  <c:v>3.6752919624456148E-2</c:v>
                </c:pt>
                <c:pt idx="10">
                  <c:v>1.0744922583713516E-2</c:v>
                </c:pt>
                <c:pt idx="11">
                  <c:v>1.0577583625442567E-2</c:v>
                </c:pt>
                <c:pt idx="12">
                  <c:v>0.25247045146289476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399-4B64-AE0D-87E398D5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18-4704-85D1-94AB3E512FE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18-4704-85D1-94AB3E512FE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18-4704-85D1-94AB3E512FE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18-4704-85D1-94AB3E512FE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18-4704-85D1-94AB3E512FE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18-4704-85D1-94AB3E512FE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18-4704-85D1-94AB3E512FE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418-4704-85D1-94AB3E512F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462494</c:v>
                </c:pt>
                <c:pt idx="1">
                  <c:v>29571</c:v>
                </c:pt>
                <c:pt idx="2">
                  <c:v>432923</c:v>
                </c:pt>
                <c:pt idx="3">
                  <c:v>203038</c:v>
                </c:pt>
                <c:pt idx="4">
                  <c:v>18247</c:v>
                </c:pt>
                <c:pt idx="5">
                  <c:v>10921</c:v>
                </c:pt>
                <c:pt idx="6">
                  <c:v>17550</c:v>
                </c:pt>
                <c:pt idx="7">
                  <c:v>12261</c:v>
                </c:pt>
                <c:pt idx="8">
                  <c:v>12619</c:v>
                </c:pt>
                <c:pt idx="9">
                  <c:v>11264</c:v>
                </c:pt>
                <c:pt idx="10">
                  <c:v>147023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18-4704-85D1-94AB3E512FEA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2.5744866773419472E-2</c:v>
                </c:pt>
                <c:pt idx="1">
                  <c:v>0.1239879889011366</c:v>
                </c:pt>
                <c:pt idx="2">
                  <c:v>1.9657211766063609E-2</c:v>
                </c:pt>
                <c:pt idx="3">
                  <c:v>9.2104282128389059E-3</c:v>
                </c:pt>
                <c:pt idx="4">
                  <c:v>4.471544715447151E-2</c:v>
                </c:pt>
                <c:pt idx="5">
                  <c:v>5.1005677990568765E-2</c:v>
                </c:pt>
                <c:pt idx="6">
                  <c:v>-6.0794177459060239E-2</c:v>
                </c:pt>
                <c:pt idx="7">
                  <c:v>-0.23502620414275022</c:v>
                </c:pt>
                <c:pt idx="8">
                  <c:v>4.5311464546057056E-2</c:v>
                </c:pt>
                <c:pt idx="9">
                  <c:v>-0.22594832325453551</c:v>
                </c:pt>
                <c:pt idx="10">
                  <c:v>9.5575907062005916E-2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18-4704-85D1-94AB3E512FE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18-4704-85D1-94AB3E512FE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18-4704-85D1-94AB3E512FE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418-4704-85D1-94AB3E512FE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418-4704-85D1-94AB3E512FE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418-4704-85D1-94AB3E512FE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418-4704-85D1-94AB3E512FE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418-4704-85D1-94AB3E512FEA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6.3938126764887762E-2</c:v>
                </c:pt>
                <c:pt idx="2">
                  <c:v>0.93606187323511225</c:v>
                </c:pt>
                <c:pt idx="3">
                  <c:v>0.43900677630412505</c:v>
                </c:pt>
                <c:pt idx="4">
                  <c:v>3.9453484801964998E-2</c:v>
                </c:pt>
                <c:pt idx="5">
                  <c:v>2.3613279307407233E-2</c:v>
                </c:pt>
                <c:pt idx="6">
                  <c:v>3.7946438224063447E-2</c:v>
                </c:pt>
                <c:pt idx="7">
                  <c:v>2.6510614191751675E-2</c:v>
                </c:pt>
                <c:pt idx="8">
                  <c:v>2.7284678287718328E-2</c:v>
                </c:pt>
                <c:pt idx="9">
                  <c:v>2.4354910550190921E-2</c:v>
                </c:pt>
                <c:pt idx="10">
                  <c:v>0.3178916915678906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18-4704-85D1-94AB3E512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5-4814-BA9C-EE4E92ECCDC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55-4814-BA9C-EE4E92ECCDC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55-4814-BA9C-EE4E92ECCD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55-4814-BA9C-EE4E92ECCD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55-4814-BA9C-EE4E92ECCD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55-4814-BA9C-EE4E92ECCDC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55-4814-BA9C-EE4E92ECCDC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55-4814-BA9C-EE4E92ECCD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283406</c:v>
                </c:pt>
                <c:pt idx="1">
                  <c:v>20900</c:v>
                </c:pt>
                <c:pt idx="2">
                  <c:v>262506</c:v>
                </c:pt>
                <c:pt idx="3">
                  <c:v>120525</c:v>
                </c:pt>
                <c:pt idx="4">
                  <c:v>12462</c:v>
                </c:pt>
                <c:pt idx="5">
                  <c:v>7362</c:v>
                </c:pt>
                <c:pt idx="6">
                  <c:v>9305</c:v>
                </c:pt>
                <c:pt idx="7">
                  <c:v>9250</c:v>
                </c:pt>
                <c:pt idx="8">
                  <c:v>5744</c:v>
                </c:pt>
                <c:pt idx="9">
                  <c:v>4460</c:v>
                </c:pt>
                <c:pt idx="10">
                  <c:v>93398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55-4814-BA9C-EE4E92ECCDCE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3.6446752486834377E-2</c:v>
                </c:pt>
                <c:pt idx="1">
                  <c:v>0.1085768843154935</c:v>
                </c:pt>
                <c:pt idx="2">
                  <c:v>3.1105280316748196E-2</c:v>
                </c:pt>
                <c:pt idx="3">
                  <c:v>1.6213891839935268E-2</c:v>
                </c:pt>
                <c:pt idx="4">
                  <c:v>-5.7443752991862551E-3</c:v>
                </c:pt>
                <c:pt idx="5">
                  <c:v>9.8314187677159381E-2</c:v>
                </c:pt>
                <c:pt idx="6">
                  <c:v>-0.11566242159285312</c:v>
                </c:pt>
                <c:pt idx="7">
                  <c:v>-0.26017755738622728</c:v>
                </c:pt>
                <c:pt idx="8">
                  <c:v>0.26687251874724316</c:v>
                </c:pt>
                <c:pt idx="9">
                  <c:v>-0.14917970240366274</c:v>
                </c:pt>
                <c:pt idx="10">
                  <c:v>0.11258293923547003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55-4814-BA9C-EE4E92ECCDC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55-4814-BA9C-EE4E92ECCDC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55-4814-BA9C-EE4E92ECCDC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055-4814-BA9C-EE4E92ECCDC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055-4814-BA9C-EE4E92ECCDC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055-4814-BA9C-EE4E92ECCDC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055-4814-BA9C-EE4E92ECCDC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055-4814-BA9C-EE4E92ECCDCE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7.3745792255633255E-2</c:v>
                </c:pt>
                <c:pt idx="2">
                  <c:v>0.92625420774436673</c:v>
                </c:pt>
                <c:pt idx="3">
                  <c:v>0.42527328285216265</c:v>
                </c:pt>
                <c:pt idx="4">
                  <c:v>4.3972251822473767E-2</c:v>
                </c:pt>
                <c:pt idx="5">
                  <c:v>2.5976867109376654E-2</c:v>
                </c:pt>
                <c:pt idx="6">
                  <c:v>3.2832755834386003E-2</c:v>
                </c:pt>
                <c:pt idx="7">
                  <c:v>3.2638687960029077E-2</c:v>
                </c:pt>
                <c:pt idx="8">
                  <c:v>2.0267743096476432E-2</c:v>
                </c:pt>
                <c:pt idx="9">
                  <c:v>1.5737140356943749E-2</c:v>
                </c:pt>
                <c:pt idx="10">
                  <c:v>0.32955547871251845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055-4814-BA9C-EE4E92EC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78-4E92-AAFE-DB6EA70F860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78-4E92-AAFE-DB6EA70F860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78-4E92-AAFE-DB6EA70F860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78-4E92-AAFE-DB6EA70F860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78-4E92-AAFE-DB6EA70F86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78-4E92-AAFE-DB6EA70F860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78-4E92-AAFE-DB6EA70F860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A78-4E92-AAFE-DB6EA70F86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179088</c:v>
                </c:pt>
                <c:pt idx="1">
                  <c:v>8671</c:v>
                </c:pt>
                <c:pt idx="2">
                  <c:v>170417</c:v>
                </c:pt>
                <c:pt idx="3">
                  <c:v>82513</c:v>
                </c:pt>
                <c:pt idx="4">
                  <c:v>5785</c:v>
                </c:pt>
                <c:pt idx="5">
                  <c:v>3559</c:v>
                </c:pt>
                <c:pt idx="6">
                  <c:v>8245</c:v>
                </c:pt>
                <c:pt idx="7">
                  <c:v>3011</c:v>
                </c:pt>
                <c:pt idx="8">
                  <c:v>6875</c:v>
                </c:pt>
                <c:pt idx="9">
                  <c:v>6804</c:v>
                </c:pt>
                <c:pt idx="10">
                  <c:v>53625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78-4E92-AAFE-DB6EA70F8606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9.253519380543862E-3</c:v>
                </c:pt>
                <c:pt idx="1">
                  <c:v>0.16295600858369097</c:v>
                </c:pt>
                <c:pt idx="2">
                  <c:v>2.5119124654391367E-3</c:v>
                </c:pt>
                <c:pt idx="3">
                  <c:v>-8.4763207924154482E-4</c:v>
                </c:pt>
                <c:pt idx="4">
                  <c:v>0.1729521492295214</c:v>
                </c:pt>
                <c:pt idx="5">
                  <c:v>-3.4978308026030414E-2</c:v>
                </c:pt>
                <c:pt idx="6">
                  <c:v>9.9216070553649338E-3</c:v>
                </c:pt>
                <c:pt idx="7">
                  <c:v>-0.14581560283687944</c:v>
                </c:pt>
                <c:pt idx="8">
                  <c:v>-8.7954364552931819E-2</c:v>
                </c:pt>
                <c:pt idx="9">
                  <c:v>-0.26917293233082706</c:v>
                </c:pt>
                <c:pt idx="10">
                  <c:v>6.7164179104477695E-2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78-4E92-AAFE-DB6EA70F860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78-4E92-AAFE-DB6EA70F860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A78-4E92-AAFE-DB6EA70F860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A78-4E92-AAFE-DB6EA70F860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A78-4E92-AAFE-DB6EA70F860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A78-4E92-AAFE-DB6EA70F860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A78-4E92-AAFE-DB6EA70F860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A78-4E92-AAFE-DB6EA70F8606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4.8417537746806037E-2</c:v>
                </c:pt>
                <c:pt idx="2">
                  <c:v>0.95158246225319398</c:v>
                </c:pt>
                <c:pt idx="3">
                  <c:v>0.46073997141070311</c:v>
                </c:pt>
                <c:pt idx="4">
                  <c:v>3.2302555168408825E-2</c:v>
                </c:pt>
                <c:pt idx="5">
                  <c:v>1.9872911641204326E-2</c:v>
                </c:pt>
                <c:pt idx="6">
                  <c:v>4.6038818904672561E-2</c:v>
                </c:pt>
                <c:pt idx="7">
                  <c:v>1.6812963459304924E-2</c:v>
                </c:pt>
                <c:pt idx="8">
                  <c:v>3.8388948449924062E-2</c:v>
                </c:pt>
                <c:pt idx="9">
                  <c:v>3.7992495309568483E-2</c:v>
                </c:pt>
                <c:pt idx="10">
                  <c:v>0.29943379790940766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A78-4E92-AAFE-DB6EA70F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5-42E6-994A-B2FC542855A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5-42E6-994A-B2FC542855A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75-42E6-994A-B2FC542855A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75-42E6-994A-B2FC542855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75-42E6-994A-B2FC542855A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75-42E6-994A-B2FC542855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75-42E6-994A-B2FC542855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75-42E6-994A-B2FC542855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134198</c:v>
                </c:pt>
                <c:pt idx="1">
                  <c:v>13237</c:v>
                </c:pt>
                <c:pt idx="2">
                  <c:v>120961</c:v>
                </c:pt>
                <c:pt idx="3">
                  <c:v>61352</c:v>
                </c:pt>
                <c:pt idx="4">
                  <c:v>5402</c:v>
                </c:pt>
                <c:pt idx="5">
                  <c:v>3102</c:v>
                </c:pt>
                <c:pt idx="6">
                  <c:v>5278</c:v>
                </c:pt>
                <c:pt idx="7">
                  <c:v>3297</c:v>
                </c:pt>
                <c:pt idx="8">
                  <c:v>2733</c:v>
                </c:pt>
                <c:pt idx="9">
                  <c:v>1956</c:v>
                </c:pt>
                <c:pt idx="10">
                  <c:v>37841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5-42E6-994A-B2FC542855AA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-2.6676143781368733E-2</c:v>
                </c:pt>
                <c:pt idx="1">
                  <c:v>0.39248895434462439</c:v>
                </c:pt>
                <c:pt idx="2">
                  <c:v>-5.7715977253252282E-2</c:v>
                </c:pt>
                <c:pt idx="3">
                  <c:v>-9.9710919042657831E-2</c:v>
                </c:pt>
                <c:pt idx="4">
                  <c:v>0.17281806339557093</c:v>
                </c:pt>
                <c:pt idx="5">
                  <c:v>-0.10964408725602759</c:v>
                </c:pt>
                <c:pt idx="6">
                  <c:v>-0.17903250894384815</c:v>
                </c:pt>
                <c:pt idx="7">
                  <c:v>-0.38603351955307263</c:v>
                </c:pt>
                <c:pt idx="8">
                  <c:v>0.35431119920713572</c:v>
                </c:pt>
                <c:pt idx="9">
                  <c:v>-0.19539284245166599</c:v>
                </c:pt>
                <c:pt idx="10">
                  <c:v>5.4507454368120323E-2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75-42E6-994A-B2FC542855A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75-42E6-994A-B2FC542855A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75-42E6-994A-B2FC542855A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675-42E6-994A-B2FC542855A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675-42E6-994A-B2FC542855A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675-42E6-994A-B2FC542855A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675-42E6-994A-B2FC542855A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675-42E6-994A-B2FC542855AA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9.8637833648787615E-2</c:v>
                </c:pt>
                <c:pt idx="2">
                  <c:v>0.90136216635121236</c:v>
                </c:pt>
                <c:pt idx="3">
                  <c:v>0.45717521870668715</c:v>
                </c:pt>
                <c:pt idx="4">
                  <c:v>4.0253953114055351E-2</c:v>
                </c:pt>
                <c:pt idx="5">
                  <c:v>2.3115098585671918E-2</c:v>
                </c:pt>
                <c:pt idx="6">
                  <c:v>3.9329945304699028E-2</c:v>
                </c:pt>
                <c:pt idx="7">
                  <c:v>2.4568175382643557E-2</c:v>
                </c:pt>
                <c:pt idx="8">
                  <c:v>2.0365430185248664E-2</c:v>
                </c:pt>
                <c:pt idx="9">
                  <c:v>1.4575478025007825E-2</c:v>
                </c:pt>
                <c:pt idx="10">
                  <c:v>0.28197886704719893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75-42E6-994A-B2FC54285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9-4BB1-90C7-B1CD86F642B6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9-4BB1-90C7-B1CD86F642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19-4BB1-90C7-B1CD86F642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19-4BB1-90C7-B1CD86F642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19-4BB1-90C7-B1CD86F642B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19-4BB1-90C7-B1CD86F642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919-4BB1-90C7-B1CD86F642B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919-4BB1-90C7-B1CD86F642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557236</c:v>
                </c:pt>
                <c:pt idx="1">
                  <c:v>33296</c:v>
                </c:pt>
                <c:pt idx="2">
                  <c:v>13054</c:v>
                </c:pt>
                <c:pt idx="3">
                  <c:v>20242</c:v>
                </c:pt>
                <c:pt idx="4">
                  <c:v>523940</c:v>
                </c:pt>
                <c:pt idx="5">
                  <c:v>243528</c:v>
                </c:pt>
                <c:pt idx="6">
                  <c:v>21899</c:v>
                </c:pt>
                <c:pt idx="7">
                  <c:v>13008</c:v>
                </c:pt>
                <c:pt idx="8">
                  <c:v>21273</c:v>
                </c:pt>
                <c:pt idx="9">
                  <c:v>15591</c:v>
                </c:pt>
                <c:pt idx="10">
                  <c:v>16043</c:v>
                </c:pt>
                <c:pt idx="11">
                  <c:v>15247</c:v>
                </c:pt>
                <c:pt idx="12">
                  <c:v>177351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19-4BB1-90C7-B1CD86F642B6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1.5038799227658606E-2</c:v>
                </c:pt>
                <c:pt idx="1">
                  <c:v>0.10386897854987898</c:v>
                </c:pt>
                <c:pt idx="2">
                  <c:v>5.0370131960090214E-2</c:v>
                </c:pt>
                <c:pt idx="3">
                  <c:v>0.14135889484071051</c:v>
                </c:pt>
                <c:pt idx="4">
                  <c:v>9.8743873080489042E-3</c:v>
                </c:pt>
                <c:pt idx="5">
                  <c:v>7.2047182218986094E-3</c:v>
                </c:pt>
                <c:pt idx="6">
                  <c:v>2.1932894675439796E-2</c:v>
                </c:pt>
                <c:pt idx="7">
                  <c:v>2.2721912100007957E-2</c:v>
                </c:pt>
                <c:pt idx="8">
                  <c:v>-5.3439530123698509E-2</c:v>
                </c:pt>
                <c:pt idx="9">
                  <c:v>-0.22847387173396672</c:v>
                </c:pt>
                <c:pt idx="10">
                  <c:v>3.1107397647663682E-2</c:v>
                </c:pt>
                <c:pt idx="11">
                  <c:v>-0.21738014577558773</c:v>
                </c:pt>
                <c:pt idx="12">
                  <c:v>7.3813271978687256E-2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19-4BB1-90C7-B1CD86F642B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919-4BB1-90C7-B1CD86F642B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919-4BB1-90C7-B1CD86F642B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919-4BB1-90C7-B1CD86F642B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919-4BB1-90C7-B1CD86F642B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919-4BB1-90C7-B1CD86F642B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919-4BB1-90C7-B1CD86F642B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919-4BB1-90C7-B1CD86F642B6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5.9752061962974397E-2</c:v>
                </c:pt>
                <c:pt idx="2">
                  <c:v>2.3426340006747589E-2</c:v>
                </c:pt>
                <c:pt idx="3">
                  <c:v>3.6325721956226804E-2</c:v>
                </c:pt>
                <c:pt idx="4">
                  <c:v>0.94024793803702555</c:v>
                </c:pt>
                <c:pt idx="5">
                  <c:v>0.43702847626499364</c:v>
                </c:pt>
                <c:pt idx="6">
                  <c:v>3.9299327394497124E-2</c:v>
                </c:pt>
                <c:pt idx="7">
                  <c:v>2.3343789704900617E-2</c:v>
                </c:pt>
                <c:pt idx="8">
                  <c:v>3.8175925460666574E-2</c:v>
                </c:pt>
                <c:pt idx="9">
                  <c:v>2.7979168610786094E-2</c:v>
                </c:pt>
                <c:pt idx="10">
                  <c:v>2.8790315055021571E-2</c:v>
                </c:pt>
                <c:pt idx="11">
                  <c:v>2.7361835918713075E-2</c:v>
                </c:pt>
                <c:pt idx="12">
                  <c:v>0.31826909962744687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919-4BB1-90C7-B1CD86F6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9E-45E4-9675-6C94DDA95AF4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810733</c:v>
                </c:pt>
                <c:pt idx="1">
                  <c:v>773844</c:v>
                </c:pt>
                <c:pt idx="2">
                  <c:v>818402</c:v>
                </c:pt>
                <c:pt idx="3">
                  <c:v>745949</c:v>
                </c:pt>
                <c:pt idx="4">
                  <c:v>671021</c:v>
                </c:pt>
                <c:pt idx="5">
                  <c:v>758024</c:v>
                </c:pt>
                <c:pt idx="6">
                  <c:v>871300</c:v>
                </c:pt>
                <c:pt idx="7">
                  <c:v>947197</c:v>
                </c:pt>
                <c:pt idx="8">
                  <c:v>799868</c:v>
                </c:pt>
                <c:pt idx="9">
                  <c:v>863416</c:v>
                </c:pt>
                <c:pt idx="10">
                  <c:v>847777</c:v>
                </c:pt>
                <c:pt idx="11">
                  <c:v>831777</c:v>
                </c:pt>
                <c:pt idx="12">
                  <c:v>9739308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9E-45E4-9675-6C94DDA95AF4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9E-45E4-9675-6C94DDA95AF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836960</c:v>
                </c:pt>
                <c:pt idx="1">
                  <c:v>824761</c:v>
                </c:pt>
                <c:pt idx="2">
                  <c:v>866668</c:v>
                </c:pt>
                <c:pt idx="3">
                  <c:v>789795</c:v>
                </c:pt>
                <c:pt idx="4">
                  <c:v>746827</c:v>
                </c:pt>
                <c:pt idx="5">
                  <c:v>787690</c:v>
                </c:pt>
                <c:pt idx="6">
                  <c:v>895588</c:v>
                </c:pt>
                <c:pt idx="7">
                  <c:v>936279</c:v>
                </c:pt>
                <c:pt idx="8">
                  <c:v>807680</c:v>
                </c:pt>
                <c:pt idx="9">
                  <c:v>870321</c:v>
                </c:pt>
                <c:pt idx="10">
                  <c:v>817457</c:v>
                </c:pt>
                <c:pt idx="11">
                  <c:v>834955</c:v>
                </c:pt>
                <c:pt idx="12">
                  <c:v>10014981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9E-45E4-9675-6C94DDA95AF4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9E-45E4-9675-6C94DDA95AF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9E-45E4-9675-6C94DDA95AF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876312</c:v>
                </c:pt>
                <c:pt idx="1">
                  <c:v>812017</c:v>
                </c:pt>
                <c:pt idx="2">
                  <c:v>828674</c:v>
                </c:pt>
                <c:pt idx="3">
                  <c:v>754621</c:v>
                </c:pt>
                <c:pt idx="12">
                  <c:v>3271624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9E-45E4-9675-6C94DDA9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49E-45E4-9675-6C94DDA95AF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893934</c:v>
                      </c:pt>
                      <c:pt idx="1">
                        <c:v>832182</c:v>
                      </c:pt>
                      <c:pt idx="2">
                        <c:v>381721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191201</c:v>
                      </c:pt>
                      <c:pt idx="8">
                        <c:v>105790</c:v>
                      </c:pt>
                      <c:pt idx="9">
                        <c:v>101639</c:v>
                      </c:pt>
                      <c:pt idx="10">
                        <c:v>110775</c:v>
                      </c:pt>
                      <c:pt idx="11">
                        <c:v>118240</c:v>
                      </c:pt>
                      <c:pt idx="12">
                        <c:v>2858440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49E-45E4-9675-6C94DDA95A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9E-45E4-9675-6C94DDA95AF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9E-45E4-9675-6C94DDA95AF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9E-45E4-9675-6C94DDA95AF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9E-45E4-9675-6C94DDA95AF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9E-45E4-9675-6C94DDA95AF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9E-45E4-9675-6C94DDA95AF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9E-45E4-9675-6C94DDA95AF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9E-45E4-9675-6C94DDA95AF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9E-45E4-9675-6C94DDA95AF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9E-45E4-9675-6C94DDA95AF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9E-45E4-9675-6C94DDA95AF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9E-45E4-9675-6C94DDA95AF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9E-45E4-9675-6C94DDA95AF4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4.701777862741352E-2</c:v>
                </c:pt>
                <c:pt idx="1">
                  <c:v>-1.5451749052149633E-2</c:v>
                </c:pt>
                <c:pt idx="2">
                  <c:v>-4.3839163324364105E-2</c:v>
                </c:pt>
                <c:pt idx="3">
                  <c:v>-4.4535607341145478E-2</c:v>
                </c:pt>
                <c:pt idx="12">
                  <c:v>-1.4031771595547471E-2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49E-45E4-9675-6C94DDA9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A-4177-9A5F-4F17939043CB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31748</c:v>
                </c:pt>
                <c:pt idx="1">
                  <c:v>21281</c:v>
                </c:pt>
                <c:pt idx="2">
                  <c:v>24322</c:v>
                </c:pt>
                <c:pt idx="3">
                  <c:v>46080</c:v>
                </c:pt>
                <c:pt idx="4">
                  <c:v>29396</c:v>
                </c:pt>
                <c:pt idx="5">
                  <c:v>44590</c:v>
                </c:pt>
                <c:pt idx="6">
                  <c:v>66167</c:v>
                </c:pt>
                <c:pt idx="7">
                  <c:v>132200</c:v>
                </c:pt>
                <c:pt idx="8">
                  <c:v>54675</c:v>
                </c:pt>
                <c:pt idx="9">
                  <c:v>44421</c:v>
                </c:pt>
                <c:pt idx="10">
                  <c:v>36335</c:v>
                </c:pt>
                <c:pt idx="11">
                  <c:v>45648</c:v>
                </c:pt>
                <c:pt idx="12">
                  <c:v>576863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A-4177-9A5F-4F17939043CB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1A-4177-9A5F-4F17939043C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32373</c:v>
                </c:pt>
                <c:pt idx="1">
                  <c:v>26641</c:v>
                </c:pt>
                <c:pt idx="2">
                  <c:v>38910</c:v>
                </c:pt>
                <c:pt idx="3">
                  <c:v>38278</c:v>
                </c:pt>
                <c:pt idx="4">
                  <c:v>41371</c:v>
                </c:pt>
                <c:pt idx="5">
                  <c:v>47095</c:v>
                </c:pt>
                <c:pt idx="6">
                  <c:v>72329</c:v>
                </c:pt>
                <c:pt idx="7">
                  <c:v>90782</c:v>
                </c:pt>
                <c:pt idx="8">
                  <c:v>51020</c:v>
                </c:pt>
                <c:pt idx="9">
                  <c:v>43620</c:v>
                </c:pt>
                <c:pt idx="10">
                  <c:v>27880</c:v>
                </c:pt>
                <c:pt idx="11">
                  <c:v>41448</c:v>
                </c:pt>
                <c:pt idx="12">
                  <c:v>551747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1A-4177-9A5F-4F17939043CB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1A-4177-9A5F-4F17939043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1A-4177-9A5F-4F17939043C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34050</c:v>
                </c:pt>
                <c:pt idx="1">
                  <c:v>30506</c:v>
                </c:pt>
                <c:pt idx="2">
                  <c:v>29803</c:v>
                </c:pt>
                <c:pt idx="3">
                  <c:v>53611</c:v>
                </c:pt>
                <c:pt idx="12">
                  <c:v>147970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1A-4177-9A5F-4F1793904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C1A-4177-9A5F-4F17939043C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37671</c:v>
                      </c:pt>
                      <c:pt idx="1">
                        <c:v>31441</c:v>
                      </c:pt>
                      <c:pt idx="2">
                        <c:v>13981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60743</c:v>
                      </c:pt>
                      <c:pt idx="8">
                        <c:v>30758</c:v>
                      </c:pt>
                      <c:pt idx="9">
                        <c:v>28673</c:v>
                      </c:pt>
                      <c:pt idx="10">
                        <c:v>10757</c:v>
                      </c:pt>
                      <c:pt idx="11">
                        <c:v>8464</c:v>
                      </c:pt>
                      <c:pt idx="12">
                        <c:v>241430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C1A-4177-9A5F-4F17939043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1A-4177-9A5F-4F17939043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1A-4177-9A5F-4F17939043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1A-4177-9A5F-4F17939043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1A-4177-9A5F-4F17939043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1A-4177-9A5F-4F17939043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1A-4177-9A5F-4F17939043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1A-4177-9A5F-4F17939043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1A-4177-9A5F-4F17939043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1A-4177-9A5F-4F17939043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1A-4177-9A5F-4F17939043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1A-4177-9A5F-4F17939043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1A-4177-9A5F-4F17939043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1A-4177-9A5F-4F17939043CB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5.1802427949216856E-2</c:v>
                </c:pt>
                <c:pt idx="1">
                  <c:v>0.14507713674411615</c:v>
                </c:pt>
                <c:pt idx="2">
                  <c:v>-0.23405294268825494</c:v>
                </c:pt>
                <c:pt idx="3">
                  <c:v>0.40056951773864879</c:v>
                </c:pt>
                <c:pt idx="12">
                  <c:v>8.6401080747712911E-2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1A-4177-9A5F-4F1793904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8CE-A129-B2BAD6794934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25146</c:v>
                </c:pt>
                <c:pt idx="1">
                  <c:v>16027</c:v>
                </c:pt>
                <c:pt idx="2">
                  <c:v>18063</c:v>
                </c:pt>
                <c:pt idx="3">
                  <c:v>31153</c:v>
                </c:pt>
                <c:pt idx="4">
                  <c:v>18994</c:v>
                </c:pt>
                <c:pt idx="5">
                  <c:v>26276</c:v>
                </c:pt>
                <c:pt idx="6">
                  <c:v>36382</c:v>
                </c:pt>
                <c:pt idx="7">
                  <c:v>83159</c:v>
                </c:pt>
                <c:pt idx="8">
                  <c:v>27840</c:v>
                </c:pt>
                <c:pt idx="9">
                  <c:v>24146</c:v>
                </c:pt>
                <c:pt idx="10">
                  <c:v>20317</c:v>
                </c:pt>
                <c:pt idx="11">
                  <c:v>31159</c:v>
                </c:pt>
                <c:pt idx="12">
                  <c:v>358662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DC-48CE-A129-B2BAD6794934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DC-48CE-A129-B2BAD67949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18647</c:v>
                </c:pt>
                <c:pt idx="1">
                  <c:v>16643</c:v>
                </c:pt>
                <c:pt idx="2">
                  <c:v>20604</c:v>
                </c:pt>
                <c:pt idx="3">
                  <c:v>18824</c:v>
                </c:pt>
                <c:pt idx="4">
                  <c:v>22446</c:v>
                </c:pt>
                <c:pt idx="5">
                  <c:v>24937</c:v>
                </c:pt>
                <c:pt idx="6">
                  <c:v>39454</c:v>
                </c:pt>
                <c:pt idx="7">
                  <c:v>50144</c:v>
                </c:pt>
                <c:pt idx="8">
                  <c:v>29348</c:v>
                </c:pt>
                <c:pt idx="9">
                  <c:v>26632</c:v>
                </c:pt>
                <c:pt idx="10">
                  <c:v>20242</c:v>
                </c:pt>
                <c:pt idx="11">
                  <c:v>24796</c:v>
                </c:pt>
                <c:pt idx="12">
                  <c:v>312717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DC-48CE-A129-B2BAD6794934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8CE-A129-B2BAD679493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8CE-A129-B2BAD67949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21537</c:v>
                </c:pt>
                <c:pt idx="1">
                  <c:v>19156</c:v>
                </c:pt>
                <c:pt idx="2">
                  <c:v>18642</c:v>
                </c:pt>
                <c:pt idx="3">
                  <c:v>29526</c:v>
                </c:pt>
                <c:pt idx="12">
                  <c:v>88861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DC-48CE-A129-B2BAD679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5DC-48CE-A129-B2BAD67949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23617</c:v>
                      </c:pt>
                      <c:pt idx="1">
                        <c:v>21412</c:v>
                      </c:pt>
                      <c:pt idx="2">
                        <c:v>7343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38101</c:v>
                      </c:pt>
                      <c:pt idx="8">
                        <c:v>17630</c:v>
                      </c:pt>
                      <c:pt idx="9">
                        <c:v>16572</c:v>
                      </c:pt>
                      <c:pt idx="10">
                        <c:v>5230</c:v>
                      </c:pt>
                      <c:pt idx="11">
                        <c:v>4774</c:v>
                      </c:pt>
                      <c:pt idx="12">
                        <c:v>148896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5DC-48CE-A129-B2BAD67949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DC-48CE-A129-B2BAD679493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DC-48CE-A129-B2BAD679493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DC-48CE-A129-B2BAD679493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DC-48CE-A129-B2BAD679493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DC-48CE-A129-B2BAD679493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DC-48CE-A129-B2BAD679493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DC-48CE-A129-B2BAD679493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DC-48CE-A129-B2BAD679493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DC-48CE-A129-B2BAD679493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DC-48CE-A129-B2BAD679493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DC-48CE-A129-B2BAD679493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DC-48CE-A129-B2BAD679493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DC-48CE-A129-B2BAD6794934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0.15498471604011366</c:v>
                </c:pt>
                <c:pt idx="1">
                  <c:v>0.15099441206513253</c:v>
                </c:pt>
                <c:pt idx="2">
                  <c:v>-9.5224228305183511E-2</c:v>
                </c:pt>
                <c:pt idx="3">
                  <c:v>0.56852953676158102</c:v>
                </c:pt>
                <c:pt idx="12">
                  <c:v>0.18928504510292021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DC-48CE-A129-B2BAD679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A6-4F87-A511-75BB9206E214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6602</c:v>
                </c:pt>
                <c:pt idx="1">
                  <c:v>5254</c:v>
                </c:pt>
                <c:pt idx="2">
                  <c:v>6259</c:v>
                </c:pt>
                <c:pt idx="3">
                  <c:v>14927</c:v>
                </c:pt>
                <c:pt idx="4">
                  <c:v>10402</c:v>
                </c:pt>
                <c:pt idx="5">
                  <c:v>18314</c:v>
                </c:pt>
                <c:pt idx="6">
                  <c:v>29785</c:v>
                </c:pt>
                <c:pt idx="7">
                  <c:v>49041</c:v>
                </c:pt>
                <c:pt idx="8">
                  <c:v>26835</c:v>
                </c:pt>
                <c:pt idx="9">
                  <c:v>20275</c:v>
                </c:pt>
                <c:pt idx="10">
                  <c:v>16018</c:v>
                </c:pt>
                <c:pt idx="11">
                  <c:v>14489</c:v>
                </c:pt>
                <c:pt idx="12">
                  <c:v>218201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A6-4F87-A511-75BB9206E214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A6-4F87-A511-75BB9206E21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13726</c:v>
                </c:pt>
                <c:pt idx="1">
                  <c:v>9998</c:v>
                </c:pt>
                <c:pt idx="2">
                  <c:v>18306</c:v>
                </c:pt>
                <c:pt idx="3">
                  <c:v>19454</c:v>
                </c:pt>
                <c:pt idx="4">
                  <c:v>18925</c:v>
                </c:pt>
                <c:pt idx="5">
                  <c:v>22158</c:v>
                </c:pt>
                <c:pt idx="6">
                  <c:v>32875</c:v>
                </c:pt>
                <c:pt idx="7">
                  <c:v>40638</c:v>
                </c:pt>
                <c:pt idx="8">
                  <c:v>21672</c:v>
                </c:pt>
                <c:pt idx="9">
                  <c:v>16988</c:v>
                </c:pt>
                <c:pt idx="10">
                  <c:v>7638</c:v>
                </c:pt>
                <c:pt idx="11">
                  <c:v>16652</c:v>
                </c:pt>
                <c:pt idx="12">
                  <c:v>239030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A6-4F87-A511-75BB9206E214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A6-4F87-A511-75BB9206E2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A6-4F87-A511-75BB9206E21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12513</c:v>
                </c:pt>
                <c:pt idx="1">
                  <c:v>11350</c:v>
                </c:pt>
                <c:pt idx="2">
                  <c:v>11161</c:v>
                </c:pt>
                <c:pt idx="3">
                  <c:v>24085</c:v>
                </c:pt>
                <c:pt idx="12">
                  <c:v>59109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A6-4F87-A511-75BB9206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3A6-4F87-A511-75BB9206E21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14054</c:v>
                      </c:pt>
                      <c:pt idx="1">
                        <c:v>10029</c:v>
                      </c:pt>
                      <c:pt idx="2">
                        <c:v>6638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22642</c:v>
                      </c:pt>
                      <c:pt idx="8">
                        <c:v>13128</c:v>
                      </c:pt>
                      <c:pt idx="9">
                        <c:v>12101</c:v>
                      </c:pt>
                      <c:pt idx="10">
                        <c:v>5527</c:v>
                      </c:pt>
                      <c:pt idx="11">
                        <c:v>3690</c:v>
                      </c:pt>
                      <c:pt idx="12">
                        <c:v>92534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3A6-4F87-A511-75BB9206E2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A6-4F87-A511-75BB9206E2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A6-4F87-A511-75BB9206E2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A6-4F87-A511-75BB9206E2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A6-4F87-A511-75BB9206E2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A6-4F87-A511-75BB9206E2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A6-4F87-A511-75BB9206E2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A6-4F87-A511-75BB9206E2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A6-4F87-A511-75BB9206E2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A6-4F87-A511-75BB9206E2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A6-4F87-A511-75BB9206E2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A6-4F87-A511-75BB9206E2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A6-4F87-A511-75BB9206E2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A6-4F87-A511-75BB9206E214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-8.8372431881101554E-2</c:v>
                </c:pt>
                <c:pt idx="1">
                  <c:v>0.13522704540908181</c:v>
                </c:pt>
                <c:pt idx="2">
                  <c:v>-0.39030918824429151</c:v>
                </c:pt>
                <c:pt idx="3">
                  <c:v>0.2380487303382337</c:v>
                </c:pt>
                <c:pt idx="12">
                  <c:v>-3.8627935723114959E-2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3A6-4F87-A511-75BB9206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EE-4512-924E-8B1878A89EB6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778985</c:v>
                </c:pt>
                <c:pt idx="1">
                  <c:v>752563</c:v>
                </c:pt>
                <c:pt idx="2">
                  <c:v>794080</c:v>
                </c:pt>
                <c:pt idx="3">
                  <c:v>699869</c:v>
                </c:pt>
                <c:pt idx="4">
                  <c:v>641625</c:v>
                </c:pt>
                <c:pt idx="5">
                  <c:v>713434</c:v>
                </c:pt>
                <c:pt idx="6">
                  <c:v>805133</c:v>
                </c:pt>
                <c:pt idx="7">
                  <c:v>814997</c:v>
                </c:pt>
                <c:pt idx="8">
                  <c:v>745193</c:v>
                </c:pt>
                <c:pt idx="9">
                  <c:v>818995</c:v>
                </c:pt>
                <c:pt idx="10">
                  <c:v>811442</c:v>
                </c:pt>
                <c:pt idx="11">
                  <c:v>786129</c:v>
                </c:pt>
                <c:pt idx="12">
                  <c:v>9162445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E-4512-924E-8B1878A89EB6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EE-4512-924E-8B1878A89EB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804587</c:v>
                </c:pt>
                <c:pt idx="1">
                  <c:v>798120</c:v>
                </c:pt>
                <c:pt idx="2">
                  <c:v>827758</c:v>
                </c:pt>
                <c:pt idx="3">
                  <c:v>751517</c:v>
                </c:pt>
                <c:pt idx="4">
                  <c:v>705456</c:v>
                </c:pt>
                <c:pt idx="5">
                  <c:v>740595</c:v>
                </c:pt>
                <c:pt idx="6">
                  <c:v>823259</c:v>
                </c:pt>
                <c:pt idx="7">
                  <c:v>845497</c:v>
                </c:pt>
                <c:pt idx="8">
                  <c:v>756660</c:v>
                </c:pt>
                <c:pt idx="9">
                  <c:v>826701</c:v>
                </c:pt>
                <c:pt idx="10">
                  <c:v>789577</c:v>
                </c:pt>
                <c:pt idx="11">
                  <c:v>793507</c:v>
                </c:pt>
                <c:pt idx="12">
                  <c:v>9463234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EE-4512-924E-8B1878A89EB6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EE-4512-924E-8B1878A89E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EE-4512-924E-8B1878A89EB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842262</c:v>
                </c:pt>
                <c:pt idx="1">
                  <c:v>781511</c:v>
                </c:pt>
                <c:pt idx="2">
                  <c:v>798871</c:v>
                </c:pt>
                <c:pt idx="3">
                  <c:v>701010</c:v>
                </c:pt>
                <c:pt idx="12">
                  <c:v>3123654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EE-4512-924E-8B1878A8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DEE-4512-924E-8B1878A89EB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856263</c:v>
                      </c:pt>
                      <c:pt idx="1">
                        <c:v>800741</c:v>
                      </c:pt>
                      <c:pt idx="2">
                        <c:v>367740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130458</c:v>
                      </c:pt>
                      <c:pt idx="8">
                        <c:v>75032</c:v>
                      </c:pt>
                      <c:pt idx="9">
                        <c:v>72966</c:v>
                      </c:pt>
                      <c:pt idx="10">
                        <c:v>100018</c:v>
                      </c:pt>
                      <c:pt idx="11">
                        <c:v>109776</c:v>
                      </c:pt>
                      <c:pt idx="12">
                        <c:v>2617010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DEE-4512-924E-8B1878A89E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EE-4512-924E-8B1878A89E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EE-4512-924E-8B1878A89E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EE-4512-924E-8B1878A89E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EE-4512-924E-8B1878A89E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EE-4512-924E-8B1878A89E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E-4512-924E-8B1878A89E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EE-4512-924E-8B1878A89E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EE-4512-924E-8B1878A89E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EE-4512-924E-8B1878A89E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EE-4512-924E-8B1878A89E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EE-4512-924E-8B1878A89E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EE-4512-924E-8B1878A89E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EE-4512-924E-8B1878A89EB6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4.6825265633175794E-2</c:v>
                </c:pt>
                <c:pt idx="1">
                  <c:v>-2.0810153861574698E-2</c:v>
                </c:pt>
                <c:pt idx="2">
                  <c:v>-3.489788078158107E-2</c:v>
                </c:pt>
                <c:pt idx="3">
                  <c:v>-6.7206729854414449E-2</c:v>
                </c:pt>
                <c:pt idx="12">
                  <c:v>-1.8330713372985752E-2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DEE-4512-924E-8B1878A8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2-4761-A0CB-1D5A06115344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305389</c:v>
                </c:pt>
                <c:pt idx="1">
                  <c:v>294598</c:v>
                </c:pt>
                <c:pt idx="2">
                  <c:v>365880</c:v>
                </c:pt>
                <c:pt idx="3">
                  <c:v>328415</c:v>
                </c:pt>
                <c:pt idx="4">
                  <c:v>380507</c:v>
                </c:pt>
                <c:pt idx="5">
                  <c:v>428359</c:v>
                </c:pt>
                <c:pt idx="6">
                  <c:v>480731</c:v>
                </c:pt>
                <c:pt idx="7">
                  <c:v>456116</c:v>
                </c:pt>
                <c:pt idx="8">
                  <c:v>441166</c:v>
                </c:pt>
                <c:pt idx="9">
                  <c:v>438839</c:v>
                </c:pt>
                <c:pt idx="10">
                  <c:v>355194</c:v>
                </c:pt>
                <c:pt idx="11">
                  <c:v>352959</c:v>
                </c:pt>
                <c:pt idx="12">
                  <c:v>4628153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92-4761-A0CB-1D5A06115344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92-4761-A0CB-1D5A0611534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337479</c:v>
                </c:pt>
                <c:pt idx="1">
                  <c:v>317505</c:v>
                </c:pt>
                <c:pt idx="2">
                  <c:v>366554</c:v>
                </c:pt>
                <c:pt idx="3">
                  <c:v>387552</c:v>
                </c:pt>
                <c:pt idx="4">
                  <c:v>422996</c:v>
                </c:pt>
                <c:pt idx="5">
                  <c:v>458450</c:v>
                </c:pt>
                <c:pt idx="6">
                  <c:v>490081</c:v>
                </c:pt>
                <c:pt idx="7">
                  <c:v>482673</c:v>
                </c:pt>
                <c:pt idx="8">
                  <c:v>457809</c:v>
                </c:pt>
                <c:pt idx="9">
                  <c:v>440688</c:v>
                </c:pt>
                <c:pt idx="10">
                  <c:v>349166</c:v>
                </c:pt>
                <c:pt idx="11">
                  <c:v>347949</c:v>
                </c:pt>
                <c:pt idx="12">
                  <c:v>4858902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92-4761-A0CB-1D5A06115344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2-4761-A0CB-1D5A061153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2-4761-A0CB-1D5A0611534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359614</c:v>
                </c:pt>
                <c:pt idx="1">
                  <c:v>313821</c:v>
                </c:pt>
                <c:pt idx="2">
                  <c:v>362426</c:v>
                </c:pt>
                <c:pt idx="3">
                  <c:v>350010</c:v>
                </c:pt>
                <c:pt idx="12">
                  <c:v>1385871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92-4761-A0CB-1D5A0611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D92-4761-A0CB-1D5A061153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371020</c:v>
                      </c:pt>
                      <c:pt idx="1">
                        <c:v>348572</c:v>
                      </c:pt>
                      <c:pt idx="2">
                        <c:v>182964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39763</c:v>
                      </c:pt>
                      <c:pt idx="8">
                        <c:v>30652</c:v>
                      </c:pt>
                      <c:pt idx="9">
                        <c:v>32753</c:v>
                      </c:pt>
                      <c:pt idx="10">
                        <c:v>58172</c:v>
                      </c:pt>
                      <c:pt idx="11">
                        <c:v>59517</c:v>
                      </c:pt>
                      <c:pt idx="12">
                        <c:v>1173619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D92-4761-A0CB-1D5A061153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92-4761-A0CB-1D5A061153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92-4761-A0CB-1D5A061153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92-4761-A0CB-1D5A061153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92-4761-A0CB-1D5A061153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92-4761-A0CB-1D5A061153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92-4761-A0CB-1D5A061153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92-4761-A0CB-1D5A061153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92-4761-A0CB-1D5A061153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92-4761-A0CB-1D5A061153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92-4761-A0CB-1D5A061153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92-4761-A0CB-1D5A061153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92-4761-A0CB-1D5A061153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92-4761-A0CB-1D5A06115344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6.55892662950881E-2</c:v>
                </c:pt>
                <c:pt idx="1">
                  <c:v>-1.1602966882411248E-2</c:v>
                </c:pt>
                <c:pt idx="2">
                  <c:v>-1.1261642213698408E-2</c:v>
                </c:pt>
                <c:pt idx="3">
                  <c:v>-9.6869581372306168E-2</c:v>
                </c:pt>
                <c:pt idx="12">
                  <c:v>-1.6478010630974649E-2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D92-4761-A0CB-1D5A0611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D4-4EC4-BDAE-485EE7BC91B2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34751</c:v>
                </c:pt>
                <c:pt idx="1">
                  <c:v>41108</c:v>
                </c:pt>
                <c:pt idx="2">
                  <c:v>34033</c:v>
                </c:pt>
                <c:pt idx="3">
                  <c:v>29401</c:v>
                </c:pt>
                <c:pt idx="4">
                  <c:v>17791</c:v>
                </c:pt>
                <c:pt idx="5">
                  <c:v>23745</c:v>
                </c:pt>
                <c:pt idx="6">
                  <c:v>21000</c:v>
                </c:pt>
                <c:pt idx="7">
                  <c:v>24723</c:v>
                </c:pt>
                <c:pt idx="8">
                  <c:v>27751</c:v>
                </c:pt>
                <c:pt idx="9">
                  <c:v>29023</c:v>
                </c:pt>
                <c:pt idx="10">
                  <c:v>37370</c:v>
                </c:pt>
                <c:pt idx="11">
                  <c:v>37684</c:v>
                </c:pt>
                <c:pt idx="12">
                  <c:v>358380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D4-4EC4-BDAE-485EE7BC91B2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D4-4EC4-BDAE-485EE7BC91B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33149</c:v>
                </c:pt>
                <c:pt idx="1">
                  <c:v>38403</c:v>
                </c:pt>
                <c:pt idx="2">
                  <c:v>36177</c:v>
                </c:pt>
                <c:pt idx="3">
                  <c:v>30259</c:v>
                </c:pt>
                <c:pt idx="4">
                  <c:v>18366</c:v>
                </c:pt>
                <c:pt idx="5">
                  <c:v>18611</c:v>
                </c:pt>
                <c:pt idx="6">
                  <c:v>21458</c:v>
                </c:pt>
                <c:pt idx="7">
                  <c:v>25592</c:v>
                </c:pt>
                <c:pt idx="8">
                  <c:v>23085</c:v>
                </c:pt>
                <c:pt idx="9">
                  <c:v>30463</c:v>
                </c:pt>
                <c:pt idx="10">
                  <c:v>40648</c:v>
                </c:pt>
                <c:pt idx="11">
                  <c:v>41905</c:v>
                </c:pt>
                <c:pt idx="12">
                  <c:v>358116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D4-4EC4-BDAE-485EE7BC91B2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D4-4EC4-BDAE-485EE7BC91B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D4-4EC4-BDAE-485EE7BC91B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33405</c:v>
                </c:pt>
                <c:pt idx="1">
                  <c:v>32430</c:v>
                </c:pt>
                <c:pt idx="2">
                  <c:v>34895</c:v>
                </c:pt>
                <c:pt idx="3">
                  <c:v>32073</c:v>
                </c:pt>
                <c:pt idx="12">
                  <c:v>132803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D4-4EC4-BDAE-485EE7BC9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1D4-4EC4-BDAE-485EE7BC91B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44550</c:v>
                      </c:pt>
                      <c:pt idx="1">
                        <c:v>43433</c:v>
                      </c:pt>
                      <c:pt idx="2">
                        <c:v>17711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9610</c:v>
                      </c:pt>
                      <c:pt idx="8">
                        <c:v>2711</c:v>
                      </c:pt>
                      <c:pt idx="9">
                        <c:v>1419</c:v>
                      </c:pt>
                      <c:pt idx="10">
                        <c:v>6113</c:v>
                      </c:pt>
                      <c:pt idx="11">
                        <c:v>7245</c:v>
                      </c:pt>
                      <c:pt idx="12">
                        <c:v>139836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1D4-4EC4-BDAE-485EE7BC91B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D4-4EC4-BDAE-485EE7BC91B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D4-4EC4-BDAE-485EE7BC91B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D4-4EC4-BDAE-485EE7BC91B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D4-4EC4-BDAE-485EE7BC91B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D4-4EC4-BDAE-485EE7BC91B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D4-4EC4-BDAE-485EE7BC91B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D4-4EC4-BDAE-485EE7BC91B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D4-4EC4-BDAE-485EE7BC91B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D4-4EC4-BDAE-485EE7BC91B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D4-4EC4-BDAE-485EE7BC91B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D4-4EC4-BDAE-485EE7BC91B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D4-4EC4-BDAE-485EE7BC91B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D4-4EC4-BDAE-485EE7BC91B2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7.7227065673173279E-3</c:v>
                </c:pt>
                <c:pt idx="1">
                  <c:v>-0.15553472384969924</c:v>
                </c:pt>
                <c:pt idx="2">
                  <c:v>-3.5436879785499031E-2</c:v>
                </c:pt>
                <c:pt idx="3">
                  <c:v>5.994910605109216E-2</c:v>
                </c:pt>
                <c:pt idx="12">
                  <c:v>-3.7575731223004949E-2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D4-4EC4-BDAE-485EE7BC9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0D-476C-9F11-A7C0D693D21D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19000</c:v>
                </c:pt>
                <c:pt idx="1">
                  <c:v>20172</c:v>
                </c:pt>
                <c:pt idx="2">
                  <c:v>20521</c:v>
                </c:pt>
                <c:pt idx="3">
                  <c:v>24238</c:v>
                </c:pt>
                <c:pt idx="4">
                  <c:v>19331</c:v>
                </c:pt>
                <c:pt idx="5">
                  <c:v>16213</c:v>
                </c:pt>
                <c:pt idx="6">
                  <c:v>16801</c:v>
                </c:pt>
                <c:pt idx="7">
                  <c:v>28351</c:v>
                </c:pt>
                <c:pt idx="8">
                  <c:v>19988</c:v>
                </c:pt>
                <c:pt idx="9">
                  <c:v>23246</c:v>
                </c:pt>
                <c:pt idx="10">
                  <c:v>20932</c:v>
                </c:pt>
                <c:pt idx="11">
                  <c:v>19000</c:v>
                </c:pt>
                <c:pt idx="12">
                  <c:v>247793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D-476C-9F11-A7C0D693D21D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0D-476C-9F11-A7C0D693D21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18969</c:v>
                </c:pt>
                <c:pt idx="1">
                  <c:v>19532</c:v>
                </c:pt>
                <c:pt idx="2">
                  <c:v>19164</c:v>
                </c:pt>
                <c:pt idx="3">
                  <c:v>23046</c:v>
                </c:pt>
                <c:pt idx="4">
                  <c:v>18795</c:v>
                </c:pt>
                <c:pt idx="5">
                  <c:v>18025</c:v>
                </c:pt>
                <c:pt idx="6">
                  <c:v>21516</c:v>
                </c:pt>
                <c:pt idx="7">
                  <c:v>28603</c:v>
                </c:pt>
                <c:pt idx="8">
                  <c:v>18074</c:v>
                </c:pt>
                <c:pt idx="9">
                  <c:v>21587</c:v>
                </c:pt>
                <c:pt idx="10">
                  <c:v>18655</c:v>
                </c:pt>
                <c:pt idx="11">
                  <c:v>19682</c:v>
                </c:pt>
                <c:pt idx="12">
                  <c:v>245648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0D-476C-9F11-A7C0D693D21D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0D-476C-9F11-A7C0D693D21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0D-476C-9F11-A7C0D693D21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20765</c:v>
                </c:pt>
                <c:pt idx="1">
                  <c:v>23537</c:v>
                </c:pt>
                <c:pt idx="2">
                  <c:v>20641</c:v>
                </c:pt>
                <c:pt idx="3">
                  <c:v>18693</c:v>
                </c:pt>
                <c:pt idx="12">
                  <c:v>83636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0D-476C-9F11-A7C0D693D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60D-476C-9F11-A7C0D693D21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18130</c:v>
                      </c:pt>
                      <c:pt idx="1">
                        <c:v>19669</c:v>
                      </c:pt>
                      <c:pt idx="2">
                        <c:v>5819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7582</c:v>
                      </c:pt>
                      <c:pt idx="8">
                        <c:v>2424</c:v>
                      </c:pt>
                      <c:pt idx="9">
                        <c:v>7424</c:v>
                      </c:pt>
                      <c:pt idx="10">
                        <c:v>1425</c:v>
                      </c:pt>
                      <c:pt idx="11">
                        <c:v>3667</c:v>
                      </c:pt>
                      <c:pt idx="12">
                        <c:v>67848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60D-476C-9F11-A7C0D693D2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0D-476C-9F11-A7C0D693D21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0D-476C-9F11-A7C0D693D21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0D-476C-9F11-A7C0D693D21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0D-476C-9F11-A7C0D693D21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0D-476C-9F11-A7C0D693D21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0D-476C-9F11-A7C0D693D21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0D-476C-9F11-A7C0D693D21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0D-476C-9F11-A7C0D693D21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0D-476C-9F11-A7C0D693D21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0D-476C-9F11-A7C0D693D21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0D-476C-9F11-A7C0D693D21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0D-476C-9F11-A7C0D693D21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0D-476C-9F11-A7C0D693D21D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9.4680794981285343E-2</c:v>
                </c:pt>
                <c:pt idx="1">
                  <c:v>0.20504812615195567</c:v>
                </c:pt>
                <c:pt idx="2">
                  <c:v>7.7071592569400993E-2</c:v>
                </c:pt>
                <c:pt idx="3">
                  <c:v>-0.18888310335850034</c:v>
                </c:pt>
                <c:pt idx="12">
                  <c:v>3.6240413326560139E-2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0D-476C-9F11-A7C0D693D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D6-4A84-820A-1DF3A9F79E35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34084</c:v>
                </c:pt>
                <c:pt idx="1">
                  <c:v>28094</c:v>
                </c:pt>
                <c:pt idx="2">
                  <c:v>24451</c:v>
                </c:pt>
                <c:pt idx="3">
                  <c:v>29765</c:v>
                </c:pt>
                <c:pt idx="4">
                  <c:v>28163</c:v>
                </c:pt>
                <c:pt idx="5">
                  <c:v>26526</c:v>
                </c:pt>
                <c:pt idx="6">
                  <c:v>33464</c:v>
                </c:pt>
                <c:pt idx="7">
                  <c:v>31558</c:v>
                </c:pt>
                <c:pt idx="8">
                  <c:v>33205</c:v>
                </c:pt>
                <c:pt idx="9">
                  <c:v>34381</c:v>
                </c:pt>
                <c:pt idx="10">
                  <c:v>31295</c:v>
                </c:pt>
                <c:pt idx="11">
                  <c:v>39946</c:v>
                </c:pt>
                <c:pt idx="12">
                  <c:v>374932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6-4A84-820A-1DF3A9F79E35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D6-4A84-820A-1DF3A9F79E3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36621</c:v>
                </c:pt>
                <c:pt idx="1">
                  <c:v>31556</c:v>
                </c:pt>
                <c:pt idx="2">
                  <c:v>29418</c:v>
                </c:pt>
                <c:pt idx="3">
                  <c:v>34774</c:v>
                </c:pt>
                <c:pt idx="4">
                  <c:v>25349</c:v>
                </c:pt>
                <c:pt idx="5">
                  <c:v>22751</c:v>
                </c:pt>
                <c:pt idx="6">
                  <c:v>32743</c:v>
                </c:pt>
                <c:pt idx="7">
                  <c:v>29115</c:v>
                </c:pt>
                <c:pt idx="8">
                  <c:v>26955</c:v>
                </c:pt>
                <c:pt idx="9">
                  <c:v>32149</c:v>
                </c:pt>
                <c:pt idx="10">
                  <c:v>30599</c:v>
                </c:pt>
                <c:pt idx="11">
                  <c:v>40752</c:v>
                </c:pt>
                <c:pt idx="12">
                  <c:v>372782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D6-4A84-820A-1DF3A9F79E35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D6-4A84-820A-1DF3A9F79E3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D6-4A84-820A-1DF3A9F79E3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29962</c:v>
                </c:pt>
                <c:pt idx="1">
                  <c:v>26211</c:v>
                </c:pt>
                <c:pt idx="2">
                  <c:v>28764</c:v>
                </c:pt>
                <c:pt idx="3">
                  <c:v>20575</c:v>
                </c:pt>
                <c:pt idx="12">
                  <c:v>105512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D6-4A84-820A-1DF3A9F79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8D6-4A84-820A-1DF3A9F79E3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37400</c:v>
                      </c:pt>
                      <c:pt idx="1">
                        <c:v>29154</c:v>
                      </c:pt>
                      <c:pt idx="2">
                        <c:v>14426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11092</c:v>
                      </c:pt>
                      <c:pt idx="8">
                        <c:v>17306</c:v>
                      </c:pt>
                      <c:pt idx="9">
                        <c:v>8123</c:v>
                      </c:pt>
                      <c:pt idx="10">
                        <c:v>3107</c:v>
                      </c:pt>
                      <c:pt idx="11">
                        <c:v>4175</c:v>
                      </c:pt>
                      <c:pt idx="12">
                        <c:v>131712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8D6-4A84-820A-1DF3A9F79E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D6-4A84-820A-1DF3A9F79E3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D6-4A84-820A-1DF3A9F79E3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D6-4A84-820A-1DF3A9F79E3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D6-4A84-820A-1DF3A9F79E3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D6-4A84-820A-1DF3A9F79E3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D6-4A84-820A-1DF3A9F79E3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D6-4A84-820A-1DF3A9F79E3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D6-4A84-820A-1DF3A9F79E3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D6-4A84-820A-1DF3A9F79E3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D6-4A84-820A-1DF3A9F79E3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D6-4A84-820A-1DF3A9F79E3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D6-4A84-820A-1DF3A9F79E3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D6-4A84-820A-1DF3A9F79E35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-0.18183555883236391</c:v>
                </c:pt>
                <c:pt idx="1">
                  <c:v>-0.16938141716313859</c:v>
                </c:pt>
                <c:pt idx="2">
                  <c:v>-2.2231286967162922E-2</c:v>
                </c:pt>
                <c:pt idx="3">
                  <c:v>-0.4083223097716685</c:v>
                </c:pt>
                <c:pt idx="12">
                  <c:v>-0.20289493763645572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D6-4A84-820A-1DF3A9F79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6E-41D7-ACC6-C3EB08CA3824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37744</c:v>
                </c:pt>
                <c:pt idx="1">
                  <c:v>38159</c:v>
                </c:pt>
                <c:pt idx="2">
                  <c:v>34053</c:v>
                </c:pt>
                <c:pt idx="3">
                  <c:v>39077</c:v>
                </c:pt>
                <c:pt idx="4">
                  <c:v>38759</c:v>
                </c:pt>
                <c:pt idx="5">
                  <c:v>38151</c:v>
                </c:pt>
                <c:pt idx="6">
                  <c:v>46479</c:v>
                </c:pt>
                <c:pt idx="7">
                  <c:v>60423</c:v>
                </c:pt>
                <c:pt idx="8">
                  <c:v>45100</c:v>
                </c:pt>
                <c:pt idx="9">
                  <c:v>47048</c:v>
                </c:pt>
                <c:pt idx="10">
                  <c:v>36228</c:v>
                </c:pt>
                <c:pt idx="11">
                  <c:v>39875</c:v>
                </c:pt>
                <c:pt idx="12">
                  <c:v>501096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6E-41D7-ACC6-C3EB08CA3824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6E-41D7-ACC6-C3EB08CA38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41040</c:v>
                </c:pt>
                <c:pt idx="1">
                  <c:v>40584</c:v>
                </c:pt>
                <c:pt idx="2">
                  <c:v>33027</c:v>
                </c:pt>
                <c:pt idx="3">
                  <c:v>40882</c:v>
                </c:pt>
                <c:pt idx="4">
                  <c:v>41406</c:v>
                </c:pt>
                <c:pt idx="5">
                  <c:v>35459</c:v>
                </c:pt>
                <c:pt idx="6">
                  <c:v>44935</c:v>
                </c:pt>
                <c:pt idx="7">
                  <c:v>53292</c:v>
                </c:pt>
                <c:pt idx="8">
                  <c:v>42045</c:v>
                </c:pt>
                <c:pt idx="9">
                  <c:v>49338</c:v>
                </c:pt>
                <c:pt idx="10">
                  <c:v>38626</c:v>
                </c:pt>
                <c:pt idx="11">
                  <c:v>39037</c:v>
                </c:pt>
                <c:pt idx="12">
                  <c:v>499671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6E-41D7-ACC6-C3EB08CA3824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6E-41D7-ACC6-C3EB08CA38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6E-41D7-ACC6-C3EB08CA382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35525</c:v>
                </c:pt>
                <c:pt idx="1">
                  <c:v>39705</c:v>
                </c:pt>
                <c:pt idx="2">
                  <c:v>35886</c:v>
                </c:pt>
                <c:pt idx="3">
                  <c:v>34317</c:v>
                </c:pt>
                <c:pt idx="12">
                  <c:v>145433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6E-41D7-ACC6-C3EB08CA3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D6E-41D7-ACC6-C3EB08CA382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36543</c:v>
                      </c:pt>
                      <c:pt idx="1">
                        <c:v>36529</c:v>
                      </c:pt>
                      <c:pt idx="2">
                        <c:v>14903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14171</c:v>
                      </c:pt>
                      <c:pt idx="8">
                        <c:v>592</c:v>
                      </c:pt>
                      <c:pt idx="9">
                        <c:v>1075</c:v>
                      </c:pt>
                      <c:pt idx="10">
                        <c:v>3587</c:v>
                      </c:pt>
                      <c:pt idx="11">
                        <c:v>4288</c:v>
                      </c:pt>
                      <c:pt idx="12">
                        <c:v>124287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D6E-41D7-ACC6-C3EB08CA38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6E-41D7-ACC6-C3EB08CA38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6E-41D7-ACC6-C3EB08CA38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6E-41D7-ACC6-C3EB08CA38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6E-41D7-ACC6-C3EB08CA38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6E-41D7-ACC6-C3EB08CA38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6E-41D7-ACC6-C3EB08CA38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6E-41D7-ACC6-C3EB08CA38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6E-41D7-ACC6-C3EB08CA38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6E-41D7-ACC6-C3EB08CA38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6E-41D7-ACC6-C3EB08CA38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6E-41D7-ACC6-C3EB08CA38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6E-41D7-ACC6-C3EB08CA38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6E-41D7-ACC6-C3EB08CA3824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-0.13438109161793377</c:v>
                </c:pt>
                <c:pt idx="1">
                  <c:v>-2.1658781785925507E-2</c:v>
                </c:pt>
                <c:pt idx="2">
                  <c:v>8.6565537287673688E-2</c:v>
                </c:pt>
                <c:pt idx="3">
                  <c:v>-0.16058412015067758</c:v>
                </c:pt>
                <c:pt idx="12">
                  <c:v>-6.4937987436749722E-2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6E-41D7-ACC6-C3EB08CA3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22-46E1-8341-7ED3AA9B7B9C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28081</c:v>
                </c:pt>
                <c:pt idx="1">
                  <c:v>34359</c:v>
                </c:pt>
                <c:pt idx="2">
                  <c:v>32644</c:v>
                </c:pt>
                <c:pt idx="3">
                  <c:v>16479</c:v>
                </c:pt>
                <c:pt idx="4">
                  <c:v>3226</c:v>
                </c:pt>
                <c:pt idx="5">
                  <c:v>4389</c:v>
                </c:pt>
                <c:pt idx="6">
                  <c:v>3899</c:v>
                </c:pt>
                <c:pt idx="7">
                  <c:v>3011</c:v>
                </c:pt>
                <c:pt idx="8">
                  <c:v>3511</c:v>
                </c:pt>
                <c:pt idx="9">
                  <c:v>13071</c:v>
                </c:pt>
                <c:pt idx="10">
                  <c:v>23720</c:v>
                </c:pt>
                <c:pt idx="11">
                  <c:v>21949</c:v>
                </c:pt>
                <c:pt idx="12">
                  <c:v>188339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22-46E1-8341-7ED3AA9B7B9C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22-46E1-8341-7ED3AA9B7B9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29190</c:v>
                </c:pt>
                <c:pt idx="1">
                  <c:v>31973</c:v>
                </c:pt>
                <c:pt idx="2">
                  <c:v>30472</c:v>
                </c:pt>
                <c:pt idx="3">
                  <c:v>12896</c:v>
                </c:pt>
                <c:pt idx="4">
                  <c:v>4569</c:v>
                </c:pt>
                <c:pt idx="5">
                  <c:v>3883</c:v>
                </c:pt>
                <c:pt idx="6">
                  <c:v>4602</c:v>
                </c:pt>
                <c:pt idx="7">
                  <c:v>3794</c:v>
                </c:pt>
                <c:pt idx="8">
                  <c:v>4211</c:v>
                </c:pt>
                <c:pt idx="9">
                  <c:v>11574</c:v>
                </c:pt>
                <c:pt idx="10">
                  <c:v>24371</c:v>
                </c:pt>
                <c:pt idx="11">
                  <c:v>25573</c:v>
                </c:pt>
                <c:pt idx="12">
                  <c:v>187108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22-46E1-8341-7ED3AA9B7B9C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2-46E1-8341-7ED3AA9B7B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2-46E1-8341-7ED3AA9B7B9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32181</c:v>
                </c:pt>
                <c:pt idx="1">
                  <c:v>30102</c:v>
                </c:pt>
                <c:pt idx="2">
                  <c:v>31474</c:v>
                </c:pt>
                <c:pt idx="3">
                  <c:v>18959</c:v>
                </c:pt>
                <c:pt idx="12">
                  <c:v>112716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22-46E1-8341-7ED3AA9B7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422-46E1-8341-7ED3AA9B7B9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33066</c:v>
                      </c:pt>
                      <c:pt idx="1">
                        <c:v>34156</c:v>
                      </c:pt>
                      <c:pt idx="2">
                        <c:v>18520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98</c:v>
                      </c:pt>
                      <c:pt idx="8">
                        <c:v>22</c:v>
                      </c:pt>
                      <c:pt idx="9">
                        <c:v>144</c:v>
                      </c:pt>
                      <c:pt idx="10">
                        <c:v>219</c:v>
                      </c:pt>
                      <c:pt idx="11">
                        <c:v>305</c:v>
                      </c:pt>
                      <c:pt idx="12">
                        <c:v>86739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422-46E1-8341-7ED3AA9B7B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22-46E1-8341-7ED3AA9B7B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22-46E1-8341-7ED3AA9B7B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22-46E1-8341-7ED3AA9B7B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22-46E1-8341-7ED3AA9B7B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22-46E1-8341-7ED3AA9B7B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22-46E1-8341-7ED3AA9B7B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22-46E1-8341-7ED3AA9B7B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22-46E1-8341-7ED3AA9B7B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22-46E1-8341-7ED3AA9B7B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22-46E1-8341-7ED3AA9B7B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22-46E1-8341-7ED3AA9B7B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22-46E1-8341-7ED3AA9B7B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22-46E1-8341-7ED3AA9B7B9C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0.10246659815005144</c:v>
                </c:pt>
                <c:pt idx="1">
                  <c:v>-5.8518124667688354E-2</c:v>
                </c:pt>
                <c:pt idx="2">
                  <c:v>3.2882646363874946E-2</c:v>
                </c:pt>
                <c:pt idx="3">
                  <c:v>0.47014578163771703</c:v>
                </c:pt>
                <c:pt idx="12">
                  <c:v>7.8302130468473452E-2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22-46E1-8341-7ED3AA9B7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F-430F-9F9F-C1E34DC35619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36246</c:v>
                </c:pt>
                <c:pt idx="1">
                  <c:v>33395</c:v>
                </c:pt>
                <c:pt idx="2">
                  <c:v>32444</c:v>
                </c:pt>
                <c:pt idx="3">
                  <c:v>16826</c:v>
                </c:pt>
                <c:pt idx="4">
                  <c:v>2087</c:v>
                </c:pt>
                <c:pt idx="5">
                  <c:v>2269</c:v>
                </c:pt>
                <c:pt idx="6">
                  <c:v>2935</c:v>
                </c:pt>
                <c:pt idx="7">
                  <c:v>2710</c:v>
                </c:pt>
                <c:pt idx="8">
                  <c:v>2697</c:v>
                </c:pt>
                <c:pt idx="9">
                  <c:v>13940</c:v>
                </c:pt>
                <c:pt idx="10">
                  <c:v>40654</c:v>
                </c:pt>
                <c:pt idx="11">
                  <c:v>38319</c:v>
                </c:pt>
                <c:pt idx="12">
                  <c:v>224522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F-430F-9F9F-C1E34DC35619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1F-430F-9F9F-C1E34DC3561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42817</c:v>
                </c:pt>
                <c:pt idx="1">
                  <c:v>37402</c:v>
                </c:pt>
                <c:pt idx="2">
                  <c:v>37795</c:v>
                </c:pt>
                <c:pt idx="3">
                  <c:v>16401</c:v>
                </c:pt>
                <c:pt idx="4">
                  <c:v>973</c:v>
                </c:pt>
                <c:pt idx="5">
                  <c:v>1043</c:v>
                </c:pt>
                <c:pt idx="6">
                  <c:v>781</c:v>
                </c:pt>
                <c:pt idx="7">
                  <c:v>381</c:v>
                </c:pt>
                <c:pt idx="8">
                  <c:v>805</c:v>
                </c:pt>
                <c:pt idx="9">
                  <c:v>12474</c:v>
                </c:pt>
                <c:pt idx="10">
                  <c:v>32066</c:v>
                </c:pt>
                <c:pt idx="11">
                  <c:v>34431</c:v>
                </c:pt>
                <c:pt idx="12">
                  <c:v>217369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F-430F-9F9F-C1E34DC35619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1F-430F-9F9F-C1E34DC3561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1F-430F-9F9F-C1E34DC3561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40225</c:v>
                </c:pt>
                <c:pt idx="1">
                  <c:v>32015</c:v>
                </c:pt>
                <c:pt idx="2">
                  <c:v>28398</c:v>
                </c:pt>
                <c:pt idx="3">
                  <c:v>14573</c:v>
                </c:pt>
                <c:pt idx="12">
                  <c:v>115211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1F-430F-9F9F-C1E34DC3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C1F-430F-9F9F-C1E34DC3561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62996</c:v>
                      </c:pt>
                      <c:pt idx="1">
                        <c:v>54402</c:v>
                      </c:pt>
                      <c:pt idx="2">
                        <c:v>21399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121</c:v>
                      </c:pt>
                      <c:pt idx="8">
                        <c:v>200</c:v>
                      </c:pt>
                      <c:pt idx="9">
                        <c:v>2086</c:v>
                      </c:pt>
                      <c:pt idx="10">
                        <c:v>4827</c:v>
                      </c:pt>
                      <c:pt idx="11">
                        <c:v>3934</c:v>
                      </c:pt>
                      <c:pt idx="12">
                        <c:v>150036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C1F-430F-9F9F-C1E34DC356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1F-430F-9F9F-C1E34DC3561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1F-430F-9F9F-C1E34DC3561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1F-430F-9F9F-C1E34DC3561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1F-430F-9F9F-C1E34DC3561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1F-430F-9F9F-C1E34DC3561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1F-430F-9F9F-C1E34DC3561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1F-430F-9F9F-C1E34DC3561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1F-430F-9F9F-C1E34DC3561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1F-430F-9F9F-C1E34DC3561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1F-430F-9F9F-C1E34DC3561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1F-430F-9F9F-C1E34DC3561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1F-430F-9F9F-C1E34DC3561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1F-430F-9F9F-C1E34DC35619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-6.0536702711539769E-2</c:v>
                </c:pt>
                <c:pt idx="1">
                  <c:v>-0.14402973103042616</c:v>
                </c:pt>
                <c:pt idx="2">
                  <c:v>-0.2486307712660405</c:v>
                </c:pt>
                <c:pt idx="3">
                  <c:v>-0.11145661849887201</c:v>
                </c:pt>
                <c:pt idx="12">
                  <c:v>-0.14287095934233529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1F-430F-9F9F-C1E34DC3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52-4D64-A343-549764C1C0C5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810733</c:v>
                </c:pt>
                <c:pt idx="1">
                  <c:v>773844</c:v>
                </c:pt>
                <c:pt idx="2">
                  <c:v>818402</c:v>
                </c:pt>
                <c:pt idx="3">
                  <c:v>745949</c:v>
                </c:pt>
                <c:pt idx="4">
                  <c:v>671021</c:v>
                </c:pt>
                <c:pt idx="5">
                  <c:v>758024</c:v>
                </c:pt>
                <c:pt idx="6">
                  <c:v>871300</c:v>
                </c:pt>
                <c:pt idx="7">
                  <c:v>947197</c:v>
                </c:pt>
                <c:pt idx="8">
                  <c:v>799868</c:v>
                </c:pt>
                <c:pt idx="9">
                  <c:v>863416</c:v>
                </c:pt>
                <c:pt idx="10">
                  <c:v>847777</c:v>
                </c:pt>
                <c:pt idx="11">
                  <c:v>831777</c:v>
                </c:pt>
                <c:pt idx="12">
                  <c:v>9739308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2-4D64-A343-549764C1C0C5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52-4D64-A343-549764C1C0C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836960</c:v>
                </c:pt>
                <c:pt idx="1">
                  <c:v>824761</c:v>
                </c:pt>
                <c:pt idx="2">
                  <c:v>866668</c:v>
                </c:pt>
                <c:pt idx="3">
                  <c:v>789795</c:v>
                </c:pt>
                <c:pt idx="4">
                  <c:v>746827</c:v>
                </c:pt>
                <c:pt idx="5">
                  <c:v>787690</c:v>
                </c:pt>
                <c:pt idx="6">
                  <c:v>895588</c:v>
                </c:pt>
                <c:pt idx="7">
                  <c:v>936279</c:v>
                </c:pt>
                <c:pt idx="8">
                  <c:v>807680</c:v>
                </c:pt>
                <c:pt idx="9">
                  <c:v>870321</c:v>
                </c:pt>
                <c:pt idx="10">
                  <c:v>817457</c:v>
                </c:pt>
                <c:pt idx="11">
                  <c:v>834955</c:v>
                </c:pt>
                <c:pt idx="12">
                  <c:v>10014981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52-4D64-A343-549764C1C0C5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52-4D64-A343-549764C1C0C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52-4D64-A343-549764C1C0C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876312</c:v>
                </c:pt>
                <c:pt idx="1">
                  <c:v>812017</c:v>
                </c:pt>
                <c:pt idx="2">
                  <c:v>828674</c:v>
                </c:pt>
                <c:pt idx="3">
                  <c:v>754621</c:v>
                </c:pt>
                <c:pt idx="12">
                  <c:v>3271624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52-4D64-A343-549764C1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B52-4D64-A343-549764C1C0C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893934</c:v>
                      </c:pt>
                      <c:pt idx="1">
                        <c:v>832182</c:v>
                      </c:pt>
                      <c:pt idx="2">
                        <c:v>381721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191201</c:v>
                      </c:pt>
                      <c:pt idx="8">
                        <c:v>105790</c:v>
                      </c:pt>
                      <c:pt idx="9">
                        <c:v>101639</c:v>
                      </c:pt>
                      <c:pt idx="10">
                        <c:v>110775</c:v>
                      </c:pt>
                      <c:pt idx="11">
                        <c:v>118240</c:v>
                      </c:pt>
                      <c:pt idx="12">
                        <c:v>2858440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B52-4D64-A343-549764C1C0C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52-4D64-A343-549764C1C0C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52-4D64-A343-549764C1C0C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52-4D64-A343-549764C1C0C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52-4D64-A343-549764C1C0C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52-4D64-A343-549764C1C0C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52-4D64-A343-549764C1C0C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52-4D64-A343-549764C1C0C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52-4D64-A343-549764C1C0C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52-4D64-A343-549764C1C0C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52-4D64-A343-549764C1C0C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52-4D64-A343-549764C1C0C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52-4D64-A343-549764C1C0C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52-4D64-A343-549764C1C0C5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4.701777862741352E-2</c:v>
                </c:pt>
                <c:pt idx="1">
                  <c:v>-1.5451749052149633E-2</c:v>
                </c:pt>
                <c:pt idx="2">
                  <c:v>-4.3839163324364105E-2</c:v>
                </c:pt>
                <c:pt idx="3">
                  <c:v>-4.4535607341145478E-2</c:v>
                </c:pt>
                <c:pt idx="12">
                  <c:v>-1.4031771595547471E-2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52-4D64-A343-549764C1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EC-4AAE-A142-A654F437A43E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488351</c:v>
                </c:pt>
                <c:pt idx="1">
                  <c:v>443471</c:v>
                </c:pt>
                <c:pt idx="2">
                  <c:v>469427</c:v>
                </c:pt>
                <c:pt idx="3">
                  <c:v>444527</c:v>
                </c:pt>
                <c:pt idx="4">
                  <c:v>422412</c:v>
                </c:pt>
                <c:pt idx="5">
                  <c:v>454213</c:v>
                </c:pt>
                <c:pt idx="6">
                  <c:v>510638</c:v>
                </c:pt>
                <c:pt idx="7">
                  <c:v>569851</c:v>
                </c:pt>
                <c:pt idx="8">
                  <c:v>491257</c:v>
                </c:pt>
                <c:pt idx="9">
                  <c:v>505474</c:v>
                </c:pt>
                <c:pt idx="10">
                  <c:v>495470</c:v>
                </c:pt>
                <c:pt idx="11">
                  <c:v>480103</c:v>
                </c:pt>
                <c:pt idx="12">
                  <c:v>5775194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C-4AAE-A142-A654F437A43E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EC-4AAE-A142-A654F437A43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464379</c:v>
                </c:pt>
                <c:pt idx="1">
                  <c:v>463066</c:v>
                </c:pt>
                <c:pt idx="2">
                  <c:v>495607</c:v>
                </c:pt>
                <c:pt idx="3">
                  <c:v>447408</c:v>
                </c:pt>
                <c:pt idx="4">
                  <c:v>435777</c:v>
                </c:pt>
                <c:pt idx="5">
                  <c:v>465333</c:v>
                </c:pt>
                <c:pt idx="6">
                  <c:v>531003</c:v>
                </c:pt>
                <c:pt idx="7">
                  <c:v>553021</c:v>
                </c:pt>
                <c:pt idx="8">
                  <c:v>500247</c:v>
                </c:pt>
                <c:pt idx="9">
                  <c:v>527606</c:v>
                </c:pt>
                <c:pt idx="10">
                  <c:v>484662</c:v>
                </c:pt>
                <c:pt idx="11">
                  <c:v>488662</c:v>
                </c:pt>
                <c:pt idx="12">
                  <c:v>5856771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EC-4AAE-A142-A654F437A43E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EC-4AAE-A142-A654F437A43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EC-4AAE-A142-A654F437A43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516029</c:v>
                </c:pt>
                <c:pt idx="1">
                  <c:v>474785</c:v>
                </c:pt>
                <c:pt idx="2">
                  <c:v>477683</c:v>
                </c:pt>
                <c:pt idx="3">
                  <c:v>414511</c:v>
                </c:pt>
                <c:pt idx="12">
                  <c:v>1883008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EC-4AAE-A142-A654F437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3EC-4AAE-A142-A654F437A43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501178</c:v>
                      </c:pt>
                      <c:pt idx="1">
                        <c:v>463416</c:v>
                      </c:pt>
                      <c:pt idx="2">
                        <c:v>215134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96004</c:v>
                      </c:pt>
                      <c:pt idx="8">
                        <c:v>60570</c:v>
                      </c:pt>
                      <c:pt idx="9">
                        <c:v>51321</c:v>
                      </c:pt>
                      <c:pt idx="10">
                        <c:v>52157</c:v>
                      </c:pt>
                      <c:pt idx="11">
                        <c:v>56375</c:v>
                      </c:pt>
                      <c:pt idx="12">
                        <c:v>1557028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3EC-4AAE-A142-A654F437A4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EC-4AAE-A142-A654F437A43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EC-4AAE-A142-A654F437A43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EC-4AAE-A142-A654F437A43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EC-4AAE-A142-A654F437A43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EC-4AAE-A142-A654F437A43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EC-4AAE-A142-A654F437A43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EC-4AAE-A142-A654F437A43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EC-4AAE-A142-A654F437A43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EC-4AAE-A142-A654F437A43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EC-4AAE-A142-A654F437A43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EC-4AAE-A142-A654F437A43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EC-4AAE-A142-A654F437A43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EC-4AAE-A142-A654F437A43E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0.11122380641674146</c:v>
                </c:pt>
                <c:pt idx="1">
                  <c:v>2.5307407583368136E-2</c:v>
                </c:pt>
                <c:pt idx="2">
                  <c:v>-3.6165752299705201E-2</c:v>
                </c:pt>
                <c:pt idx="3">
                  <c:v>-7.3527965525873484E-2</c:v>
                </c:pt>
                <c:pt idx="12">
                  <c:v>6.7085102060455704E-3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EC-4AAE-A142-A654F437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0-42C8-952A-3EFCF6CDF932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371455</c:v>
                </c:pt>
                <c:pt idx="1">
                  <c:v>333022</c:v>
                </c:pt>
                <c:pt idx="2">
                  <c:v>346043</c:v>
                </c:pt>
                <c:pt idx="3">
                  <c:v>331335</c:v>
                </c:pt>
                <c:pt idx="4">
                  <c:v>340704</c:v>
                </c:pt>
                <c:pt idx="5">
                  <c:v>354121</c:v>
                </c:pt>
                <c:pt idx="6">
                  <c:v>398818</c:v>
                </c:pt>
                <c:pt idx="7">
                  <c:v>415100</c:v>
                </c:pt>
                <c:pt idx="8">
                  <c:v>384126</c:v>
                </c:pt>
                <c:pt idx="9">
                  <c:v>392254</c:v>
                </c:pt>
                <c:pt idx="10">
                  <c:v>361460</c:v>
                </c:pt>
                <c:pt idx="11">
                  <c:v>362997</c:v>
                </c:pt>
                <c:pt idx="12">
                  <c:v>4391435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0-42C8-952A-3EFCF6CDF932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80-42C8-952A-3EFCF6CDF93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375590</c:v>
                </c:pt>
                <c:pt idx="1">
                  <c:v>353865</c:v>
                </c:pt>
                <c:pt idx="2">
                  <c:v>376224</c:v>
                </c:pt>
                <c:pt idx="3">
                  <c:v>344040</c:v>
                </c:pt>
                <c:pt idx="4">
                  <c:v>344685</c:v>
                </c:pt>
                <c:pt idx="5">
                  <c:v>354898</c:v>
                </c:pt>
                <c:pt idx="6">
                  <c:v>405625</c:v>
                </c:pt>
                <c:pt idx="7">
                  <c:v>423978</c:v>
                </c:pt>
                <c:pt idx="8">
                  <c:v>385672</c:v>
                </c:pt>
                <c:pt idx="9">
                  <c:v>410112</c:v>
                </c:pt>
                <c:pt idx="10">
                  <c:v>367251</c:v>
                </c:pt>
                <c:pt idx="11">
                  <c:v>369112</c:v>
                </c:pt>
                <c:pt idx="12">
                  <c:v>4511052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80-42C8-952A-3EFCF6CDF932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80-42C8-952A-3EFCF6CDF9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80-42C8-952A-3EFCF6CDF93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392816</c:v>
                </c:pt>
                <c:pt idx="1">
                  <c:v>362809</c:v>
                </c:pt>
                <c:pt idx="2">
                  <c:v>376628</c:v>
                </c:pt>
                <c:pt idx="3">
                  <c:v>325436</c:v>
                </c:pt>
                <c:pt idx="12">
                  <c:v>1457689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80-42C8-952A-3EFCF6CDF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B80-42C8-952A-3EFCF6CDF93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370908</c:v>
                      </c:pt>
                      <c:pt idx="1">
                        <c:v>336790</c:v>
                      </c:pt>
                      <c:pt idx="2">
                        <c:v>153036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69690</c:v>
                      </c:pt>
                      <c:pt idx="8">
                        <c:v>47226</c:v>
                      </c:pt>
                      <c:pt idx="9">
                        <c:v>43327</c:v>
                      </c:pt>
                      <c:pt idx="10">
                        <c:v>39419</c:v>
                      </c:pt>
                      <c:pt idx="11">
                        <c:v>43129</c:v>
                      </c:pt>
                      <c:pt idx="12">
                        <c:v>1144929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B80-42C8-952A-3EFCF6CDF9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80-42C8-952A-3EFCF6CDF9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80-42C8-952A-3EFCF6CDF9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80-42C8-952A-3EFCF6CDF9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80-42C8-952A-3EFCF6CDF9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80-42C8-952A-3EFCF6CDF9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80-42C8-952A-3EFCF6CDF9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80-42C8-952A-3EFCF6CDF9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80-42C8-952A-3EFCF6CDF9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80-42C8-952A-3EFCF6CDF9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80-42C8-952A-3EFCF6CDF9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80-42C8-952A-3EFCF6CDF9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80-42C8-952A-3EFCF6CDF9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80-42C8-952A-3EFCF6CDF932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4.5863840890332463E-2</c:v>
                </c:pt>
                <c:pt idx="1">
                  <c:v>2.5275175561301655E-2</c:v>
                </c:pt>
                <c:pt idx="2">
                  <c:v>1.0738283575741914E-3</c:v>
                </c:pt>
                <c:pt idx="3">
                  <c:v>-5.4075107545634271E-2</c:v>
                </c:pt>
                <c:pt idx="12">
                  <c:v>5.4976171244220939E-3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80-42C8-952A-3EFCF6CDF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B-4594-8B44-12828B680D24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116896</c:v>
                </c:pt>
                <c:pt idx="1">
                  <c:v>110449</c:v>
                </c:pt>
                <c:pt idx="2">
                  <c:v>123384</c:v>
                </c:pt>
                <c:pt idx="3">
                  <c:v>113192</c:v>
                </c:pt>
                <c:pt idx="4">
                  <c:v>81708</c:v>
                </c:pt>
                <c:pt idx="5">
                  <c:v>100092</c:v>
                </c:pt>
                <c:pt idx="6">
                  <c:v>111820</c:v>
                </c:pt>
                <c:pt idx="7">
                  <c:v>154751</c:v>
                </c:pt>
                <c:pt idx="8">
                  <c:v>107131</c:v>
                </c:pt>
                <c:pt idx="9">
                  <c:v>113220</c:v>
                </c:pt>
                <c:pt idx="10">
                  <c:v>134010</c:v>
                </c:pt>
                <c:pt idx="11">
                  <c:v>117106</c:v>
                </c:pt>
                <c:pt idx="12">
                  <c:v>1383759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B-4594-8B44-12828B680D24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7B-4594-8B44-12828B680D2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88789</c:v>
                </c:pt>
                <c:pt idx="1">
                  <c:v>109201</c:v>
                </c:pt>
                <c:pt idx="2">
                  <c:v>119383</c:v>
                </c:pt>
                <c:pt idx="3">
                  <c:v>103368</c:v>
                </c:pt>
                <c:pt idx="4">
                  <c:v>91092</c:v>
                </c:pt>
                <c:pt idx="5">
                  <c:v>110435</c:v>
                </c:pt>
                <c:pt idx="6">
                  <c:v>125378</c:v>
                </c:pt>
                <c:pt idx="7">
                  <c:v>129043</c:v>
                </c:pt>
                <c:pt idx="8">
                  <c:v>114575</c:v>
                </c:pt>
                <c:pt idx="9">
                  <c:v>117494</c:v>
                </c:pt>
                <c:pt idx="10">
                  <c:v>117411</c:v>
                </c:pt>
                <c:pt idx="11">
                  <c:v>119550</c:v>
                </c:pt>
                <c:pt idx="12">
                  <c:v>1345719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B-4594-8B44-12828B680D24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7B-4594-8B44-12828B680D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7B-4594-8B44-12828B680D2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123213</c:v>
                </c:pt>
                <c:pt idx="1">
                  <c:v>111976</c:v>
                </c:pt>
                <c:pt idx="2">
                  <c:v>101055</c:v>
                </c:pt>
                <c:pt idx="3">
                  <c:v>89075</c:v>
                </c:pt>
                <c:pt idx="12">
                  <c:v>425319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7B-4594-8B44-12828B680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A7B-4594-8B44-12828B680D2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130270</c:v>
                      </c:pt>
                      <c:pt idx="1">
                        <c:v>126626</c:v>
                      </c:pt>
                      <c:pt idx="2">
                        <c:v>62098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26314</c:v>
                      </c:pt>
                      <c:pt idx="8">
                        <c:v>13344</c:v>
                      </c:pt>
                      <c:pt idx="9">
                        <c:v>7994</c:v>
                      </c:pt>
                      <c:pt idx="10">
                        <c:v>12738</c:v>
                      </c:pt>
                      <c:pt idx="11">
                        <c:v>13246</c:v>
                      </c:pt>
                      <c:pt idx="12">
                        <c:v>412099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A7B-4594-8B44-12828B680D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7B-4594-8B44-12828B680D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7B-4594-8B44-12828B680D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7B-4594-8B44-12828B680D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7B-4594-8B44-12828B680D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7B-4594-8B44-12828B680D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7B-4594-8B44-12828B680D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7B-4594-8B44-12828B680D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7B-4594-8B44-12828B680D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7B-4594-8B44-12828B680D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7B-4594-8B44-12828B680D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7B-4594-8B44-12828B680D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7B-4594-8B44-12828B680D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7B-4594-8B44-12828B680D24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0.38770568426269025</c:v>
                </c:pt>
                <c:pt idx="1">
                  <c:v>2.54118552027911E-2</c:v>
                </c:pt>
                <c:pt idx="2">
                  <c:v>-0.1535226958612198</c:v>
                </c:pt>
                <c:pt idx="3">
                  <c:v>-0.13827296648866183</c:v>
                </c:pt>
                <c:pt idx="12">
                  <c:v>1.0880803154434737E-2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7B-4594-8B44-12828B680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79-4B84-8106-94029164506D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322382</c:v>
                </c:pt>
                <c:pt idx="1">
                  <c:v>330373</c:v>
                </c:pt>
                <c:pt idx="2">
                  <c:v>348975</c:v>
                </c:pt>
                <c:pt idx="3">
                  <c:v>301422</c:v>
                </c:pt>
                <c:pt idx="4">
                  <c:v>248609</c:v>
                </c:pt>
                <c:pt idx="5">
                  <c:v>303811</c:v>
                </c:pt>
                <c:pt idx="6">
                  <c:v>360662</c:v>
                </c:pt>
                <c:pt idx="7">
                  <c:v>377346</c:v>
                </c:pt>
                <c:pt idx="8">
                  <c:v>308611</c:v>
                </c:pt>
                <c:pt idx="9">
                  <c:v>357942</c:v>
                </c:pt>
                <c:pt idx="10">
                  <c:v>352307</c:v>
                </c:pt>
                <c:pt idx="11">
                  <c:v>351674</c:v>
                </c:pt>
                <c:pt idx="12">
                  <c:v>3964114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9-4B84-8106-94029164506D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79-4B84-8106-94029164506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372581</c:v>
                </c:pt>
                <c:pt idx="1">
                  <c:v>361695</c:v>
                </c:pt>
                <c:pt idx="2">
                  <c:v>371061</c:v>
                </c:pt>
                <c:pt idx="3">
                  <c:v>342387</c:v>
                </c:pt>
                <c:pt idx="4">
                  <c:v>311050</c:v>
                </c:pt>
                <c:pt idx="5">
                  <c:v>322357</c:v>
                </c:pt>
                <c:pt idx="6">
                  <c:v>364585</c:v>
                </c:pt>
                <c:pt idx="7">
                  <c:v>383258</c:v>
                </c:pt>
                <c:pt idx="8">
                  <c:v>307433</c:v>
                </c:pt>
                <c:pt idx="9">
                  <c:v>342715</c:v>
                </c:pt>
                <c:pt idx="10">
                  <c:v>332795</c:v>
                </c:pt>
                <c:pt idx="11">
                  <c:v>346293</c:v>
                </c:pt>
                <c:pt idx="12">
                  <c:v>4158210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9-4B84-8106-94029164506D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79-4B84-8106-9402916450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79-4B84-8106-94029164506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360283</c:v>
                </c:pt>
                <c:pt idx="1">
                  <c:v>337232</c:v>
                </c:pt>
                <c:pt idx="2">
                  <c:v>350991</c:v>
                </c:pt>
                <c:pt idx="3">
                  <c:v>340110</c:v>
                </c:pt>
                <c:pt idx="12">
                  <c:v>1388616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79-4B84-8106-940291645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879-4B84-8106-94029164506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392756</c:v>
                      </c:pt>
                      <c:pt idx="1">
                        <c:v>368766</c:v>
                      </c:pt>
                      <c:pt idx="2">
                        <c:v>166587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95197</c:v>
                      </c:pt>
                      <c:pt idx="8">
                        <c:v>45220</c:v>
                      </c:pt>
                      <c:pt idx="9">
                        <c:v>50318</c:v>
                      </c:pt>
                      <c:pt idx="10">
                        <c:v>58618</c:v>
                      </c:pt>
                      <c:pt idx="11">
                        <c:v>61865</c:v>
                      </c:pt>
                      <c:pt idx="12">
                        <c:v>1301412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879-4B84-8106-9402916450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79-4B84-8106-9402916450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79-4B84-8106-9402916450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79-4B84-8106-9402916450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79-4B84-8106-9402916450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79-4B84-8106-9402916450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79-4B84-8106-9402916450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79-4B84-8106-9402916450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79-4B84-8106-9402916450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79-4B84-8106-9402916450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79-4B84-8106-9402916450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79-4B84-8106-9402916450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79-4B84-8106-9402916450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79-4B84-8106-94029164506D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-3.3007587611821321E-2</c:v>
                </c:pt>
                <c:pt idx="1">
                  <c:v>-6.7634332794205054E-2</c:v>
                </c:pt>
                <c:pt idx="2">
                  <c:v>-5.4088141841907356E-2</c:v>
                </c:pt>
                <c:pt idx="3">
                  <c:v>-6.6503693189285951E-3</c:v>
                </c:pt>
                <c:pt idx="12">
                  <c:v>-4.0828224164274451E-2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79-4B84-8106-940291645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BD-42C9-8722-B2636BB60AF4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7.9384785610073729</c:v>
                </c:pt>
                <c:pt idx="1">
                  <c:v>7.573860021727854</c:v>
                </c:pt>
                <c:pt idx="2">
                  <c:v>7.1611875782049825</c:v>
                </c:pt>
                <c:pt idx="3">
                  <c:v>6.6071071115401994</c:v>
                </c:pt>
                <c:pt idx="4">
                  <c:v>6.9440868449374946</c:v>
                </c:pt>
                <c:pt idx="5">
                  <c:v>6.9046855643809666</c:v>
                </c:pt>
                <c:pt idx="6">
                  <c:v>7.7222369937073472</c:v>
                </c:pt>
                <c:pt idx="7">
                  <c:v>8.1097716550938816</c:v>
                </c:pt>
                <c:pt idx="8">
                  <c:v>7.4536678097510061</c:v>
                </c:pt>
                <c:pt idx="9">
                  <c:v>7.2239690096301068</c:v>
                </c:pt>
                <c:pt idx="10">
                  <c:v>7.4367055851367114</c:v>
                </c:pt>
                <c:pt idx="11">
                  <c:v>7.4519302269326904</c:v>
                </c:pt>
                <c:pt idx="12">
                  <c:v>7.378386609473794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D-42C9-8722-B2636BB60AF4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BD-42C9-8722-B2636BB60AF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8.192558804240365</c:v>
                </c:pt>
                <c:pt idx="1">
                  <c:v>7.3477985852502536</c:v>
                </c:pt>
                <c:pt idx="2">
                  <c:v>7.0496921187274779</c:v>
                </c:pt>
                <c:pt idx="3">
                  <c:v>6.9559722393475543</c:v>
                </c:pt>
                <c:pt idx="4">
                  <c:v>6.7511616134222852</c:v>
                </c:pt>
                <c:pt idx="5">
                  <c:v>6.9467325160948938</c:v>
                </c:pt>
                <c:pt idx="6">
                  <c:v>7.3925116386568499</c:v>
                </c:pt>
                <c:pt idx="7">
                  <c:v>7.4201266434724724</c:v>
                </c:pt>
                <c:pt idx="8">
                  <c:v>7.2665766981556459</c:v>
                </c:pt>
                <c:pt idx="9">
                  <c:v>6.9581148065238247</c:v>
                </c:pt>
                <c:pt idx="10">
                  <c:v>7.1759629902735345</c:v>
                </c:pt>
                <c:pt idx="11">
                  <c:v>7.2321784322217413</c:v>
                </c:pt>
                <c:pt idx="12">
                  <c:v>7.2163244160098223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BD-42C9-8722-B2636BB60AF4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BD-42C9-8722-B2636BB60AF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BD-42C9-8722-B2636BB60AF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8.0574486474558196</c:v>
                </c:pt>
                <c:pt idx="1">
                  <c:v>7.0598509811422456</c:v>
                </c:pt>
                <c:pt idx="2">
                  <c:v>6.7263591941427618</c:v>
                </c:pt>
                <c:pt idx="3">
                  <c:v>6.5324405509050463</c:v>
                </c:pt>
                <c:pt idx="12">
                  <c:v>7.0738733907899345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BD-42C9-8722-B2636BB60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5BD-42C9-8722-B2636BB60AF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8.698648398805064</c:v>
                      </c:pt>
                      <c:pt idx="1">
                        <c:v>7.9022125154306337</c:v>
                      </c:pt>
                      <c:pt idx="2">
                        <c:v>9.2650728155339799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6.2072200759666263</c:v>
                      </c:pt>
                      <c:pt idx="8">
                        <c:v>5.8190319031903188</c:v>
                      </c:pt>
                      <c:pt idx="9">
                        <c:v>4.6894435729445423</c:v>
                      </c:pt>
                      <c:pt idx="10">
                        <c:v>6.71445023639229</c:v>
                      </c:pt>
                      <c:pt idx="11">
                        <c:v>6.7961834693642951</c:v>
                      </c:pt>
                      <c:pt idx="12">
                        <c:v>7.6155004062928775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5BD-42C9-8722-B2636BB60A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BD-42C9-8722-B2636BB60AF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BD-42C9-8722-B2636BB60AF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BD-42C9-8722-B2636BB60AF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BD-42C9-8722-B2636BB60AF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BD-42C9-8722-B2636BB60AF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BD-42C9-8722-B2636BB60AF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BD-42C9-8722-B2636BB60AF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BD-42C9-8722-B2636BB60AF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BD-42C9-8722-B2636BB60AF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BD-42C9-8722-B2636BB60AF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BD-42C9-8722-B2636BB60AF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BD-42C9-8722-B2636BB60AF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BD-42C9-8722-B2636BB60AF4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-0.13511015678454541</c:v>
                </c:pt>
                <c:pt idx="1">
                  <c:v>-0.28794760410800802</c:v>
                </c:pt>
                <c:pt idx="2">
                  <c:v>-0.32333292458471607</c:v>
                </c:pt>
                <c:pt idx="3">
                  <c:v>-0.42353168844250799</c:v>
                </c:pt>
                <c:pt idx="12">
                  <c:v>-0.285379280617029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BD-42C9-8722-B2636BB60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AA-459F-A160-1A822C952537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5.5796133567662567</c:v>
                </c:pt>
                <c:pt idx="1">
                  <c:v>5.0381155303030303</c:v>
                </c:pt>
                <c:pt idx="2">
                  <c:v>3.8983811508254527</c:v>
                </c:pt>
                <c:pt idx="3">
                  <c:v>3.6246361991662077</c:v>
                </c:pt>
                <c:pt idx="4">
                  <c:v>3.6548551535496707</c:v>
                </c:pt>
                <c:pt idx="5">
                  <c:v>3.624319271722344</c:v>
                </c:pt>
                <c:pt idx="6">
                  <c:v>4.5663906142167008</c:v>
                </c:pt>
                <c:pt idx="7">
                  <c:v>6.6265664160401005</c:v>
                </c:pt>
                <c:pt idx="8">
                  <c:v>5.0893605138229541</c:v>
                </c:pt>
                <c:pt idx="9">
                  <c:v>4.4011691271178046</c:v>
                </c:pt>
                <c:pt idx="10">
                  <c:v>5.175188719555619</c:v>
                </c:pt>
                <c:pt idx="11">
                  <c:v>6.1214965803942603</c:v>
                </c:pt>
                <c:pt idx="12">
                  <c:v>4.848973656338786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A-459F-A160-1A822C952537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AA-459F-A160-1A822C95253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7.3524869407222351</c:v>
                </c:pt>
                <c:pt idx="1">
                  <c:v>5.4027580612451835</c:v>
                </c:pt>
                <c:pt idx="2">
                  <c:v>4.4575552755183869</c:v>
                </c:pt>
                <c:pt idx="3">
                  <c:v>4.6420082464225079</c:v>
                </c:pt>
                <c:pt idx="4">
                  <c:v>4.3112755314714466</c:v>
                </c:pt>
                <c:pt idx="5">
                  <c:v>4.4162603150787696</c:v>
                </c:pt>
                <c:pt idx="6">
                  <c:v>4.9601563571526537</c:v>
                </c:pt>
                <c:pt idx="7">
                  <c:v>4.7279829175563775</c:v>
                </c:pt>
                <c:pt idx="8">
                  <c:v>4.7429580738124013</c:v>
                </c:pt>
                <c:pt idx="9">
                  <c:v>4.4360825790704768</c:v>
                </c:pt>
                <c:pt idx="10">
                  <c:v>4.5135178889428529</c:v>
                </c:pt>
                <c:pt idx="11">
                  <c:v>5.4963532687972414</c:v>
                </c:pt>
                <c:pt idx="12">
                  <c:v>4.8120268620268618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A-459F-A160-1A822C952537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AA-459F-A160-1A822C95253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AA-459F-A160-1A822C95253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6.1684782608695654</c:v>
                </c:pt>
                <c:pt idx="1">
                  <c:v>5.4040744021257749</c:v>
                </c:pt>
                <c:pt idx="2">
                  <c:v>5.2488552307150407</c:v>
                </c:pt>
                <c:pt idx="3">
                  <c:v>4.2120521684475172</c:v>
                </c:pt>
                <c:pt idx="12">
                  <c:v>5.0038889452504138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AA-459F-A160-1A822C95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AA-459F-A160-1A822C95253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6.760768126346016</c:v>
                      </c:pt>
                      <c:pt idx="1">
                        <c:v>5.0345876701361085</c:v>
                      </c:pt>
                      <c:pt idx="2">
                        <c:v>6.5454119850187267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4.6143269522941353</c:v>
                      </c:pt>
                      <c:pt idx="8">
                        <c:v>4.3455778468493929</c:v>
                      </c:pt>
                      <c:pt idx="9">
                        <c:v>3.6897439197014541</c:v>
                      </c:pt>
                      <c:pt idx="10">
                        <c:v>4.1041587180465475</c:v>
                      </c:pt>
                      <c:pt idx="11">
                        <c:v>3.6467040068935805</c:v>
                      </c:pt>
                      <c:pt idx="12">
                        <c:v>4.6644126738794434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EAA-459F-A160-1A822C95253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AA-459F-A160-1A822C9525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AA-459F-A160-1A822C9525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AA-459F-A160-1A822C9525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AA-459F-A160-1A822C9525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AA-459F-A160-1A822C9525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AA-459F-A160-1A822C9525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AA-459F-A160-1A822C9525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AA-459F-A160-1A822C9525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AA-459F-A160-1A822C9525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AA-459F-A160-1A822C9525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AA-459F-A160-1A822C9525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AA-459F-A160-1A822C9525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AA-459F-A160-1A822C952537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-1.1840086798526697</c:v>
                </c:pt>
                <c:pt idx="1">
                  <c:v>1.3163408805914045E-3</c:v>
                </c:pt>
                <c:pt idx="2">
                  <c:v>0.79129995519665375</c:v>
                </c:pt>
                <c:pt idx="3">
                  <c:v>-0.42995607797499069</c:v>
                </c:pt>
                <c:pt idx="12">
                  <c:v>-0.17312272376019067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AA-459F-A160-1A822C95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A4-4E40-AFA2-E00CF93449CD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5.8958968347010554</c:v>
                </c:pt>
                <c:pt idx="1">
                  <c:v>5.6632508833922257</c:v>
                </c:pt>
                <c:pt idx="2">
                  <c:v>4.3027632205812294</c:v>
                </c:pt>
                <c:pt idx="3">
                  <c:v>4.441545480467636</c:v>
                </c:pt>
                <c:pt idx="4">
                  <c:v>4.5702598652550526</c:v>
                </c:pt>
                <c:pt idx="5">
                  <c:v>3.9241338112305852</c:v>
                </c:pt>
                <c:pt idx="6">
                  <c:v>4.7745406824146981</c:v>
                </c:pt>
                <c:pt idx="7">
                  <c:v>8.7609565950273911</c:v>
                </c:pt>
                <c:pt idx="8">
                  <c:v>4.5549738219895284</c:v>
                </c:pt>
                <c:pt idx="9">
                  <c:v>4.2007654836464861</c:v>
                </c:pt>
                <c:pt idx="10">
                  <c:v>4.7480719794344477</c:v>
                </c:pt>
                <c:pt idx="11">
                  <c:v>6.695100988397078</c:v>
                </c:pt>
                <c:pt idx="12">
                  <c:v>5.3480555886913992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4-4E40-AFA2-E00CF93449CD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A4-4E40-AFA2-E00CF93449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5.7927927927927927</c:v>
                </c:pt>
                <c:pt idx="1">
                  <c:v>5.2402392947103271</c:v>
                </c:pt>
                <c:pt idx="2">
                  <c:v>4.2800166181969255</c:v>
                </c:pt>
                <c:pt idx="3">
                  <c:v>4.3705595542140703</c:v>
                </c:pt>
                <c:pt idx="4">
                  <c:v>4.1132490379329303</c:v>
                </c:pt>
                <c:pt idx="5">
                  <c:v>4.4874932517545441</c:v>
                </c:pt>
                <c:pt idx="6">
                  <c:v>5.1919989472298989</c:v>
                </c:pt>
                <c:pt idx="7">
                  <c:v>5.306243386243386</c:v>
                </c:pt>
                <c:pt idx="8">
                  <c:v>4.8253863860572181</c:v>
                </c:pt>
                <c:pt idx="9">
                  <c:v>4.5680960548885077</c:v>
                </c:pt>
                <c:pt idx="10">
                  <c:v>4.9095318942517583</c:v>
                </c:pt>
                <c:pt idx="11">
                  <c:v>5.164757342220371</c:v>
                </c:pt>
                <c:pt idx="12">
                  <c:v>4.8547232787394243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4-4E40-AFA2-E00CF93449CD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A4-4E40-AFA2-E00CF93449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A4-4E40-AFA2-E00CF93449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5.7631790206047633</c:v>
                </c:pt>
                <c:pt idx="1">
                  <c:v>5.3658263305322125</c:v>
                </c:pt>
                <c:pt idx="2">
                  <c:v>5.0126378058617904</c:v>
                </c:pt>
                <c:pt idx="3">
                  <c:v>4.5057225698153518</c:v>
                </c:pt>
                <c:pt idx="12">
                  <c:v>5.0549519312816429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A4-4E40-AFA2-E00CF934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3A4-4E40-AFA2-E00CF93449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6.4704109589041092</c:v>
                      </c:pt>
                      <c:pt idx="1">
                        <c:v>5.418016194331984</c:v>
                      </c:pt>
                      <c:pt idx="2">
                        <c:v>5.7727987421383649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6.1453225806451615</c:v>
                      </c:pt>
                      <c:pt idx="8">
                        <c:v>5.920080591000672</c:v>
                      </c:pt>
                      <c:pt idx="9">
                        <c:v>4.9292088042831645</c:v>
                      </c:pt>
                      <c:pt idx="10">
                        <c:v>4.4172297297297298</c:v>
                      </c:pt>
                      <c:pt idx="11">
                        <c:v>4.6758080313418215</c:v>
                      </c:pt>
                      <c:pt idx="12">
                        <c:v>5.5458879618593562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3A4-4E40-AFA2-E00CF93449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A4-4E40-AFA2-E00CF93449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A4-4E40-AFA2-E00CF93449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A4-4E40-AFA2-E00CF93449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A4-4E40-AFA2-E00CF93449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A4-4E40-AFA2-E00CF93449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A4-4E40-AFA2-E00CF93449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A4-4E40-AFA2-E00CF93449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A4-4E40-AFA2-E00CF93449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A4-4E40-AFA2-E00CF93449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A4-4E40-AFA2-E00CF93449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A4-4E40-AFA2-E00CF93449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A4-4E40-AFA2-E00CF93449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A4-4E40-AFA2-E00CF93449CD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-2.9613772188029408E-2</c:v>
                </c:pt>
                <c:pt idx="1">
                  <c:v>0.12558703582188535</c:v>
                </c:pt>
                <c:pt idx="2">
                  <c:v>0.73262118766486495</c:v>
                </c:pt>
                <c:pt idx="3">
                  <c:v>0.13516301560128152</c:v>
                </c:pt>
                <c:pt idx="12">
                  <c:v>0.23940668766215367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A4-4E40-AFA2-E00CF934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6F-43A4-B81D-3AEC02D6570D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4.6329824561403505</c:v>
                </c:pt>
                <c:pt idx="1">
                  <c:v>3.7690100430416069</c:v>
                </c:pt>
                <c:pt idx="2">
                  <c:v>3.0666340029397352</c:v>
                </c:pt>
                <c:pt idx="3">
                  <c:v>2.6192314441130025</c:v>
                </c:pt>
                <c:pt idx="4">
                  <c:v>2.6760998199125288</c:v>
                </c:pt>
                <c:pt idx="5">
                  <c:v>3.266274299982165</c:v>
                </c:pt>
                <c:pt idx="6">
                  <c:v>4.3355167394468701</c:v>
                </c:pt>
                <c:pt idx="7">
                  <c:v>4.6893287435456106</c:v>
                </c:pt>
                <c:pt idx="8">
                  <c:v>5.7946447851435972</c:v>
                </c:pt>
                <c:pt idx="9">
                  <c:v>4.6662830840046032</c:v>
                </c:pt>
                <c:pt idx="10">
                  <c:v>5.841721371261853</c:v>
                </c:pt>
                <c:pt idx="11">
                  <c:v>5.1691045308597934</c:v>
                </c:pt>
                <c:pt idx="12">
                  <c:v>4.2040961812646911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F-43A4-B81D-3AEC02D6570D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6F-43A4-B81D-3AEC02D657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11.592905405405405</c:v>
                </c:pt>
                <c:pt idx="1">
                  <c:v>5.6968660968660965</c:v>
                </c:pt>
                <c:pt idx="2">
                  <c:v>4.6758620689655173</c:v>
                </c:pt>
                <c:pt idx="3">
                  <c:v>4.938816958618939</c:v>
                </c:pt>
                <c:pt idx="4">
                  <c:v>4.5723604735443342</c:v>
                </c:pt>
                <c:pt idx="5">
                  <c:v>4.3387507342862737</c:v>
                </c:pt>
                <c:pt idx="6">
                  <c:v>4.7078619504510959</c:v>
                </c:pt>
                <c:pt idx="7">
                  <c:v>4.167572556660855</c:v>
                </c:pt>
                <c:pt idx="8">
                  <c:v>4.6357219251336899</c:v>
                </c:pt>
                <c:pt idx="9">
                  <c:v>4.2438171371471398</c:v>
                </c:pt>
                <c:pt idx="10">
                  <c:v>3.7185978578383643</c:v>
                </c:pt>
                <c:pt idx="11">
                  <c:v>6.0773722627737223</c:v>
                </c:pt>
                <c:pt idx="12">
                  <c:v>4.7572892825156732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6F-43A4-B81D-3AEC02D6570D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6F-43A4-B81D-3AEC02D657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6F-43A4-B81D-3AEC02D657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7.0179472798653952</c:v>
                </c:pt>
                <c:pt idx="1">
                  <c:v>5.4698795180722888</c:v>
                </c:pt>
                <c:pt idx="2">
                  <c:v>5.6972945380296069</c:v>
                </c:pt>
                <c:pt idx="3">
                  <c:v>3.9004048582995949</c:v>
                </c:pt>
                <c:pt idx="12">
                  <c:v>4.9290360240160105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6F-43A4-B81D-3AEC02D65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F6F-43A4-B81D-3AEC02D6570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7.3121748178980228</c:v>
                      </c:pt>
                      <c:pt idx="1">
                        <c:v>4.373746184038378</c:v>
                      </c:pt>
                      <c:pt idx="2">
                        <c:v>7.6828703703703702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3.2512923607122342</c:v>
                      </c:pt>
                      <c:pt idx="8">
                        <c:v>3.2019512195121953</c:v>
                      </c:pt>
                      <c:pt idx="9">
                        <c:v>2.7446132909956908</c:v>
                      </c:pt>
                      <c:pt idx="10">
                        <c:v>3.8462073764787754</c:v>
                      </c:pt>
                      <c:pt idx="11">
                        <c:v>2.8384615384615386</c:v>
                      </c:pt>
                      <c:pt idx="12">
                        <c:v>3.7144348105330764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F6F-43A4-B81D-3AEC02D657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6F-43A4-B81D-3AEC02D657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6F-43A4-B81D-3AEC02D657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6F-43A4-B81D-3AEC02D657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6F-43A4-B81D-3AEC02D657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6F-43A4-B81D-3AEC02D657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6F-43A4-B81D-3AEC02D657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6F-43A4-B81D-3AEC02D657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6F-43A4-B81D-3AEC02D657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6F-43A4-B81D-3AEC02D657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6F-43A4-B81D-3AEC02D657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6F-43A4-B81D-3AEC02D657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6F-43A4-B81D-3AEC02D657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6F-43A4-B81D-3AEC02D6570D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-4.57495812554001</c:v>
                </c:pt>
                <c:pt idx="1">
                  <c:v>-0.22698657879380768</c:v>
                </c:pt>
                <c:pt idx="2">
                  <c:v>1.0214324690640897</c:v>
                </c:pt>
                <c:pt idx="3">
                  <c:v>-1.0384121003193441</c:v>
                </c:pt>
                <c:pt idx="12">
                  <c:v>-0.76761921549107726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6F-43A4-B81D-3AEC02D65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67-491D-A200-9850BC25C9F0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8.0776569159140159</c:v>
                </c:pt>
                <c:pt idx="1">
                  <c:v>7.6832126923194721</c:v>
                </c:pt>
                <c:pt idx="2">
                  <c:v>7.3495983117988963</c:v>
                </c:pt>
                <c:pt idx="3">
                  <c:v>6.9855571525532003</c:v>
                </c:pt>
                <c:pt idx="4">
                  <c:v>7.2427163643341723</c:v>
                </c:pt>
                <c:pt idx="5">
                  <c:v>7.3186980026877029</c:v>
                </c:pt>
                <c:pt idx="6">
                  <c:v>8.1872381533455361</c:v>
                </c:pt>
                <c:pt idx="7">
                  <c:v>8.4153045525416381</c:v>
                </c:pt>
                <c:pt idx="8">
                  <c:v>7.7166896208928328</c:v>
                </c:pt>
                <c:pt idx="9">
                  <c:v>7.4843275943999705</c:v>
                </c:pt>
                <c:pt idx="10">
                  <c:v>7.585129652825815</c:v>
                </c:pt>
                <c:pt idx="11">
                  <c:v>7.5471765135078055</c:v>
                </c:pt>
                <c:pt idx="12">
                  <c:v>7.6289370963820513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7-491D-A200-9850BC25C9F0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67-491D-A200-9850BC25C9F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8.2303954663556951</c:v>
                </c:pt>
                <c:pt idx="1">
                  <c:v>7.4371709453478081</c:v>
                </c:pt>
                <c:pt idx="2">
                  <c:v>7.247811011487812</c:v>
                </c:pt>
                <c:pt idx="3">
                  <c:v>7.1371846983741074</c:v>
                </c:pt>
                <c:pt idx="4">
                  <c:v>6.9829152891334907</c:v>
                </c:pt>
                <c:pt idx="5">
                  <c:v>7.2094211786694702</c:v>
                </c:pt>
                <c:pt idx="6">
                  <c:v>7.7253439183229169</c:v>
                </c:pt>
                <c:pt idx="7">
                  <c:v>7.9033183772667792</c:v>
                </c:pt>
                <c:pt idx="8">
                  <c:v>7.5369796698973035</c:v>
                </c:pt>
                <c:pt idx="9">
                  <c:v>7.1732973526425852</c:v>
                </c:pt>
                <c:pt idx="10">
                  <c:v>7.3286089531181835</c:v>
                </c:pt>
                <c:pt idx="11">
                  <c:v>7.3534830273656508</c:v>
                </c:pt>
                <c:pt idx="12">
                  <c:v>7.432853452385908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7-491D-A200-9850BC25C9F0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67-491D-A200-9850BC25C9F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67-491D-A200-9850BC25C9F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8.1584494081636603</c:v>
                </c:pt>
                <c:pt idx="1">
                  <c:v>7.1453087571086362</c:v>
                </c:pt>
                <c:pt idx="2">
                  <c:v>6.7977450646698436</c:v>
                </c:pt>
                <c:pt idx="3">
                  <c:v>6.8197604848673521</c:v>
                </c:pt>
                <c:pt idx="12">
                  <c:v>7.2152646082559713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67-491D-A200-9850BC25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E67-491D-A200-9850BC25C9F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8.8097432995524461</c:v>
                      </c:pt>
                      <c:pt idx="1">
                        <c:v>8.0829859183364459</c:v>
                      </c:pt>
                      <c:pt idx="2">
                        <c:v>9.413782510751588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7.3959975055275242</c:v>
                      </c:pt>
                      <c:pt idx="8">
                        <c:v>6.7584219059628898</c:v>
                      </c:pt>
                      <c:pt idx="9">
                        <c:v>5.2482198086743868</c:v>
                      </c:pt>
                      <c:pt idx="10">
                        <c:v>7.2074655905455067</c:v>
                      </c:pt>
                      <c:pt idx="11">
                        <c:v>7.2810240764077738</c:v>
                      </c:pt>
                      <c:pt idx="12">
                        <c:v>8.0875504117928827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E67-491D-A200-9850BC25C9F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67-491D-A200-9850BC25C9F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67-491D-A200-9850BC25C9F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67-491D-A200-9850BC25C9F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67-491D-A200-9850BC25C9F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67-491D-A200-9850BC25C9F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67-491D-A200-9850BC25C9F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67-491D-A200-9850BC25C9F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67-491D-A200-9850BC25C9F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67-491D-A200-9850BC25C9F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67-491D-A200-9850BC25C9F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67-491D-A200-9850BC25C9F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67-491D-A200-9850BC25C9F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67-491D-A200-9850BC25C9F0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-7.1946058192034812E-2</c:v>
                </c:pt>
                <c:pt idx="1">
                  <c:v>-0.29186218823917187</c:v>
                </c:pt>
                <c:pt idx="2">
                  <c:v>-0.45006594681796841</c:v>
                </c:pt>
                <c:pt idx="3">
                  <c:v>-0.31742421350675531</c:v>
                </c:pt>
                <c:pt idx="12">
                  <c:v>-0.27921106988957156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E67-491D-A200-9850BC25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B7-413A-AF4E-9B4149B5DD2D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7.8572825275941032</c:v>
                </c:pt>
                <c:pt idx="1">
                  <c:v>7.1998924652344991</c:v>
                </c:pt>
                <c:pt idx="2">
                  <c:v>6.6670311047941837</c:v>
                </c:pt>
                <c:pt idx="3">
                  <c:v>6.7026205151230664</c:v>
                </c:pt>
                <c:pt idx="4">
                  <c:v>6.8880018826255389</c:v>
                </c:pt>
                <c:pt idx="5">
                  <c:v>7.0327701981644752</c:v>
                </c:pt>
                <c:pt idx="6">
                  <c:v>8.108403049520982</c:v>
                </c:pt>
                <c:pt idx="7">
                  <c:v>8.2147539802607881</c:v>
                </c:pt>
                <c:pt idx="8">
                  <c:v>7.2474372453673279</c:v>
                </c:pt>
                <c:pt idx="9">
                  <c:v>7.4310219287105239</c:v>
                </c:pt>
                <c:pt idx="10">
                  <c:v>6.9971041900596891</c:v>
                </c:pt>
                <c:pt idx="11">
                  <c:v>7.1482471596087249</c:v>
                </c:pt>
                <c:pt idx="12">
                  <c:v>7.2919783012521053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7-413A-AF4E-9B4149B5DD2D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B7-413A-AF4E-9B4149B5DD2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8.0684486097496837</c:v>
                </c:pt>
                <c:pt idx="1">
                  <c:v>6.8962858384013899</c:v>
                </c:pt>
                <c:pt idx="2">
                  <c:v>6.5950701691255844</c:v>
                </c:pt>
                <c:pt idx="3">
                  <c:v>6.7122518964979738</c:v>
                </c:pt>
                <c:pt idx="4">
                  <c:v>6.8473654390934842</c:v>
                </c:pt>
                <c:pt idx="5">
                  <c:v>6.9228213762590034</c:v>
                </c:pt>
                <c:pt idx="6">
                  <c:v>7.6405631255651523</c:v>
                </c:pt>
                <c:pt idx="7">
                  <c:v>7.6770740552233105</c:v>
                </c:pt>
                <c:pt idx="8">
                  <c:v>7.2730435611476505</c:v>
                </c:pt>
                <c:pt idx="9">
                  <c:v>7.0879788979316114</c:v>
                </c:pt>
                <c:pt idx="10">
                  <c:v>6.6929785888171134</c:v>
                </c:pt>
                <c:pt idx="11">
                  <c:v>6.9360909000299014</c:v>
                </c:pt>
                <c:pt idx="12">
                  <c:v>7.1072842722383207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B7-413A-AF4E-9B4149B5DD2D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B7-413A-AF4E-9B4149B5DD2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B7-413A-AF4E-9B4149B5DD2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7.8521769509585573</c:v>
                </c:pt>
                <c:pt idx="1">
                  <c:v>6.6720739874561499</c:v>
                </c:pt>
                <c:pt idx="2">
                  <c:v>6.3184449093444908</c:v>
                </c:pt>
                <c:pt idx="3">
                  <c:v>6.6233323871700254</c:v>
                </c:pt>
                <c:pt idx="12">
                  <c:v>6.8256730267240613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B7-413A-AF4E-9B4149B5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B7-413A-AF4E-9B4149B5DD2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8.7500589594830434</c:v>
                      </c:pt>
                      <c:pt idx="1">
                        <c:v>7.8022204315516159</c:v>
                      </c:pt>
                      <c:pt idx="2">
                        <c:v>9.2818587662337659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7.2573462310640631</c:v>
                      </c:pt>
                      <c:pt idx="8">
                        <c:v>6.9742889647326507</c:v>
                      </c:pt>
                      <c:pt idx="9">
                        <c:v>5.0265500306936772</c:v>
                      </c:pt>
                      <c:pt idx="10">
                        <c:v>7.6071662089708383</c:v>
                      </c:pt>
                      <c:pt idx="11">
                        <c:v>7.4396250000000004</c:v>
                      </c:pt>
                      <c:pt idx="12">
                        <c:v>8.0109965119692017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B7-413A-AF4E-9B4149B5DD2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B7-413A-AF4E-9B4149B5DD2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B7-413A-AF4E-9B4149B5DD2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B7-413A-AF4E-9B4149B5DD2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B7-413A-AF4E-9B4149B5DD2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B7-413A-AF4E-9B4149B5DD2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B7-413A-AF4E-9B4149B5DD2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B7-413A-AF4E-9B4149B5DD2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B7-413A-AF4E-9B4149B5DD2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B7-413A-AF4E-9B4149B5DD2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B7-413A-AF4E-9B4149B5DD2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B7-413A-AF4E-9B4149B5DD2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B7-413A-AF4E-9B4149B5DD2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B7-413A-AF4E-9B4149B5DD2D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-0.21627165879112642</c:v>
                </c:pt>
                <c:pt idx="1">
                  <c:v>-0.22421185094523999</c:v>
                </c:pt>
                <c:pt idx="2">
                  <c:v>-0.27662525978109365</c:v>
                </c:pt>
                <c:pt idx="3">
                  <c:v>-8.8919509327948454E-2</c:v>
                </c:pt>
                <c:pt idx="12">
                  <c:v>-0.17827856012386434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B7-413A-AF4E-9B4149B5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21-4DE3-903B-F9710FFDEF8F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8.3375719769673697</c:v>
                </c:pt>
                <c:pt idx="1">
                  <c:v>8.6180293501048215</c:v>
                </c:pt>
                <c:pt idx="2">
                  <c:v>6.9426764585883314</c:v>
                </c:pt>
                <c:pt idx="3">
                  <c:v>7.6405925155925152</c:v>
                </c:pt>
                <c:pt idx="4">
                  <c:v>8.4921241050119338</c:v>
                </c:pt>
                <c:pt idx="5">
                  <c:v>7.9044607190412783</c:v>
                </c:pt>
                <c:pt idx="6">
                  <c:v>8.2872928176795586</c:v>
                </c:pt>
                <c:pt idx="7">
                  <c:v>7.833650190114068</c:v>
                </c:pt>
                <c:pt idx="8">
                  <c:v>9.021781534460338</c:v>
                </c:pt>
                <c:pt idx="9">
                  <c:v>7.6678996036988112</c:v>
                </c:pt>
                <c:pt idx="10">
                  <c:v>7.7531120331950207</c:v>
                </c:pt>
                <c:pt idx="11">
                  <c:v>7.5746733668341708</c:v>
                </c:pt>
                <c:pt idx="12">
                  <c:v>7.9405313185474045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21-4DE3-903B-F9710FFDEF8F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1-4DE3-903B-F9710FFDEF8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8.2255583126550871</c:v>
                </c:pt>
                <c:pt idx="1">
                  <c:v>7.8953536184210522</c:v>
                </c:pt>
                <c:pt idx="2">
                  <c:v>7.061682607846965</c:v>
                </c:pt>
                <c:pt idx="3">
                  <c:v>8.7732676138011012</c:v>
                </c:pt>
                <c:pt idx="4">
                  <c:v>6.7299377061194576</c:v>
                </c:pt>
                <c:pt idx="5">
                  <c:v>8.5098308184727944</c:v>
                </c:pt>
                <c:pt idx="6">
                  <c:v>8.7405295315682281</c:v>
                </c:pt>
                <c:pt idx="7">
                  <c:v>8.2956239870340358</c:v>
                </c:pt>
                <c:pt idx="8">
                  <c:v>8.4622434017595314</c:v>
                </c:pt>
                <c:pt idx="9">
                  <c:v>7.5347514222112295</c:v>
                </c:pt>
                <c:pt idx="10">
                  <c:v>8.7660125080871261</c:v>
                </c:pt>
                <c:pt idx="11">
                  <c:v>8.1038483852252945</c:v>
                </c:pt>
                <c:pt idx="12">
                  <c:v>8.0473697220287193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21-4DE3-903B-F9710FFDEF8F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21-4DE3-903B-F9710FFDEF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21-4DE3-903B-F9710FFDEF8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7.8507638072855466</c:v>
                </c:pt>
                <c:pt idx="1">
                  <c:v>7.3172382671480145</c:v>
                </c:pt>
                <c:pt idx="2">
                  <c:v>7.015480498592682</c:v>
                </c:pt>
                <c:pt idx="3">
                  <c:v>6.9936764064544263</c:v>
                </c:pt>
                <c:pt idx="12">
                  <c:v>7.2780731079081491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1-4DE3-903B-F9710FFD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021-4DE3-903B-F9710FFDEF8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9.5090715048025611</c:v>
                      </c:pt>
                      <c:pt idx="1">
                        <c:v>9.3424392342439226</c:v>
                      </c:pt>
                      <c:pt idx="2">
                        <c:v>7.4761502743773747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8.481906443071491</c:v>
                      </c:pt>
                      <c:pt idx="8">
                        <c:v>11.390756302521009</c:v>
                      </c:pt>
                      <c:pt idx="9">
                        <c:v>4.0893371757925072</c:v>
                      </c:pt>
                      <c:pt idx="10">
                        <c:v>7.0916473317865432</c:v>
                      </c:pt>
                      <c:pt idx="11">
                        <c:v>8.4836065573770494</c:v>
                      </c:pt>
                      <c:pt idx="12">
                        <c:v>8.6537533263196984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021-4DE3-903B-F9710FFDEF8F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021-4DE3-903B-F9710FFDEF8F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7.9859154929577461</c:v>
                      </c:pt>
                      <c:pt idx="1">
                        <c:v>7.6964968152866238</c:v>
                      </c:pt>
                      <c:pt idx="2">
                        <c:v>7.957861469581248</c:v>
                      </c:pt>
                      <c:pt idx="3">
                        <c:v>7.6099382080329558</c:v>
                      </c:pt>
                      <c:pt idx="4">
                        <c:v>8.9834313201496521</c:v>
                      </c:pt>
                      <c:pt idx="5">
                        <c:v>8.091552226383687</c:v>
                      </c:pt>
                      <c:pt idx="6">
                        <c:v>8.8038082284937094</c:v>
                      </c:pt>
                      <c:pt idx="7">
                        <c:v>9.3174354964816271</c:v>
                      </c:pt>
                      <c:pt idx="8">
                        <c:v>7.8615384615384611</c:v>
                      </c:pt>
                      <c:pt idx="9">
                        <c:v>6.9212454212454215</c:v>
                      </c:pt>
                      <c:pt idx="10">
                        <c:v>7.9767991407089154</c:v>
                      </c:pt>
                      <c:pt idx="11">
                        <c:v>7.4764606977721728</c:v>
                      </c:pt>
                      <c:pt idx="12">
                        <c:v>7.9646805896805901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6021-4DE3-903B-F9710FFDEF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21-4DE3-903B-F9710FFDEF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21-4DE3-903B-F9710FFDEF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21-4DE3-903B-F9710FFDEF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21-4DE3-903B-F9710FFDEF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21-4DE3-903B-F9710FFDEF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21-4DE3-903B-F9710FFDEF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21-4DE3-903B-F9710FFDEF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21-4DE3-903B-F9710FFDEF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21-4DE3-903B-F9710FFDEF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21-4DE3-903B-F9710FFDEF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21-4DE3-903B-F9710FFDEF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21-4DE3-903B-F9710FFDEF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21-4DE3-903B-F9710FFDEF8F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-0.37479450536954051</c:v>
                </c:pt>
                <c:pt idx="1">
                  <c:v>-0.5781153512730377</c:v>
                </c:pt>
                <c:pt idx="2">
                  <c:v>-4.620210925428303E-2</c:v>
                </c:pt>
                <c:pt idx="3">
                  <c:v>-1.7795912073466749</c:v>
                </c:pt>
                <c:pt idx="12">
                  <c:v>-0.62230476911005805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021-4DE3-903B-F9710FFD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A-483D-B419-C43003AD3250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8.6011770031688553</c:v>
                </c:pt>
                <c:pt idx="1">
                  <c:v>7.0878425860857339</c:v>
                </c:pt>
                <c:pt idx="2">
                  <c:v>8.7546928327645048</c:v>
                </c:pt>
                <c:pt idx="3">
                  <c:v>7.087134502923977</c:v>
                </c:pt>
                <c:pt idx="4">
                  <c:v>8.4859525899912196</c:v>
                </c:pt>
                <c:pt idx="5">
                  <c:v>9.0575418994413415</c:v>
                </c:pt>
                <c:pt idx="6">
                  <c:v>8.1836337067705802</c:v>
                </c:pt>
                <c:pt idx="7">
                  <c:v>9.676109215017064</c:v>
                </c:pt>
                <c:pt idx="8">
                  <c:v>10.120506329113924</c:v>
                </c:pt>
                <c:pt idx="9">
                  <c:v>8.2170378225521379</c:v>
                </c:pt>
                <c:pt idx="10">
                  <c:v>9.6416397973284198</c:v>
                </c:pt>
                <c:pt idx="11">
                  <c:v>9.2547491475888943</c:v>
                </c:pt>
                <c:pt idx="12">
                  <c:v>8.5747456571389016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A-483D-B419-C43003AD3250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6A-483D-B419-C43003AD325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8.8268962308050263</c:v>
                </c:pt>
                <c:pt idx="1">
                  <c:v>6.7028140013726834</c:v>
                </c:pt>
                <c:pt idx="2">
                  <c:v>8.3068920676202858</c:v>
                </c:pt>
                <c:pt idx="3">
                  <c:v>7.6285998013902683</c:v>
                </c:pt>
                <c:pt idx="4">
                  <c:v>8.477672530446549</c:v>
                </c:pt>
                <c:pt idx="5">
                  <c:v>8.6951278340569225</c:v>
                </c:pt>
                <c:pt idx="6">
                  <c:v>9.6268456375838927</c:v>
                </c:pt>
                <c:pt idx="7">
                  <c:v>8.7766185946609383</c:v>
                </c:pt>
                <c:pt idx="8">
                  <c:v>9.769729729729729</c:v>
                </c:pt>
                <c:pt idx="9">
                  <c:v>7.9131231671554252</c:v>
                </c:pt>
                <c:pt idx="10">
                  <c:v>8.7458977965307074</c:v>
                </c:pt>
                <c:pt idx="11">
                  <c:v>8.897830018083182</c:v>
                </c:pt>
                <c:pt idx="12">
                  <c:v>8.4420922400164962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6A-483D-B419-C43003AD3250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A-483D-B419-C43003AD32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A-483D-B419-C43003AD325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8.8061916878710775</c:v>
                </c:pt>
                <c:pt idx="1">
                  <c:v>7.1715417428397314</c:v>
                </c:pt>
                <c:pt idx="2">
                  <c:v>7.7336080929186961</c:v>
                </c:pt>
                <c:pt idx="3">
                  <c:v>7.1565849923430322</c:v>
                </c:pt>
                <c:pt idx="12">
                  <c:v>7.6582730519183224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6A-483D-B419-C43003AD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66A-483D-B419-C43003AD325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7.7611301369863011</c:v>
                      </c:pt>
                      <c:pt idx="1">
                        <c:v>7.2339095255608683</c:v>
                      </c:pt>
                      <c:pt idx="2">
                        <c:v>7.821236559139785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7.9475890985324948</c:v>
                      </c:pt>
                      <c:pt idx="8">
                        <c:v>6.5869565217391308</c:v>
                      </c:pt>
                      <c:pt idx="9">
                        <c:v>5.5279225614296355</c:v>
                      </c:pt>
                      <c:pt idx="10">
                        <c:v>6.1956521739130439</c:v>
                      </c:pt>
                      <c:pt idx="11">
                        <c:v>5.0719225449515903</c:v>
                      </c:pt>
                      <c:pt idx="12">
                        <c:v>6.9931972789115644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66A-483D-B419-C43003AD32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6A-483D-B419-C43003AD32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6A-483D-B419-C43003AD32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6A-483D-B419-C43003AD32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6A-483D-B419-C43003AD32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6A-483D-B419-C43003AD32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6A-483D-B419-C43003AD32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6A-483D-B419-C43003AD32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6A-483D-B419-C43003AD32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6A-483D-B419-C43003AD32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6A-483D-B419-C43003AD32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6A-483D-B419-C43003AD32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6A-483D-B419-C43003AD32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6A-483D-B419-C43003AD3250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-2.0704542933948744E-2</c:v>
                </c:pt>
                <c:pt idx="1">
                  <c:v>0.4687277414670481</c:v>
                </c:pt>
                <c:pt idx="2">
                  <c:v>-0.57328397470158965</c:v>
                </c:pt>
                <c:pt idx="3">
                  <c:v>-0.47201480904723603</c:v>
                </c:pt>
                <c:pt idx="12">
                  <c:v>-0.10912180901902691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6A-483D-B419-C43003AD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6E-40B8-AC6D-63882DEF3007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8.3992114342040409</c:v>
                </c:pt>
                <c:pt idx="1">
                  <c:v>8.727555141348244</c:v>
                </c:pt>
                <c:pt idx="2">
                  <c:v>8.664422395464209</c:v>
                </c:pt>
                <c:pt idx="3">
                  <c:v>7.7432362122788758</c:v>
                </c:pt>
                <c:pt idx="4">
                  <c:v>8.3223995271867608</c:v>
                </c:pt>
                <c:pt idx="5">
                  <c:v>8.9193006052454606</c:v>
                </c:pt>
                <c:pt idx="6">
                  <c:v>8.3368211260587941</c:v>
                </c:pt>
                <c:pt idx="7">
                  <c:v>8.2916447714135568</c:v>
                </c:pt>
                <c:pt idx="8">
                  <c:v>8.9404954227248243</c:v>
                </c:pt>
                <c:pt idx="9">
                  <c:v>8.0896470588235285</c:v>
                </c:pt>
                <c:pt idx="10">
                  <c:v>8.4856290672451191</c:v>
                </c:pt>
                <c:pt idx="11">
                  <c:v>9.0498414136837333</c:v>
                </c:pt>
                <c:pt idx="12">
                  <c:v>8.4851200579355925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E-40B8-AC6D-63882DEF3007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6E-40B8-AC6D-63882DEF300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8.608603667136812</c:v>
                </c:pt>
                <c:pt idx="1">
                  <c:v>8.2370138345079607</c:v>
                </c:pt>
                <c:pt idx="2">
                  <c:v>7.8031830238726787</c:v>
                </c:pt>
                <c:pt idx="3">
                  <c:v>8.3330936975796792</c:v>
                </c:pt>
                <c:pt idx="4">
                  <c:v>7.6908373786407767</c:v>
                </c:pt>
                <c:pt idx="5">
                  <c:v>8.4891791044776124</c:v>
                </c:pt>
                <c:pt idx="6">
                  <c:v>7.6555997194295067</c:v>
                </c:pt>
                <c:pt idx="7">
                  <c:v>8.3114473308592629</c:v>
                </c:pt>
                <c:pt idx="8">
                  <c:v>8.7204788094467816</c:v>
                </c:pt>
                <c:pt idx="9">
                  <c:v>8.1410483666751077</c:v>
                </c:pt>
                <c:pt idx="10">
                  <c:v>8.5639518611810797</c:v>
                </c:pt>
                <c:pt idx="11">
                  <c:v>9.620396600566572</c:v>
                </c:pt>
                <c:pt idx="12">
                  <c:v>8.3521609571393363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E-40B8-AC6D-63882DEF3007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6E-40B8-AC6D-63882DEF300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6E-40B8-AC6D-63882DEF300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9.9277667329357193</c:v>
                </c:pt>
                <c:pt idx="1">
                  <c:v>8.4852703140174821</c:v>
                </c:pt>
                <c:pt idx="2">
                  <c:v>8.5837063563115485</c:v>
                </c:pt>
                <c:pt idx="3">
                  <c:v>7.3403496254013554</c:v>
                </c:pt>
                <c:pt idx="12">
                  <c:v>8.6054971046407314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E-40B8-AC6D-63882DEF3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36E-40B8-AC6D-63882DEF300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8.7057728119180631</c:v>
                      </c:pt>
                      <c:pt idx="1">
                        <c:v>8.6076173604960147</c:v>
                      </c:pt>
                      <c:pt idx="2">
                        <c:v>10.733630952380953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7.4293369055592766</c:v>
                      </c:pt>
                      <c:pt idx="8">
                        <c:v>7.8025247971145175</c:v>
                      </c:pt>
                      <c:pt idx="9">
                        <c:v>9.5790094339622645</c:v>
                      </c:pt>
                      <c:pt idx="10">
                        <c:v>7.1098398169336381</c:v>
                      </c:pt>
                      <c:pt idx="11">
                        <c:v>7.5361010830324906</c:v>
                      </c:pt>
                      <c:pt idx="12">
                        <c:v>8.4789494013132476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36E-40B8-AC6D-63882DEF300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6E-40B8-AC6D-63882DEF300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6E-40B8-AC6D-63882DEF300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6E-40B8-AC6D-63882DEF300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6E-40B8-AC6D-63882DEF300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6E-40B8-AC6D-63882DEF300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6E-40B8-AC6D-63882DEF300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6E-40B8-AC6D-63882DEF300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6E-40B8-AC6D-63882DEF300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6E-40B8-AC6D-63882DEF300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6E-40B8-AC6D-63882DEF300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6E-40B8-AC6D-63882DEF300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6E-40B8-AC6D-63882DEF300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6E-40B8-AC6D-63882DEF3007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1.3191630657989073</c:v>
                </c:pt>
                <c:pt idx="1">
                  <c:v>0.24825647950952145</c:v>
                </c:pt>
                <c:pt idx="2">
                  <c:v>0.78052333243886984</c:v>
                </c:pt>
                <c:pt idx="3">
                  <c:v>-0.99274407217832383</c:v>
                </c:pt>
                <c:pt idx="12">
                  <c:v>0.34688717202281261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6E-40B8-AC6D-63882DEF3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74-4CDC-9BFE-7E73E0C3112A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8.8914016489988228</c:v>
                </c:pt>
                <c:pt idx="1">
                  <c:v>8.468486462494452</c:v>
                </c:pt>
                <c:pt idx="2">
                  <c:v>9.3040983606557379</c:v>
                </c:pt>
                <c:pt idx="3">
                  <c:v>7.1687763713080166</c:v>
                </c:pt>
                <c:pt idx="4">
                  <c:v>10.775368362524326</c:v>
                </c:pt>
                <c:pt idx="5">
                  <c:v>9.573651191969887</c:v>
                </c:pt>
                <c:pt idx="6">
                  <c:v>10.025668679896462</c:v>
                </c:pt>
                <c:pt idx="7">
                  <c:v>9.6800704902274912</c:v>
                </c:pt>
                <c:pt idx="8">
                  <c:v>8.8518155053974485</c:v>
                </c:pt>
                <c:pt idx="9">
                  <c:v>9.1355339805825242</c:v>
                </c:pt>
                <c:pt idx="10">
                  <c:v>8.6134094151212555</c:v>
                </c:pt>
                <c:pt idx="11">
                  <c:v>8.475026567481402</c:v>
                </c:pt>
                <c:pt idx="12">
                  <c:v>9.0323371426511407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4-4CDC-9BFE-7E73E0C3112A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74-4CDC-9BFE-7E73E0C3112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9.5242515664887453</c:v>
                </c:pt>
                <c:pt idx="1">
                  <c:v>8.3471822295351714</c:v>
                </c:pt>
                <c:pt idx="2">
                  <c:v>8.9576891781936538</c:v>
                </c:pt>
                <c:pt idx="3">
                  <c:v>7.0147563486616331</c:v>
                </c:pt>
                <c:pt idx="4">
                  <c:v>8.4209884075655896</c:v>
                </c:pt>
                <c:pt idx="5">
                  <c:v>8.9339884101788858</c:v>
                </c:pt>
                <c:pt idx="6">
                  <c:v>8.0485402113559026</c:v>
                </c:pt>
                <c:pt idx="7">
                  <c:v>9.3494736842105262</c:v>
                </c:pt>
                <c:pt idx="8">
                  <c:v>9.4313593539703895</c:v>
                </c:pt>
                <c:pt idx="9">
                  <c:v>8.3060606060606066</c:v>
                </c:pt>
                <c:pt idx="10">
                  <c:v>9.2076281287246715</c:v>
                </c:pt>
                <c:pt idx="11">
                  <c:v>8.7723595505617986</c:v>
                </c:pt>
                <c:pt idx="12">
                  <c:v>8.6301944799474946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4-4CDC-9BFE-7E73E0C3112A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74-4CDC-9BFE-7E73E0C311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74-4CDC-9BFE-7E73E0C3112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9.2827279853671278</c:v>
                </c:pt>
                <c:pt idx="1">
                  <c:v>8.2874139010644967</c:v>
                </c:pt>
                <c:pt idx="2">
                  <c:v>8.0678956834532372</c:v>
                </c:pt>
                <c:pt idx="3">
                  <c:v>7.6532114183764497</c:v>
                </c:pt>
                <c:pt idx="12">
                  <c:v>8.2867806267806277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74-4CDC-9BFE-7E73E0C3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674-4CDC-9BFE-7E73E0C311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8.1642091152815013</c:v>
                      </c:pt>
                      <c:pt idx="1">
                        <c:v>8.5129340480074571</c:v>
                      </c:pt>
                      <c:pt idx="2">
                        <c:v>8.8708333333333336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9.4789297658862868</c:v>
                      </c:pt>
                      <c:pt idx="8">
                        <c:v>3.7468354430379747</c:v>
                      </c:pt>
                      <c:pt idx="9">
                        <c:v>3.6689419795221845</c:v>
                      </c:pt>
                      <c:pt idx="10">
                        <c:v>5.4763358778625957</c:v>
                      </c:pt>
                      <c:pt idx="11">
                        <c:v>7.5096322241681257</c:v>
                      </c:pt>
                      <c:pt idx="12">
                        <c:v>8.0653471771576903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674-4CDC-9BFE-7E73E0C311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74-4CDC-9BFE-7E73E0C311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74-4CDC-9BFE-7E73E0C311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74-4CDC-9BFE-7E73E0C311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74-4CDC-9BFE-7E73E0C311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74-4CDC-9BFE-7E73E0C311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74-4CDC-9BFE-7E73E0C311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74-4CDC-9BFE-7E73E0C311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74-4CDC-9BFE-7E73E0C311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74-4CDC-9BFE-7E73E0C311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74-4CDC-9BFE-7E73E0C311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74-4CDC-9BFE-7E73E0C311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74-4CDC-9BFE-7E73E0C311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74-4CDC-9BFE-7E73E0C3112A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-0.24152358112161743</c:v>
                </c:pt>
                <c:pt idx="1">
                  <c:v>-5.9768328470674703E-2</c:v>
                </c:pt>
                <c:pt idx="2">
                  <c:v>-0.88979349474041669</c:v>
                </c:pt>
                <c:pt idx="3">
                  <c:v>0.63845506971481658</c:v>
                </c:pt>
                <c:pt idx="12">
                  <c:v>-3.6723600983473048E-2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74-4CDC-9BFE-7E73E0C3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D9-4B2F-8C20-8679D286164A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8.3992114342040409</c:v>
                </c:pt>
                <c:pt idx="1">
                  <c:v>8.727555141348244</c:v>
                </c:pt>
                <c:pt idx="2">
                  <c:v>8.664422395464209</c:v>
                </c:pt>
                <c:pt idx="3">
                  <c:v>7.7432362122788758</c:v>
                </c:pt>
                <c:pt idx="4">
                  <c:v>8.3223995271867608</c:v>
                </c:pt>
                <c:pt idx="5">
                  <c:v>8.9193006052454606</c:v>
                </c:pt>
                <c:pt idx="6">
                  <c:v>8.3368211260587941</c:v>
                </c:pt>
                <c:pt idx="7">
                  <c:v>8.2916447714135568</c:v>
                </c:pt>
                <c:pt idx="8">
                  <c:v>8.9404954227248243</c:v>
                </c:pt>
                <c:pt idx="9">
                  <c:v>8.0896470588235285</c:v>
                </c:pt>
                <c:pt idx="10">
                  <c:v>8.4856290672451191</c:v>
                </c:pt>
                <c:pt idx="11">
                  <c:v>9.0498414136837333</c:v>
                </c:pt>
                <c:pt idx="12">
                  <c:v>8.4851200579355925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9-4B2F-8C20-8679D286164A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D9-4B2F-8C20-8679D286164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8.608603667136812</c:v>
                </c:pt>
                <c:pt idx="1">
                  <c:v>8.2370138345079607</c:v>
                </c:pt>
                <c:pt idx="2">
                  <c:v>7.8031830238726787</c:v>
                </c:pt>
                <c:pt idx="3">
                  <c:v>8.3330936975796792</c:v>
                </c:pt>
                <c:pt idx="4">
                  <c:v>7.6908373786407767</c:v>
                </c:pt>
                <c:pt idx="5">
                  <c:v>8.4891791044776124</c:v>
                </c:pt>
                <c:pt idx="6">
                  <c:v>7.6555997194295067</c:v>
                </c:pt>
                <c:pt idx="7">
                  <c:v>8.3114473308592629</c:v>
                </c:pt>
                <c:pt idx="8">
                  <c:v>8.7204788094467816</c:v>
                </c:pt>
                <c:pt idx="9">
                  <c:v>8.1410483666751077</c:v>
                </c:pt>
                <c:pt idx="10">
                  <c:v>8.5639518611810797</c:v>
                </c:pt>
                <c:pt idx="11">
                  <c:v>9.620396600566572</c:v>
                </c:pt>
                <c:pt idx="12">
                  <c:v>8.3521609571393363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D9-4B2F-8C20-8679D286164A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D9-4B2F-8C20-8679D28616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D9-4B2F-8C20-8679D286164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9.9277667329357193</c:v>
                </c:pt>
                <c:pt idx="1">
                  <c:v>8.4852703140174821</c:v>
                </c:pt>
                <c:pt idx="2">
                  <c:v>8.5837063563115485</c:v>
                </c:pt>
                <c:pt idx="3">
                  <c:v>7.3403496254013554</c:v>
                </c:pt>
                <c:pt idx="12">
                  <c:v>8.6054971046407314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D9-4B2F-8C20-8679D2861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9D9-4B2F-8C20-8679D286164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8.7057728119180631</c:v>
                      </c:pt>
                      <c:pt idx="1">
                        <c:v>8.6076173604960147</c:v>
                      </c:pt>
                      <c:pt idx="2">
                        <c:v>10.733630952380953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7.4293369055592766</c:v>
                      </c:pt>
                      <c:pt idx="8">
                        <c:v>7.8025247971145175</c:v>
                      </c:pt>
                      <c:pt idx="9">
                        <c:v>9.5790094339622645</c:v>
                      </c:pt>
                      <c:pt idx="10">
                        <c:v>7.1098398169336381</c:v>
                      </c:pt>
                      <c:pt idx="11">
                        <c:v>7.5361010830324906</c:v>
                      </c:pt>
                      <c:pt idx="12">
                        <c:v>8.4789494013132476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9D9-4B2F-8C20-8679D28616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D9-4B2F-8C20-8679D28616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D9-4B2F-8C20-8679D28616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D9-4B2F-8C20-8679D28616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D9-4B2F-8C20-8679D28616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D9-4B2F-8C20-8679D28616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D9-4B2F-8C20-8679D28616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D9-4B2F-8C20-8679D28616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D9-4B2F-8C20-8679D28616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D9-4B2F-8C20-8679D28616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D9-4B2F-8C20-8679D28616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D9-4B2F-8C20-8679D28616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D9-4B2F-8C20-8679D28616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D9-4B2F-8C20-8679D286164A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1.3191630657989073</c:v>
                </c:pt>
                <c:pt idx="1">
                  <c:v>0.24825647950952145</c:v>
                </c:pt>
                <c:pt idx="2">
                  <c:v>0.78052333243886984</c:v>
                </c:pt>
                <c:pt idx="3">
                  <c:v>-0.99274407217832383</c:v>
                </c:pt>
                <c:pt idx="12">
                  <c:v>0.34688717202281261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9D9-4B2F-8C20-8679D2861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0-47C6-AC65-3EC16F3E7DF8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7.381966351209253</c:v>
                </c:pt>
                <c:pt idx="1">
                  <c:v>8.1284599006387506</c:v>
                </c:pt>
                <c:pt idx="2">
                  <c:v>9.2266817410966642</c:v>
                </c:pt>
                <c:pt idx="3">
                  <c:v>8.1741071428571423</c:v>
                </c:pt>
                <c:pt idx="4">
                  <c:v>9.6876876876876885</c:v>
                </c:pt>
                <c:pt idx="5">
                  <c:v>8.2967863894139882</c:v>
                </c:pt>
                <c:pt idx="6">
                  <c:v>7.9409368635437882</c:v>
                </c:pt>
                <c:pt idx="7">
                  <c:v>7.965608465608466</c:v>
                </c:pt>
                <c:pt idx="8">
                  <c:v>8.3199052132701414</c:v>
                </c:pt>
                <c:pt idx="9">
                  <c:v>6.281114848630466</c:v>
                </c:pt>
                <c:pt idx="10">
                  <c:v>8.4503028143925896</c:v>
                </c:pt>
                <c:pt idx="11">
                  <c:v>7.6238277179576244</c:v>
                </c:pt>
                <c:pt idx="12">
                  <c:v>8.0127206977238892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0-47C6-AC65-3EC16F3E7DF8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E0-47C6-AC65-3EC16F3E7DF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8.3423835381537579</c:v>
                </c:pt>
                <c:pt idx="1">
                  <c:v>8.6390164820318827</c:v>
                </c:pt>
                <c:pt idx="2">
                  <c:v>8.3439211391018624</c:v>
                </c:pt>
                <c:pt idx="3">
                  <c:v>10.570491803278689</c:v>
                </c:pt>
                <c:pt idx="4">
                  <c:v>8.620754716981132</c:v>
                </c:pt>
                <c:pt idx="5">
                  <c:v>10.466307277628033</c:v>
                </c:pt>
                <c:pt idx="6">
                  <c:v>7.2018779342723001</c:v>
                </c:pt>
                <c:pt idx="7">
                  <c:v>10.337874659400544</c:v>
                </c:pt>
                <c:pt idx="8">
                  <c:v>9.5922551252847388</c:v>
                </c:pt>
                <c:pt idx="9">
                  <c:v>7.0145454545454546</c:v>
                </c:pt>
                <c:pt idx="10">
                  <c:v>7.8947197926789761</c:v>
                </c:pt>
                <c:pt idx="11">
                  <c:v>8.3462793733681462</c:v>
                </c:pt>
                <c:pt idx="12">
                  <c:v>8.4210810567532288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E0-47C6-AC65-3EC16F3E7DF8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E0-47C6-AC65-3EC16F3E7D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E0-47C6-AC65-3EC16F3E7DF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10.138941398865784</c:v>
                </c:pt>
                <c:pt idx="1">
                  <c:v>8.4842164599774517</c:v>
                </c:pt>
                <c:pt idx="2">
                  <c:v>8.2804525124967121</c:v>
                </c:pt>
                <c:pt idx="3">
                  <c:v>9.0453244274809155</c:v>
                </c:pt>
                <c:pt idx="12">
                  <c:v>8.9322450273397251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E0-47C6-AC65-3EC16F3E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2E0-47C6-AC65-3EC16F3E7DF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8.9706999457406411</c:v>
                      </c:pt>
                      <c:pt idx="1">
                        <c:v>8.0938388625592417</c:v>
                      </c:pt>
                      <c:pt idx="2">
                        <c:v>11.017251635930993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10.888888888888889</c:v>
                      </c:pt>
                      <c:pt idx="8">
                        <c:v>2.75</c:v>
                      </c:pt>
                      <c:pt idx="9">
                        <c:v>4.2352941176470589</c:v>
                      </c:pt>
                      <c:pt idx="10">
                        <c:v>5.9189189189189193</c:v>
                      </c:pt>
                      <c:pt idx="11">
                        <c:v>7.8205128205128203</c:v>
                      </c:pt>
                      <c:pt idx="12">
                        <c:v>8.8963076923076922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2E0-47C6-AC65-3EC16F3E7D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E0-47C6-AC65-3EC16F3E7D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E0-47C6-AC65-3EC16F3E7D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E0-47C6-AC65-3EC16F3E7D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E0-47C6-AC65-3EC16F3E7D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E0-47C6-AC65-3EC16F3E7D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E0-47C6-AC65-3EC16F3E7D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E0-47C6-AC65-3EC16F3E7D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E0-47C6-AC65-3EC16F3E7D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E0-47C6-AC65-3EC16F3E7D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E0-47C6-AC65-3EC16F3E7D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E0-47C6-AC65-3EC16F3E7D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E0-47C6-AC65-3EC16F3E7D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E0-47C6-AC65-3EC16F3E7DF8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1.7965578607120261</c:v>
                </c:pt>
                <c:pt idx="1">
                  <c:v>-0.154800022054431</c:v>
                </c:pt>
                <c:pt idx="2">
                  <c:v>-6.3468626605150291E-2</c:v>
                </c:pt>
                <c:pt idx="3">
                  <c:v>-1.5251673757977731</c:v>
                </c:pt>
                <c:pt idx="12">
                  <c:v>0.27328213800904244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E0-47C6-AC65-3EC16F3E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4F-4F84-AEBA-3A8EEE7A6520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8.2004524886877821</c:v>
                </c:pt>
                <c:pt idx="1">
                  <c:v>8.7536041939711673</c:v>
                </c:pt>
                <c:pt idx="2">
                  <c:v>9.4451237263464343</c:v>
                </c:pt>
                <c:pt idx="3">
                  <c:v>8.0933140933140937</c:v>
                </c:pt>
                <c:pt idx="4">
                  <c:v>9.7523364485981308</c:v>
                </c:pt>
                <c:pt idx="5">
                  <c:v>8.7606177606177607</c:v>
                </c:pt>
                <c:pt idx="6">
                  <c:v>12.705627705627705</c:v>
                </c:pt>
                <c:pt idx="7">
                  <c:v>8.8852459016393439</c:v>
                </c:pt>
                <c:pt idx="8">
                  <c:v>7.7277936962750715</c:v>
                </c:pt>
                <c:pt idx="9">
                  <c:v>5.4709576138147566</c:v>
                </c:pt>
                <c:pt idx="10">
                  <c:v>9.4742484269401075</c:v>
                </c:pt>
                <c:pt idx="11">
                  <c:v>8.3665938864628817</c:v>
                </c:pt>
                <c:pt idx="12">
                  <c:v>8.4642237804418308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F-4F84-AEBA-3A8EEE7A6520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4F-4F84-AEBA-3A8EEE7A652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8.8776695003110095</c:v>
                </c:pt>
                <c:pt idx="1">
                  <c:v>9.0517909002904169</c:v>
                </c:pt>
                <c:pt idx="2">
                  <c:v>8.5975887170154692</c:v>
                </c:pt>
                <c:pt idx="3">
                  <c:v>13.656119900083263</c:v>
                </c:pt>
                <c:pt idx="4">
                  <c:v>9.2666666666666675</c:v>
                </c:pt>
                <c:pt idx="5">
                  <c:v>8.6916666666666664</c:v>
                </c:pt>
                <c:pt idx="6">
                  <c:v>6.8508771929824563</c:v>
                </c:pt>
                <c:pt idx="7">
                  <c:v>7.3269230769230766</c:v>
                </c:pt>
                <c:pt idx="8">
                  <c:v>7.740384615384615</c:v>
                </c:pt>
                <c:pt idx="9">
                  <c:v>5.8508442776735459</c:v>
                </c:pt>
                <c:pt idx="10">
                  <c:v>9.4645808736717836</c:v>
                </c:pt>
                <c:pt idx="11">
                  <c:v>8.2607965451055669</c:v>
                </c:pt>
                <c:pt idx="12">
                  <c:v>8.7879118657772395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4F-4F84-AEBA-3A8EEE7A6520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4F-4F84-AEBA-3A8EEE7A652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4F-4F84-AEBA-3A8EEE7A652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11.700116346713205</c:v>
                </c:pt>
                <c:pt idx="1">
                  <c:v>9.5968225419664268</c:v>
                </c:pt>
                <c:pt idx="2">
                  <c:v>9.0525980235894163</c:v>
                </c:pt>
                <c:pt idx="3">
                  <c:v>10.770879526977089</c:v>
                </c:pt>
                <c:pt idx="12">
                  <c:v>10.228249289772727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4F-4F84-AEBA-3A8EEE7A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34F-4F84-AEBA-3A8EEE7A652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9.6649278919914092</c:v>
                      </c:pt>
                      <c:pt idx="1">
                        <c:v>8.2841480127912295</c:v>
                      </c:pt>
                      <c:pt idx="2">
                        <c:v>9.3773006134969332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5.5</c:v>
                      </c:pt>
                      <c:pt idx="8">
                        <c:v>7.4074074074074074</c:v>
                      </c:pt>
                      <c:pt idx="9">
                        <c:v>5.7944444444444443</c:v>
                      </c:pt>
                      <c:pt idx="10">
                        <c:v>9.0055970149253728</c:v>
                      </c:pt>
                      <c:pt idx="11">
                        <c:v>9.6896551724137936</c:v>
                      </c:pt>
                      <c:pt idx="12">
                        <c:v>8.9643305251837244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34F-4F84-AEBA-3A8EEE7A65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4F-4F84-AEBA-3A8EEE7A652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4F-4F84-AEBA-3A8EEE7A652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4F-4F84-AEBA-3A8EEE7A652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4F-4F84-AEBA-3A8EEE7A652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4F-4F84-AEBA-3A8EEE7A652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4F-4F84-AEBA-3A8EEE7A652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4F-4F84-AEBA-3A8EEE7A652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4F-4F84-AEBA-3A8EEE7A652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4F-4F84-AEBA-3A8EEE7A652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4F-4F84-AEBA-3A8EEE7A652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4F-4F84-AEBA-3A8EEE7A652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4F-4F84-AEBA-3A8EEE7A652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4F-4F84-AEBA-3A8EEE7A6520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2.8224468464021957</c:v>
                </c:pt>
                <c:pt idx="1">
                  <c:v>0.54503164167600993</c:v>
                </c:pt>
                <c:pt idx="2">
                  <c:v>0.45500930657394711</c:v>
                </c:pt>
                <c:pt idx="3">
                  <c:v>-2.8852403731061749</c:v>
                </c:pt>
                <c:pt idx="12">
                  <c:v>0.9913746333681086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4F-4F84-AEBA-3A8EEE7A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EF-4BA1-8B12-DFB141ADB4EE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7.9384785610073729</c:v>
                </c:pt>
                <c:pt idx="1">
                  <c:v>7.573860021727854</c:v>
                </c:pt>
                <c:pt idx="2">
                  <c:v>7.1611875782049825</c:v>
                </c:pt>
                <c:pt idx="3">
                  <c:v>6.6071071115401994</c:v>
                </c:pt>
                <c:pt idx="4">
                  <c:v>6.9440868449374946</c:v>
                </c:pt>
                <c:pt idx="5">
                  <c:v>6.9046855643809666</c:v>
                </c:pt>
                <c:pt idx="6">
                  <c:v>7.7222369937073472</c:v>
                </c:pt>
                <c:pt idx="7">
                  <c:v>8.1097716550938816</c:v>
                </c:pt>
                <c:pt idx="8">
                  <c:v>7.4536678097510061</c:v>
                </c:pt>
                <c:pt idx="9">
                  <c:v>7.2239690096301068</c:v>
                </c:pt>
                <c:pt idx="10">
                  <c:v>7.4367055851367114</c:v>
                </c:pt>
                <c:pt idx="11">
                  <c:v>7.4519302269326904</c:v>
                </c:pt>
                <c:pt idx="12">
                  <c:v>7.378386609473794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F-4BA1-8B12-DFB141ADB4EE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EF-4BA1-8B12-DFB141ADB4E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8.192558804240365</c:v>
                </c:pt>
                <c:pt idx="1">
                  <c:v>7.3477985852502536</c:v>
                </c:pt>
                <c:pt idx="2">
                  <c:v>7.0496921187274779</c:v>
                </c:pt>
                <c:pt idx="3">
                  <c:v>6.9559722393475543</c:v>
                </c:pt>
                <c:pt idx="4">
                  <c:v>6.7511616134222852</c:v>
                </c:pt>
                <c:pt idx="5">
                  <c:v>6.9467325160948938</c:v>
                </c:pt>
                <c:pt idx="6">
                  <c:v>7.3925116386568499</c:v>
                </c:pt>
                <c:pt idx="7">
                  <c:v>7.4201266434724724</c:v>
                </c:pt>
                <c:pt idx="8">
                  <c:v>7.2665766981556459</c:v>
                </c:pt>
                <c:pt idx="9">
                  <c:v>6.9581148065238247</c:v>
                </c:pt>
                <c:pt idx="10">
                  <c:v>7.1759629902735345</c:v>
                </c:pt>
                <c:pt idx="11">
                  <c:v>7.2321784322217413</c:v>
                </c:pt>
                <c:pt idx="12">
                  <c:v>7.2163244160098223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EF-4BA1-8B12-DFB141ADB4EE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EF-4BA1-8B12-DFB141ADB4E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EF-4BA1-8B12-DFB141ADB4E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8.0574486474558196</c:v>
                </c:pt>
                <c:pt idx="1">
                  <c:v>7.0598509811422456</c:v>
                </c:pt>
                <c:pt idx="2">
                  <c:v>6.7263591941427618</c:v>
                </c:pt>
                <c:pt idx="3">
                  <c:v>6.5324405509050463</c:v>
                </c:pt>
                <c:pt idx="12">
                  <c:v>7.0738733907899345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EF-4BA1-8B12-DFB141A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2EF-4BA1-8B12-DFB141ADB4E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8.698648398805064</c:v>
                      </c:pt>
                      <c:pt idx="1">
                        <c:v>7.9022125154306337</c:v>
                      </c:pt>
                      <c:pt idx="2">
                        <c:v>9.2650728155339799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6.2072200759666263</c:v>
                      </c:pt>
                      <c:pt idx="8">
                        <c:v>5.8190319031903188</c:v>
                      </c:pt>
                      <c:pt idx="9">
                        <c:v>4.6894435729445423</c:v>
                      </c:pt>
                      <c:pt idx="10">
                        <c:v>6.71445023639229</c:v>
                      </c:pt>
                      <c:pt idx="11">
                        <c:v>6.7961834693642951</c:v>
                      </c:pt>
                      <c:pt idx="12">
                        <c:v>7.6155004062928775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2EF-4BA1-8B12-DFB141ADB4E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EF-4BA1-8B12-DFB141ADB4E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EF-4BA1-8B12-DFB141ADB4E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EF-4BA1-8B12-DFB141ADB4E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EF-4BA1-8B12-DFB141ADB4E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EF-4BA1-8B12-DFB141ADB4E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EF-4BA1-8B12-DFB141ADB4E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EF-4BA1-8B12-DFB141ADB4E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EF-4BA1-8B12-DFB141ADB4E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EF-4BA1-8B12-DFB141ADB4E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EF-4BA1-8B12-DFB141ADB4E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EF-4BA1-8B12-DFB141ADB4E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EF-4BA1-8B12-DFB141ADB4E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EF-4BA1-8B12-DFB141ADB4EE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-0.13511015678454541</c:v>
                </c:pt>
                <c:pt idx="1">
                  <c:v>-0.28794760410800802</c:v>
                </c:pt>
                <c:pt idx="2">
                  <c:v>-0.32333292458471607</c:v>
                </c:pt>
                <c:pt idx="3">
                  <c:v>-0.42353168844250799</c:v>
                </c:pt>
                <c:pt idx="12">
                  <c:v>-0.285379280617029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EF-4BA1-8B12-DFB141A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8E-40EB-B81B-9970DA220F68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7.715962775118105</c:v>
                </c:pt>
                <c:pt idx="1">
                  <c:v>7.1782292003884756</c:v>
                </c:pt>
                <c:pt idx="2">
                  <c:v>6.9371056170476884</c:v>
                </c:pt>
                <c:pt idx="3">
                  <c:v>6.4716835546238061</c:v>
                </c:pt>
                <c:pt idx="4">
                  <c:v>6.7713763585649707</c:v>
                </c:pt>
                <c:pt idx="5">
                  <c:v>6.750382689078128</c:v>
                </c:pt>
                <c:pt idx="6">
                  <c:v>7.2626653392120613</c:v>
                </c:pt>
                <c:pt idx="7">
                  <c:v>8.1764714322610264</c:v>
                </c:pt>
                <c:pt idx="8">
                  <c:v>7.3095018450184499</c:v>
                </c:pt>
                <c:pt idx="9">
                  <c:v>6.8764488218969362</c:v>
                </c:pt>
                <c:pt idx="10">
                  <c:v>6.9762890371997406</c:v>
                </c:pt>
                <c:pt idx="11">
                  <c:v>7.0943493808552764</c:v>
                </c:pt>
                <c:pt idx="12">
                  <c:v>7.1253564100760878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E-40EB-B81B-9970DA220F68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8E-40EB-B81B-9970DA220F6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7.481416442461053</c:v>
                </c:pt>
                <c:pt idx="1">
                  <c:v>6.8396673707221245</c:v>
                </c:pt>
                <c:pt idx="2">
                  <c:v>6.5262970766394526</c:v>
                </c:pt>
                <c:pt idx="3">
                  <c:v>6.6061483034580517</c:v>
                </c:pt>
                <c:pt idx="4">
                  <c:v>6.3668200745123826</c:v>
                </c:pt>
                <c:pt idx="5">
                  <c:v>6.5637853697068866</c:v>
                </c:pt>
                <c:pt idx="6">
                  <c:v>6.9525761047463179</c:v>
                </c:pt>
                <c:pt idx="7">
                  <c:v>7.0446740210440497</c:v>
                </c:pt>
                <c:pt idx="8">
                  <c:v>6.9818143754361479</c:v>
                </c:pt>
                <c:pt idx="9">
                  <c:v>6.604651745030294</c:v>
                </c:pt>
                <c:pt idx="10">
                  <c:v>6.8853814462281573</c:v>
                </c:pt>
                <c:pt idx="11">
                  <c:v>6.7976407417196434</c:v>
                </c:pt>
                <c:pt idx="12">
                  <c:v>6.7986016875864079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8E-40EB-B81B-9970DA220F68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8E-40EB-B81B-9970DA220F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8E-40EB-B81B-9970DA220F6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7.4272287630616889</c:v>
                </c:pt>
                <c:pt idx="1">
                  <c:v>6.5099681895464272</c:v>
                </c:pt>
                <c:pt idx="2">
                  <c:v>6.4003403274646944</c:v>
                </c:pt>
                <c:pt idx="3">
                  <c:v>6.246210180524999</c:v>
                </c:pt>
                <c:pt idx="12">
                  <c:v>6.6442065446744243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8E-40EB-B81B-9970DA22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B8E-40EB-B81B-9970DA220F6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8.2833862223985193</c:v>
                      </c:pt>
                      <c:pt idx="1">
                        <c:v>7.4081368395811689</c:v>
                      </c:pt>
                      <c:pt idx="2">
                        <c:v>8.9463966399135035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6.7699033918623508</c:v>
                      </c:pt>
                      <c:pt idx="8">
                        <c:v>6.8947068867387591</c:v>
                      </c:pt>
                      <c:pt idx="9">
                        <c:v>5.2761385833247658</c:v>
                      </c:pt>
                      <c:pt idx="10">
                        <c:v>6.9719288865124982</c:v>
                      </c:pt>
                      <c:pt idx="11">
                        <c:v>6.8524370973623432</c:v>
                      </c:pt>
                      <c:pt idx="12">
                        <c:v>7.5481653488721587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B8E-40EB-B81B-9970DA220F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8E-40EB-B81B-9970DA220F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8E-40EB-B81B-9970DA220F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8E-40EB-B81B-9970DA220F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8E-40EB-B81B-9970DA220F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8E-40EB-B81B-9970DA220F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8E-40EB-B81B-9970DA220F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8E-40EB-B81B-9970DA220F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8E-40EB-B81B-9970DA220F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8E-40EB-B81B-9970DA220F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8E-40EB-B81B-9970DA220F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8E-40EB-B81B-9970DA220F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8E-40EB-B81B-9970DA220F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8E-40EB-B81B-9970DA220F68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-5.4187679399364086E-2</c:v>
                </c:pt>
                <c:pt idx="1">
                  <c:v>-0.3296991811756973</c:v>
                </c:pt>
                <c:pt idx="2">
                  <c:v>-0.12595674917475819</c:v>
                </c:pt>
                <c:pt idx="3">
                  <c:v>-0.35993812293305272</c:v>
                </c:pt>
                <c:pt idx="12">
                  <c:v>-0.19627034239403685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B8E-40EB-B81B-9970DA22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A9-4AEE-981C-A4893CF78F1A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7.6864420808674421</c:v>
                </c:pt>
                <c:pt idx="1">
                  <c:v>7.2669387042573153</c:v>
                </c:pt>
                <c:pt idx="2">
                  <c:v>7.1145171570139185</c:v>
                </c:pt>
                <c:pt idx="3">
                  <c:v>6.5643387815750369</c:v>
                </c:pt>
                <c:pt idx="4">
                  <c:v>7.0119574389265056</c:v>
                </c:pt>
                <c:pt idx="5">
                  <c:v>6.9984387351778654</c:v>
                </c:pt>
                <c:pt idx="6">
                  <c:v>7.4330071754729286</c:v>
                </c:pt>
                <c:pt idx="7">
                  <c:v>7.5015812776723596</c:v>
                </c:pt>
                <c:pt idx="8">
                  <c:v>7.4710882038315667</c:v>
                </c:pt>
                <c:pt idx="9">
                  <c:v>7.0528984464902189</c:v>
                </c:pt>
                <c:pt idx="10">
                  <c:v>7.2696190820964564</c:v>
                </c:pt>
                <c:pt idx="11">
                  <c:v>7.1138220941854309</c:v>
                </c:pt>
                <c:pt idx="12">
                  <c:v>7.2082199380853735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9-4AEE-981C-A4893CF78F1A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A9-4AEE-981C-A4893CF78F1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7.5182657085093183</c:v>
                </c:pt>
                <c:pt idx="1">
                  <c:v>7.0000197816110141</c:v>
                </c:pt>
                <c:pt idx="2">
                  <c:v>6.7351235230934483</c:v>
                </c:pt>
                <c:pt idx="3">
                  <c:v>6.8152374160575269</c:v>
                </c:pt>
                <c:pt idx="4">
                  <c:v>6.5789624370132849</c:v>
                </c:pt>
                <c:pt idx="5">
                  <c:v>6.7373756549472246</c:v>
                </c:pt>
                <c:pt idx="6">
                  <c:v>7.1010293757221383</c:v>
                </c:pt>
                <c:pt idx="7">
                  <c:v>7.1414037629065676</c:v>
                </c:pt>
                <c:pt idx="8">
                  <c:v>7.140487299118714</c:v>
                </c:pt>
                <c:pt idx="9">
                  <c:v>6.7202831579982298</c:v>
                </c:pt>
                <c:pt idx="10">
                  <c:v>6.7793509562135421</c:v>
                </c:pt>
                <c:pt idx="11">
                  <c:v>6.8815392072784221</c:v>
                </c:pt>
                <c:pt idx="12">
                  <c:v>6.9266848571301347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A9-4AEE-981C-A4893CF78F1A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A9-4AEE-981C-A4893CF78F1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A9-4AEE-981C-A4893CF78F1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7.5633170957121125</c:v>
                </c:pt>
                <c:pt idx="1">
                  <c:v>6.5213538483661067</c:v>
                </c:pt>
                <c:pt idx="2">
                  <c:v>6.4809595099203277</c:v>
                </c:pt>
                <c:pt idx="3">
                  <c:v>6.3203728879394054</c:v>
                </c:pt>
                <c:pt idx="12">
                  <c:v>6.7120787939624451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A9-4AEE-981C-A4893CF78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2A9-4AEE-981C-A4893CF78F1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8.2814146646423143</c:v>
                      </c:pt>
                      <c:pt idx="1">
                        <c:v>7.3425917851225257</c:v>
                      </c:pt>
                      <c:pt idx="2">
                        <c:v>9.0908874896043717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6.91712158808933</c:v>
                      </c:pt>
                      <c:pt idx="8">
                        <c:v>7.3037426538818435</c:v>
                      </c:pt>
                      <c:pt idx="9">
                        <c:v>5.2754170217947154</c:v>
                      </c:pt>
                      <c:pt idx="10">
                        <c:v>6.8962561231630515</c:v>
                      </c:pt>
                      <c:pt idx="11">
                        <c:v>6.5346969696969701</c:v>
                      </c:pt>
                      <c:pt idx="12">
                        <c:v>7.5327249759858939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2A9-4AEE-981C-A4893CF78F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A9-4AEE-981C-A4893CF78F1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A9-4AEE-981C-A4893CF78F1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A9-4AEE-981C-A4893CF78F1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A9-4AEE-981C-A4893CF78F1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A9-4AEE-981C-A4893CF78F1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A9-4AEE-981C-A4893CF78F1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A9-4AEE-981C-A4893CF78F1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A9-4AEE-981C-A4893CF78F1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A9-4AEE-981C-A4893CF78F1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A9-4AEE-981C-A4893CF78F1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A9-4AEE-981C-A4893CF78F1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A9-4AEE-981C-A4893CF78F1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A9-4AEE-981C-A4893CF78F1A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4.5051387202794224E-2</c:v>
                </c:pt>
                <c:pt idx="1">
                  <c:v>-0.47866593324490747</c:v>
                </c:pt>
                <c:pt idx="2">
                  <c:v>-0.25416401317312065</c:v>
                </c:pt>
                <c:pt idx="3">
                  <c:v>-0.49486452811812143</c:v>
                </c:pt>
                <c:pt idx="12">
                  <c:v>-0.29647329692467128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A9-4AEE-981C-A4893CF78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E4-4D16-A524-8586ED21E10E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7.8112930170397599</c:v>
                </c:pt>
                <c:pt idx="1">
                  <c:v>6.9233999874631733</c:v>
                </c:pt>
                <c:pt idx="2">
                  <c:v>6.4836573830793487</c:v>
                </c:pt>
                <c:pt idx="3">
                  <c:v>6.2149014440235</c:v>
                </c:pt>
                <c:pt idx="4">
                  <c:v>5.9238744290582179</c:v>
                </c:pt>
                <c:pt idx="5">
                  <c:v>5.9982021933241443</c:v>
                </c:pt>
                <c:pt idx="6">
                  <c:v>6.7138997298108674</c:v>
                </c:pt>
                <c:pt idx="7">
                  <c:v>10.777282540566892</c:v>
                </c:pt>
                <c:pt idx="8">
                  <c:v>6.783448363198886</c:v>
                </c:pt>
                <c:pt idx="9">
                  <c:v>6.3279678068410465</c:v>
                </c:pt>
                <c:pt idx="10">
                  <c:v>6.2915492957746482</c:v>
                </c:pt>
                <c:pt idx="11">
                  <c:v>7.0346608998618372</c:v>
                </c:pt>
                <c:pt idx="12">
                  <c:v>6.8745572242618751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4-4D16-A524-8586ED21E10E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E4-4D16-A524-8586ED21E10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7.3294535248472839</c:v>
                </c:pt>
                <c:pt idx="1">
                  <c:v>6.3670339921870447</c:v>
                </c:pt>
                <c:pt idx="2">
                  <c:v>5.9453685258964146</c:v>
                </c:pt>
                <c:pt idx="3">
                  <c:v>5.9940852420991595</c:v>
                </c:pt>
                <c:pt idx="4">
                  <c:v>5.6744533732012705</c:v>
                </c:pt>
                <c:pt idx="5">
                  <c:v>6.0618618948292893</c:v>
                </c:pt>
                <c:pt idx="6">
                  <c:v>6.5121279800550562</c:v>
                </c:pt>
                <c:pt idx="7">
                  <c:v>6.7445251659436574</c:v>
                </c:pt>
                <c:pt idx="8">
                  <c:v>6.4959179045243225</c:v>
                </c:pt>
                <c:pt idx="9">
                  <c:v>6.2304592215505359</c:v>
                </c:pt>
                <c:pt idx="10">
                  <c:v>7.2395486496485386</c:v>
                </c:pt>
                <c:pt idx="11">
                  <c:v>6.551043892816045</c:v>
                </c:pt>
                <c:pt idx="12">
                  <c:v>6.401783930355359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E4-4D16-A524-8586ED21E10E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E4-4D16-A524-8586ED21E1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E4-4D16-A524-8586ED21E10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7.0242859586112534</c:v>
                </c:pt>
                <c:pt idx="1">
                  <c:v>6.4733495201757432</c:v>
                </c:pt>
                <c:pt idx="2">
                  <c:v>6.1167604866533507</c:v>
                </c:pt>
                <c:pt idx="3">
                  <c:v>5.9894432490586338</c:v>
                </c:pt>
                <c:pt idx="12">
                  <c:v>6.4216541852880784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E4-4D16-A524-8586ED21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AE4-4D16-A524-8586ED21E10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8.2890048358360904</c:v>
                      </c:pt>
                      <c:pt idx="1">
                        <c:v>7.5883022712291002</c:v>
                      </c:pt>
                      <c:pt idx="2">
                        <c:v>8.6091778732843469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6.4086702386751098</c:v>
                      </c:pt>
                      <c:pt idx="8">
                        <c:v>5.754204398447607</c:v>
                      </c:pt>
                      <c:pt idx="9">
                        <c:v>5.2800528401585201</c:v>
                      </c:pt>
                      <c:pt idx="10">
                        <c:v>7.2169971671388105</c:v>
                      </c:pt>
                      <c:pt idx="11">
                        <c:v>8.1413644744929314</c:v>
                      </c:pt>
                      <c:pt idx="12">
                        <c:v>7.5913972552270428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AE4-4D16-A524-8586ED21E1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E4-4D16-A524-8586ED21E1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E4-4D16-A524-8586ED21E1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E4-4D16-A524-8586ED21E1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E4-4D16-A524-8586ED21E1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E4-4D16-A524-8586ED21E1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E4-4D16-A524-8586ED21E1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E4-4D16-A524-8586ED21E1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E4-4D16-A524-8586ED21E1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E4-4D16-A524-8586ED21E1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E4-4D16-A524-8586ED21E1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E4-4D16-A524-8586ED21E1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E4-4D16-A524-8586ED21E1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E4-4D16-A524-8586ED21E10E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-0.30516756623603047</c:v>
                </c:pt>
                <c:pt idx="1">
                  <c:v>0.10631552798869848</c:v>
                </c:pt>
                <c:pt idx="2">
                  <c:v>0.17139196075693608</c:v>
                </c:pt>
                <c:pt idx="3">
                  <c:v>-4.6419930405257048E-3</c:v>
                </c:pt>
                <c:pt idx="12">
                  <c:v>0.10327304697902306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E4-4D16-A524-8586ED21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58-4866-9EA3-5A0A05E988E2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8.3011123699660114</c:v>
                </c:pt>
                <c:pt idx="1">
                  <c:v>8.1789666526378326</c:v>
                </c:pt>
                <c:pt idx="2">
                  <c:v>7.4864847470716951</c:v>
                </c:pt>
                <c:pt idx="3">
                  <c:v>6.817497116232782</c:v>
                </c:pt>
                <c:pt idx="4">
                  <c:v>7.2586569343065692</c:v>
                </c:pt>
                <c:pt idx="5">
                  <c:v>7.1489987528531422</c:v>
                </c:pt>
                <c:pt idx="6">
                  <c:v>8.4821730950141117</c:v>
                </c:pt>
                <c:pt idx="7">
                  <c:v>8.01108209668174</c:v>
                </c:pt>
                <c:pt idx="8">
                  <c:v>7.6952673050069818</c:v>
                </c:pt>
                <c:pt idx="9">
                  <c:v>7.779149370829983</c:v>
                </c:pt>
                <c:pt idx="10">
                  <c:v>8.1975707936803399</c:v>
                </c:pt>
                <c:pt idx="11">
                  <c:v>8.0025941517806345</c:v>
                </c:pt>
                <c:pt idx="12">
                  <c:v>7.7809349022994709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58-4866-9EA3-5A0A05E988E2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58-4866-9EA3-5A0A05E988E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9.2936143676727365</c:v>
                </c:pt>
                <c:pt idx="1">
                  <c:v>8.1201311092652038</c:v>
                </c:pt>
                <c:pt idx="2">
                  <c:v>7.895418856522757</c:v>
                </c:pt>
                <c:pt idx="3">
                  <c:v>7.473088004190676</c:v>
                </c:pt>
                <c:pt idx="4">
                  <c:v>7.3748725608744099</c:v>
                </c:pt>
                <c:pt idx="5">
                  <c:v>7.5855845256024095</c:v>
                </c:pt>
                <c:pt idx="6">
                  <c:v>8.1429656266053208</c:v>
                </c:pt>
                <c:pt idx="7">
                  <c:v>8.0382977830910889</c:v>
                </c:pt>
                <c:pt idx="8">
                  <c:v>7.7831139240506326</c:v>
                </c:pt>
                <c:pt idx="9">
                  <c:v>7.5828613151606339</c:v>
                </c:pt>
                <c:pt idx="10">
                  <c:v>7.6458898129853425</c:v>
                </c:pt>
                <c:pt idx="11">
                  <c:v>7.9492459197024994</c:v>
                </c:pt>
                <c:pt idx="12">
                  <c:v>7.8999954403483574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58-4866-9EA3-5A0A05E988E2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58-4866-9EA3-5A0A05E988E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58-4866-9EA3-5A0A05E988E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9.1721741344195511</c:v>
                </c:pt>
                <c:pt idx="1">
                  <c:v>8.01273552403355</c:v>
                </c:pt>
                <c:pt idx="2">
                  <c:v>7.2273906597479618</c:v>
                </c:pt>
                <c:pt idx="3">
                  <c:v>6.9188518420570828</c:v>
                </c:pt>
                <c:pt idx="12">
                  <c:v>7.7538193513803266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58-4866-9EA3-5A0A05E9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558-4866-9EA3-5A0A05E988E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9.2931405721316516</c:v>
                      </c:pt>
                      <c:pt idx="1">
                        <c:v>8.625096479943867</c:v>
                      </c:pt>
                      <c:pt idx="2">
                        <c:v>9.711828834606191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5.7271688124172782</c:v>
                      </c:pt>
                      <c:pt idx="8">
                        <c:v>4.8131985098456624</c:v>
                      </c:pt>
                      <c:pt idx="9">
                        <c:v>4.2117686448480791</c:v>
                      </c:pt>
                      <c:pt idx="10">
                        <c:v>6.5008317622269045</c:v>
                      </c:pt>
                      <c:pt idx="11">
                        <c:v>6.7457202049940026</c:v>
                      </c:pt>
                      <c:pt idx="12">
                        <c:v>7.6976565365005385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558-4866-9EA3-5A0A05E988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58-4866-9EA3-5A0A05E988E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58-4866-9EA3-5A0A05E988E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58-4866-9EA3-5A0A05E988E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58-4866-9EA3-5A0A05E988E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58-4866-9EA3-5A0A05E988E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58-4866-9EA3-5A0A05E988E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58-4866-9EA3-5A0A05E988E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58-4866-9EA3-5A0A05E988E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58-4866-9EA3-5A0A05E988E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58-4866-9EA3-5A0A05E988E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58-4866-9EA3-5A0A05E988E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58-4866-9EA3-5A0A05E988E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58-4866-9EA3-5A0A05E988E2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-0.12144023325318543</c:v>
                </c:pt>
                <c:pt idx="1">
                  <c:v>-0.10739558523165371</c:v>
                </c:pt>
                <c:pt idx="2">
                  <c:v>-0.66802819677479519</c:v>
                </c:pt>
                <c:pt idx="3">
                  <c:v>-0.55423616213359317</c:v>
                </c:pt>
                <c:pt idx="12">
                  <c:v>-0.40485427327168022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558-4866-9EA3-5A0A05E9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C0-44E9-88FD-0F7EC98E3171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0.66949999999999998</c:v>
                </c:pt>
                <c:pt idx="1">
                  <c:v>0.74250000000000005</c:v>
                </c:pt>
                <c:pt idx="2">
                  <c:v>0.70920000000000005</c:v>
                </c:pt>
                <c:pt idx="3">
                  <c:v>0.66839999999999999</c:v>
                </c:pt>
                <c:pt idx="4">
                  <c:v>0.58719999999999994</c:v>
                </c:pt>
                <c:pt idx="5">
                  <c:v>0.68279999999999996</c:v>
                </c:pt>
                <c:pt idx="6">
                  <c:v>0.75749999999999995</c:v>
                </c:pt>
                <c:pt idx="7">
                  <c:v>0.82290000000000008</c:v>
                </c:pt>
                <c:pt idx="8">
                  <c:v>0.6966</c:v>
                </c:pt>
                <c:pt idx="9">
                  <c:v>0.74870000000000003</c:v>
                </c:pt>
                <c:pt idx="10">
                  <c:v>0.73970000000000002</c:v>
                </c:pt>
                <c:pt idx="11">
                  <c:v>0.72120000000000006</c:v>
                </c:pt>
                <c:pt idx="12">
                  <c:v>0.71202240207954559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0-44E9-88FD-0F7EC98E3171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C0-44E9-88FD-0F7EC98E317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0.70660000000000001</c:v>
                </c:pt>
                <c:pt idx="1">
                  <c:v>0.74719999999999998</c:v>
                </c:pt>
                <c:pt idx="2">
                  <c:v>0.74159999999999993</c:v>
                </c:pt>
                <c:pt idx="3">
                  <c:v>0.69840000000000002</c:v>
                </c:pt>
                <c:pt idx="4">
                  <c:v>0.65599999999999992</c:v>
                </c:pt>
                <c:pt idx="5">
                  <c:v>0.7095999999999999</c:v>
                </c:pt>
                <c:pt idx="6">
                  <c:v>0.75879999999999992</c:v>
                </c:pt>
                <c:pt idx="7">
                  <c:v>0.79330000000000001</c:v>
                </c:pt>
                <c:pt idx="8">
                  <c:v>0.70640000000000003</c:v>
                </c:pt>
                <c:pt idx="9">
                  <c:v>0.73659999999999992</c:v>
                </c:pt>
                <c:pt idx="10">
                  <c:v>0.71489999999999998</c:v>
                </c:pt>
                <c:pt idx="11">
                  <c:v>0.70669999999999999</c:v>
                </c:pt>
                <c:pt idx="12">
                  <c:v>0.72327549742346608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C0-44E9-88FD-0F7EC98E3171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C0-44E9-88FD-0F7EC98E317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C0-44E9-88FD-0F7EC98E317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0.73430000000000006</c:v>
                </c:pt>
                <c:pt idx="1">
                  <c:v>0.76090000000000002</c:v>
                </c:pt>
                <c:pt idx="2">
                  <c:v>0.72219999999999995</c:v>
                </c:pt>
                <c:pt idx="3">
                  <c:v>0.67959999999999998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C0-44E9-88FD-0F7EC98E3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2C0-44E9-88FD-0F7EC98E317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0.69230000000000003</c:v>
                      </c:pt>
                      <c:pt idx="1">
                        <c:v>0.68569999999999998</c:v>
                      </c:pt>
                      <c:pt idx="2">
                        <c:v>0.29420000000000002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0.32240000000000002</c:v>
                      </c:pt>
                      <c:pt idx="8">
                        <c:v>0.17910000000000001</c:v>
                      </c:pt>
                      <c:pt idx="9">
                        <c:v>0.16300000000000001</c:v>
                      </c:pt>
                      <c:pt idx="10">
                        <c:v>0.18329999999999999</c:v>
                      </c:pt>
                      <c:pt idx="11">
                        <c:v>0.18170000000000003</c:v>
                      </c:pt>
                      <c:pt idx="12">
                        <c:v>0.41641203353334449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2C0-44E9-88FD-0F7EC98E31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C0-44E9-88FD-0F7EC98E31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C0-44E9-88FD-0F7EC98E31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C0-44E9-88FD-0F7EC98E31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C0-44E9-88FD-0F7EC98E31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C0-44E9-88FD-0F7EC98E31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C0-44E9-88FD-0F7EC98E31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C0-44E9-88FD-0F7EC98E31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C0-44E9-88FD-0F7EC98E31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C0-44E9-88FD-0F7EC98E31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C0-44E9-88FD-0F7EC98E31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C0-44E9-88FD-0F7EC98E31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C0-44E9-88FD-0F7EC98E31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C0-44E9-88FD-0F7EC98E317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3.920181149165014E-2</c:v>
                </c:pt>
                <c:pt idx="1">
                  <c:v>1.8335117773019327E-2</c:v>
                </c:pt>
                <c:pt idx="2">
                  <c:v>-2.6159654800431476E-2</c:v>
                </c:pt>
                <c:pt idx="3">
                  <c:v>-2.6918671248568171E-2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C0-44E9-88FD-0F7EC98E3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10-4483-98F5-616B4AF041A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0.59630000000000005</c:v>
                </c:pt>
                <c:pt idx="1">
                  <c:v>0.67659999999999998</c:v>
                </c:pt>
                <c:pt idx="2">
                  <c:v>0.64549999999999996</c:v>
                </c:pt>
                <c:pt idx="3">
                  <c:v>0.57799999999999996</c:v>
                </c:pt>
                <c:pt idx="4">
                  <c:v>0.47</c:v>
                </c:pt>
                <c:pt idx="5">
                  <c:v>0.59350000000000003</c:v>
                </c:pt>
                <c:pt idx="6">
                  <c:v>0.67799999999999994</c:v>
                </c:pt>
                <c:pt idx="7">
                  <c:v>0.70940000000000003</c:v>
                </c:pt>
                <c:pt idx="8">
                  <c:v>0.59689999999999999</c:v>
                </c:pt>
                <c:pt idx="9">
                  <c:v>0.67</c:v>
                </c:pt>
                <c:pt idx="10">
                  <c:v>0.68140000000000001</c:v>
                </c:pt>
                <c:pt idx="11">
                  <c:v>0.6583</c:v>
                </c:pt>
                <c:pt idx="12">
                  <c:v>0.62949166666666667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10-4483-98F5-616B4AF041A5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10-4483-98F5-616B4AF041A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0.74950000000000006</c:v>
                </c:pt>
                <c:pt idx="2">
                  <c:v>0.70950000000000002</c:v>
                </c:pt>
                <c:pt idx="3">
                  <c:v>0.6765000000000001</c:v>
                </c:pt>
                <c:pt idx="4">
                  <c:v>0.63129999999999997</c:v>
                </c:pt>
                <c:pt idx="5">
                  <c:v>0.66439999999999999</c:v>
                </c:pt>
                <c:pt idx="6">
                  <c:v>0.72719999999999996</c:v>
                </c:pt>
                <c:pt idx="7">
                  <c:v>0.76439999999999997</c:v>
                </c:pt>
                <c:pt idx="8">
                  <c:v>0.63200000000000001</c:v>
                </c:pt>
                <c:pt idx="9">
                  <c:v>0.68180000000000007</c:v>
                </c:pt>
                <c:pt idx="10">
                  <c:v>0.68409999999999993</c:v>
                </c:pt>
                <c:pt idx="11">
                  <c:v>0.68889999999999996</c:v>
                </c:pt>
                <c:pt idx="12">
                  <c:v>0.69224999999999992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10-4483-98F5-616B4AF041A5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10-4483-98F5-616B4AF041A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0.7167</c:v>
                </c:pt>
                <c:pt idx="1">
                  <c:v>0.74269999999999992</c:v>
                </c:pt>
                <c:pt idx="2">
                  <c:v>0.69819999999999993</c:v>
                </c:pt>
                <c:pt idx="3">
                  <c:v>0.69909999999999994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10-4483-98F5-616B4AF0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10-4483-98F5-616B4AF041A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10-4483-98F5-616B4AF041A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10-4483-98F5-616B4AF041A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10-4483-98F5-616B4AF041A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10-4483-98F5-616B4AF041A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10-4483-98F5-616B4AF041A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10-4483-98F5-616B4AF041A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10-4483-98F5-616B4AF041A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10-4483-98F5-616B4AF041A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10-4483-98F5-616B4AF041A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10-4483-98F5-616B4AF041A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10-4483-98F5-616B4AF041A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10-4483-98F5-616B4AF041A5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2.7674218525953753E-2</c:v>
                </c:pt>
                <c:pt idx="1">
                  <c:v>-9.0727151434291109E-3</c:v>
                </c:pt>
                <c:pt idx="2">
                  <c:v>-1.5926708949964841E-2</c:v>
                </c:pt>
                <c:pt idx="3">
                  <c:v>3.3407243163340539E-2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10-4483-98F5-616B4AF0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64-4A01-9ECE-5F207AA3D27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0.61450000000000005</c:v>
                </c:pt>
                <c:pt idx="1">
                  <c:v>0.73510000000000009</c:v>
                </c:pt>
                <c:pt idx="2">
                  <c:v>0.74170000000000003</c:v>
                </c:pt>
                <c:pt idx="3">
                  <c:v>0.68030000000000002</c:v>
                </c:pt>
                <c:pt idx="4">
                  <c:v>0.54620000000000002</c:v>
                </c:pt>
                <c:pt idx="5">
                  <c:v>0.69129999999999991</c:v>
                </c:pt>
                <c:pt idx="6">
                  <c:v>0.74739999999999995</c:v>
                </c:pt>
                <c:pt idx="7">
                  <c:v>1.0290999999999999</c:v>
                </c:pt>
                <c:pt idx="8">
                  <c:v>0.73609999999999998</c:v>
                </c:pt>
                <c:pt idx="9">
                  <c:v>0.75290000000000001</c:v>
                </c:pt>
                <c:pt idx="10">
                  <c:v>0.76319999999999988</c:v>
                </c:pt>
                <c:pt idx="11">
                  <c:v>0.77870000000000006</c:v>
                </c:pt>
                <c:pt idx="12">
                  <c:v>0.73240000000000005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4-4A01-9ECE-5F207AA3D27B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64-4A01-9ECE-5F207AA3D27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0.48880000000000001</c:v>
                </c:pt>
                <c:pt idx="1">
                  <c:v>0.68310000000000004</c:v>
                </c:pt>
                <c:pt idx="2">
                  <c:v>0.67459999999999998</c:v>
                </c:pt>
                <c:pt idx="3">
                  <c:v>0.60350000000000004</c:v>
                </c:pt>
                <c:pt idx="4">
                  <c:v>0.51469999999999994</c:v>
                </c:pt>
                <c:pt idx="5">
                  <c:v>0.64480000000000004</c:v>
                </c:pt>
                <c:pt idx="6">
                  <c:v>0.70840000000000003</c:v>
                </c:pt>
                <c:pt idx="7">
                  <c:v>0.72909999999999997</c:v>
                </c:pt>
                <c:pt idx="8">
                  <c:v>0.66900000000000004</c:v>
                </c:pt>
                <c:pt idx="9">
                  <c:v>0.66390000000000005</c:v>
                </c:pt>
                <c:pt idx="10">
                  <c:v>0.6855</c:v>
                </c:pt>
                <c:pt idx="11">
                  <c:v>0.67549999999999999</c:v>
                </c:pt>
                <c:pt idx="12">
                  <c:v>0.64507499999999995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4-4A01-9ECE-5F207AA3D27B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64-4A01-9ECE-5F207AA3D27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0.69620000000000004</c:v>
                </c:pt>
                <c:pt idx="1">
                  <c:v>0.70050000000000001</c:v>
                </c:pt>
                <c:pt idx="2">
                  <c:v>0.70730000000000004</c:v>
                </c:pt>
                <c:pt idx="3">
                  <c:v>0.64419999999999999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64-4A01-9ECE-5F207AA3D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64-4A01-9ECE-5F207AA3D2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64-4A01-9ECE-5F207AA3D2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64-4A01-9ECE-5F207AA3D2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64-4A01-9ECE-5F207AA3D2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64-4A01-9ECE-5F207AA3D2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64-4A01-9ECE-5F207AA3D2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64-4A01-9ECE-5F207AA3D2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64-4A01-9ECE-5F207AA3D2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64-4A01-9ECE-5F207AA3D2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64-4A01-9ECE-5F207AA3D2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64-4A01-9ECE-5F207AA3D2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64-4A01-9ECE-5F207AA3D2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64-4A01-9ECE-5F207AA3D27B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0.42430441898527005</c:v>
                </c:pt>
                <c:pt idx="1">
                  <c:v>2.5472112428634119E-2</c:v>
                </c:pt>
                <c:pt idx="2">
                  <c:v>4.8473169285502715E-2</c:v>
                </c:pt>
                <c:pt idx="3">
                  <c:v>6.7439933719966705E-2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64-4A01-9ECE-5F207AA3D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3A-4431-AAD3-97F0F14B96C6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0.72840000000000005</c:v>
                </c:pt>
                <c:pt idx="1">
                  <c:v>0.80059999999999998</c:v>
                </c:pt>
                <c:pt idx="2">
                  <c:v>0.76540000000000008</c:v>
                </c:pt>
                <c:pt idx="3">
                  <c:v>0.74760000000000004</c:v>
                </c:pt>
                <c:pt idx="4">
                  <c:v>0.68819999999999992</c:v>
                </c:pt>
                <c:pt idx="5">
                  <c:v>0.7591</c:v>
                </c:pt>
                <c:pt idx="6">
                  <c:v>0.82590000000000008</c:v>
                </c:pt>
                <c:pt idx="7">
                  <c:v>0.92049999999999998</c:v>
                </c:pt>
                <c:pt idx="8">
                  <c:v>0.77829999999999999</c:v>
                </c:pt>
                <c:pt idx="9">
                  <c:v>0.8165</c:v>
                </c:pt>
                <c:pt idx="10">
                  <c:v>0.78749999999999998</c:v>
                </c:pt>
                <c:pt idx="11">
                  <c:v>0.77560000000000007</c:v>
                </c:pt>
                <c:pt idx="12">
                  <c:v>0.78253357023995396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A-4431-AAD3-97F0F14B96C6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3A-4431-AAD3-97F0F14B96C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0.71409999999999996</c:v>
                </c:pt>
                <c:pt idx="1">
                  <c:v>0.79409999999999992</c:v>
                </c:pt>
                <c:pt idx="2">
                  <c:v>0.76760000000000006</c:v>
                </c:pt>
                <c:pt idx="3">
                  <c:v>0.71609999999999996</c:v>
                </c:pt>
                <c:pt idx="4">
                  <c:v>0.67500000000000004</c:v>
                </c:pt>
                <c:pt idx="5">
                  <c:v>0.74480000000000002</c:v>
                </c:pt>
                <c:pt idx="6">
                  <c:v>0.78220000000000001</c:v>
                </c:pt>
                <c:pt idx="7">
                  <c:v>0.81459999999999999</c:v>
                </c:pt>
                <c:pt idx="8">
                  <c:v>0.76139999999999997</c:v>
                </c:pt>
                <c:pt idx="9">
                  <c:v>0.7772</c:v>
                </c:pt>
                <c:pt idx="10">
                  <c:v>0.73769999999999991</c:v>
                </c:pt>
                <c:pt idx="11">
                  <c:v>0.7198</c:v>
                </c:pt>
                <c:pt idx="12">
                  <c:v>0.74850931295992884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3A-4431-AAD3-97F0F14B96C6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3A-4431-AAD3-97F0F14B96C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3A-4431-AAD3-97F0F14B96C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0.747</c:v>
                </c:pt>
                <c:pt idx="1">
                  <c:v>0.7743000000000001</c:v>
                </c:pt>
                <c:pt idx="2">
                  <c:v>0.7409</c:v>
                </c:pt>
                <c:pt idx="3">
                  <c:v>0.66430000000000011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3A-4431-AAD3-97F0F14B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33A-4431-AAD3-97F0F14B96C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0.74340000000000006</c:v>
                      </c:pt>
                      <c:pt idx="1">
                        <c:v>0.73480000000000001</c:v>
                      </c:pt>
                      <c:pt idx="2">
                        <c:v>0.31909999999999999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0.39679999999999999</c:v>
                      </c:pt>
                      <c:pt idx="8">
                        <c:v>0.24129999999999999</c:v>
                      </c:pt>
                      <c:pt idx="9">
                        <c:v>0.1978</c:v>
                      </c:pt>
                      <c:pt idx="10">
                        <c:v>0.20780000000000001</c:v>
                      </c:pt>
                      <c:pt idx="11">
                        <c:v>0.19519999999999998</c:v>
                      </c:pt>
                      <c:pt idx="12">
                        <c:v>0.47595609055413801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33A-4431-AAD3-97F0F14B96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3A-4431-AAD3-97F0F14B96C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3A-4431-AAD3-97F0F14B96C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3A-4431-AAD3-97F0F14B96C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3A-4431-AAD3-97F0F14B96C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3A-4431-AAD3-97F0F14B96C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3A-4431-AAD3-97F0F14B96C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3A-4431-AAD3-97F0F14B96C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3A-4431-AAD3-97F0F14B96C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3A-4431-AAD3-97F0F14B96C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3A-4431-AAD3-97F0F14B96C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3A-4431-AAD3-97F0F14B96C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3A-4431-AAD3-97F0F14B96C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3A-4431-AAD3-97F0F14B96C6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4.6071978714465889E-2</c:v>
                </c:pt>
                <c:pt idx="1">
                  <c:v>-2.4933887419720246E-2</c:v>
                </c:pt>
                <c:pt idx="2">
                  <c:v>-3.4783741532047996E-2</c:v>
                </c:pt>
                <c:pt idx="3">
                  <c:v>-7.2336265884652806E-2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33A-4431-AAD3-97F0F14B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EE-42D7-B534-23BD8A234701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0.77359999999999995</c:v>
                </c:pt>
                <c:pt idx="1">
                  <c:v>0.82489999999999997</c:v>
                </c:pt>
                <c:pt idx="2">
                  <c:v>0.7742</c:v>
                </c:pt>
                <c:pt idx="3">
                  <c:v>0.77370000000000005</c:v>
                </c:pt>
                <c:pt idx="4">
                  <c:v>0.7340000000000001</c:v>
                </c:pt>
                <c:pt idx="5">
                  <c:v>0.78079999999999994</c:v>
                </c:pt>
                <c:pt idx="6">
                  <c:v>0.85099999999999998</c:v>
                </c:pt>
                <c:pt idx="7">
                  <c:v>0.88569999999999993</c:v>
                </c:pt>
                <c:pt idx="8">
                  <c:v>0.79090000000000005</c:v>
                </c:pt>
                <c:pt idx="9">
                  <c:v>0.83700000000000008</c:v>
                </c:pt>
                <c:pt idx="10">
                  <c:v>0.79700000000000004</c:v>
                </c:pt>
                <c:pt idx="11">
                  <c:v>0.77450000000000008</c:v>
                </c:pt>
                <c:pt idx="12">
                  <c:v>0.79979831270382273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E-42D7-B534-23BD8A234701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EE-42D7-B534-23BD8A23470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0.8014</c:v>
                </c:pt>
                <c:pt idx="1">
                  <c:v>0.83599999999999997</c:v>
                </c:pt>
                <c:pt idx="2">
                  <c:v>0.80279999999999996</c:v>
                </c:pt>
                <c:pt idx="3">
                  <c:v>0.75859999999999994</c:v>
                </c:pt>
                <c:pt idx="4">
                  <c:v>0.73549999999999993</c:v>
                </c:pt>
                <c:pt idx="5">
                  <c:v>0.78249999999999997</c:v>
                </c:pt>
                <c:pt idx="6">
                  <c:v>0.80819999999999992</c:v>
                </c:pt>
                <c:pt idx="7">
                  <c:v>0.8448</c:v>
                </c:pt>
                <c:pt idx="8">
                  <c:v>0.79409999999999992</c:v>
                </c:pt>
                <c:pt idx="9">
                  <c:v>0.81709999999999994</c:v>
                </c:pt>
                <c:pt idx="10">
                  <c:v>0.75609999999999999</c:v>
                </c:pt>
                <c:pt idx="11">
                  <c:v>0.73540000000000005</c:v>
                </c:pt>
                <c:pt idx="12">
                  <c:v>0.78720921060805849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EE-42D7-B534-23BD8A234701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EE-42D7-B534-23BD8A23470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EE-42D7-B534-23BD8A23470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0.76450000000000007</c:v>
                </c:pt>
                <c:pt idx="1">
                  <c:v>0.80030000000000001</c:v>
                </c:pt>
                <c:pt idx="2">
                  <c:v>0.75040000000000007</c:v>
                </c:pt>
                <c:pt idx="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EE-42D7-B534-23BD8A234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EE-42D7-B534-23BD8A23470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0.77239999999999998</c:v>
                      </c:pt>
                      <c:pt idx="1">
                        <c:v>0.74970000000000003</c:v>
                      </c:pt>
                      <c:pt idx="2">
                        <c:v>0.31869999999999998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0.4476</c:v>
                      </c:pt>
                      <c:pt idx="8">
                        <c:v>0.28889999999999999</c:v>
                      </c:pt>
                      <c:pt idx="9">
                        <c:v>0.25650000000000001</c:v>
                      </c:pt>
                      <c:pt idx="10">
                        <c:v>0.24109999999999998</c:v>
                      </c:pt>
                      <c:pt idx="11">
                        <c:v>0.21739999999999998</c:v>
                      </c:pt>
                      <c:pt idx="12">
                        <c:v>0.50671090593578938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EE-42D7-B534-23BD8A23470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EE-42D7-B534-23BD8A23470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EE-42D7-B534-23BD8A23470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EE-42D7-B534-23BD8A23470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EE-42D7-B534-23BD8A23470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EE-42D7-B534-23BD8A23470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EE-42D7-B534-23BD8A23470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EE-42D7-B534-23BD8A23470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EE-42D7-B534-23BD8A23470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EE-42D7-B534-23BD8A23470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EE-42D7-B534-23BD8A23470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EE-42D7-B534-23BD8A23470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EE-42D7-B534-23BD8A23470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EE-42D7-B534-23BD8A234701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-4.6044422261043105E-2</c:v>
                </c:pt>
                <c:pt idx="1">
                  <c:v>-4.2703349282296577E-2</c:v>
                </c:pt>
                <c:pt idx="2">
                  <c:v>-6.527154957648218E-2</c:v>
                </c:pt>
                <c:pt idx="3">
                  <c:v>-0.11679409438439214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EE-42D7-B534-23BD8A234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15516</c:v>
                </c:pt>
                <c:pt idx="1">
                  <c:v>8195</c:v>
                </c:pt>
                <c:pt idx="2">
                  <c:v>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D-4016-8055-FDB1F028EF4E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17579</c:v>
                </c:pt>
                <c:pt idx="1">
                  <c:v>7181</c:v>
                </c:pt>
                <c:pt idx="2">
                  <c:v>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D-4016-8055-FDB1F028E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97D-4016-8055-FDB1F028EF4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97D-4016-8055-FDB1F028EF4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97D-4016-8055-FDB1F028EF4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D-4016-8055-FDB1F028EF4E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D-4016-8055-FDB1F028EF4E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D-4016-8055-FDB1F028EF4E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7D-4016-8055-FDB1F028EF4E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7D-4016-8055-FDB1F028EF4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7D-4016-8055-FDB1F028EF4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0.59446755266984541</c:v>
                </c:pt>
                <c:pt idx="1">
                  <c:v>0.24283926820195462</c:v>
                </c:pt>
                <c:pt idx="2">
                  <c:v>0.16269317912819992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7D-4016-8055-FDB1F028E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7D-4016-8055-FDB1F028EF4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7D-4016-8055-FDB1F028EF4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7D-4016-8055-FDB1F028EF4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7D-4016-8055-FDB1F028EF4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7D-4016-8055-FDB1F028EF4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7D-4016-8055-FDB1F028EF4E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7D-4016-8055-FDB1F028EF4E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7D-4016-8055-FDB1F028EF4E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7D-4016-8055-FDB1F028EF4E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7D-4016-8055-FDB1F028EF4E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7D-4016-8055-FDB1F028EF4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7D-4016-8055-FDB1F028EF4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0.13295952565094105</c:v>
                </c:pt>
                <c:pt idx="1">
                  <c:v>-0.1237339841366687</c:v>
                </c:pt>
                <c:pt idx="2">
                  <c:v>0.85180908391070065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7D-4016-8055-FDB1F028EF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CE-4AF7-9A5C-ADF372FA52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CE-4AF7-9A5C-ADF372FA52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CE-4AF7-9A5C-ADF372FA52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9CE-4AF7-9A5C-ADF372FA52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9CE-4AF7-9A5C-ADF372FA523F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E-4AF7-9A5C-ADF372FA523F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E-4AF7-9A5C-ADF372FA523F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E-4AF7-9A5C-ADF372FA523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CE-4AF7-9A5C-ADF372FA523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CE-4AF7-9A5C-ADF372FA523F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CE-4AF7-9A5C-ADF372FA5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17579</c:v>
                </c:pt>
                <c:pt idx="1">
                  <c:v>7181</c:v>
                </c:pt>
                <c:pt idx="2">
                  <c:v>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CE-4AF7-9A5C-ADF372FA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B2-46FA-86C3-153261FCFC6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2-46FA-86C3-153261FCFC6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2-46FA-86C3-153261FCFC6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2-46FA-86C3-153261FCFC6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2-46FA-86C3-153261FCFC6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2-46FA-86C3-153261FCFC6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2-46FA-86C3-153261FCFC6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B2-46FA-86C3-153261FCFC6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B2-46FA-86C3-153261FCFC6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B2-46FA-86C3-153261FCF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9B2-46FA-86C3-153261FCFC6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B2-46FA-86C3-153261FCFC6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B2-46FA-86C3-153261FCFC6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B2-46FA-86C3-153261FCFC6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B2-46FA-86C3-153261FCF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9B2-46FA-86C3-153261FCFC6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9B2-46FA-86C3-153261FCFC6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B2-46FA-86C3-153261FCFC6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B2-46FA-86C3-153261FCFC6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B2-46FA-86C3-153261FCFC6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B2-46FA-86C3-153261FCFC6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B2-46FA-86C3-153261FCFC6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B2-46FA-86C3-153261FCFC6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B2-46FA-86C3-153261FCFC6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B2-46FA-86C3-153261FCFC6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B2-46FA-86C3-153261FCFC6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B2-46FA-86C3-153261FCFC6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B2-46FA-86C3-153261FCFC6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B2-46FA-86C3-153261FCFC6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B2-46FA-86C3-153261FCFC6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B2-46FA-86C3-153261FCFC6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B2-46FA-86C3-153261FCFC6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B2-46FA-86C3-153261FCFC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9B2-46FA-86C3-153261FCFC6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B2-46FA-86C3-153261FCFC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9B2-46FA-86C3-153261FCFC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9B2-46FA-86C3-153261FCFC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9B2-46FA-86C3-153261FCFC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9B2-46FA-86C3-153261FCFC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9B2-46FA-86C3-153261FCFC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9B2-46FA-86C3-153261FCFC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9B2-46FA-86C3-153261FCFC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9B2-46FA-86C3-153261FCFC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9B2-46FA-86C3-153261FCFC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9B2-46FA-86C3-153261FCFC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9B2-46FA-86C3-153261FCFC6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9B2-46FA-86C3-153261FCFC6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9B2-46FA-86C3-153261FCFC6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9B2-46FA-86C3-153261FCFC6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9B2-46FA-86C3-153261FCFC6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B2-46FA-86C3-153261FCFC6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B2-46FA-86C3-153261FCFC6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B2-46FA-86C3-153261FCFC6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B2-46FA-86C3-153261FCFC6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B2-46FA-86C3-153261FCFC6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B2-46FA-86C3-153261FCFC6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B2-46FA-86C3-153261FCFC6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9B2-46FA-86C3-153261FCFC6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9B2-46FA-86C3-153261FCFC6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9B2-46FA-86C3-153261FCFC6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9B2-46FA-86C3-153261FCFC6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9B2-46FA-86C3-153261FCFC6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9B2-46FA-86C3-153261FCFC6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9B2-46FA-86C3-153261FCFC6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9B2-46FA-86C3-153261FCFC6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9B2-46FA-86C3-153261FCFC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9B2-46FA-86C3-153261FCFC6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9B2-46FA-86C3-153261FCFC6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9B2-46FA-86C3-153261FCFC6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9B2-46FA-86C3-153261FCFC6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9B2-46FA-86C3-153261FCFC6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9B2-46FA-86C3-153261FCFC6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9B2-46FA-86C3-153261FCFC6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9B2-46FA-86C3-153261FCFC6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9B2-46FA-86C3-153261FCFC6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9B2-46FA-86C3-153261FCFC6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9B2-46FA-86C3-153261FCFC6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9B2-46FA-86C3-153261FCFC6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9B2-46FA-86C3-153261FCFC6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9B2-46FA-86C3-153261FCFC6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9B2-46FA-86C3-153261FCFC6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9B2-46FA-86C3-153261FCFC6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9B2-46FA-86C3-153261FCFC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9B2-46FA-86C3-153261FC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B3-44D4-AE26-072E6444196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B3-44D4-AE26-072E6444196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B3-44D4-AE26-072E6444196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B3-44D4-AE26-072E6444196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5863</c:v>
                </c:pt>
                <c:pt idx="1">
                  <c:v>15037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3-44D4-AE26-072E64441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20597</c:v>
                </c:pt>
                <c:pt idx="1">
                  <c:v>7768</c:v>
                </c:pt>
                <c:pt idx="2">
                  <c:v>12829</c:v>
                </c:pt>
                <c:pt idx="3">
                  <c:v>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7-4614-9939-D256DECEE7E0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18853</c:v>
                </c:pt>
                <c:pt idx="1">
                  <c:v>6860</c:v>
                </c:pt>
                <c:pt idx="2">
                  <c:v>11993</c:v>
                </c:pt>
                <c:pt idx="3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7-4614-9939-D256DECEE7E0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20900</c:v>
                </c:pt>
                <c:pt idx="1">
                  <c:v>5863</c:v>
                </c:pt>
                <c:pt idx="2">
                  <c:v>15037</c:v>
                </c:pt>
                <c:pt idx="3">
                  <c:v>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7-4614-9939-D256DECE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0.1085768843154935</c:v>
                </c:pt>
                <c:pt idx="1">
                  <c:v>-0.14533527696793003</c:v>
                </c:pt>
                <c:pt idx="2">
                  <c:v>0.25381472525639959</c:v>
                </c:pt>
                <c:pt idx="3">
                  <c:v>0.16295600858369097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7-4614-9939-D256DECEE7E0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0.70677352811876504</c:v>
                </c:pt>
                <c:pt idx="1">
                  <c:v>0.19826857394068514</c:v>
                </c:pt>
                <c:pt idx="2">
                  <c:v>0.50850495417807984</c:v>
                </c:pt>
                <c:pt idx="3">
                  <c:v>0.29322647188123502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7-4614-9939-D256DECE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AC-4449-A084-042846A23790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AC-4449-A084-042846A23790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C-4449-A084-042846A23790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C-4449-A084-042846A2379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2457</c:v>
                </c:pt>
                <c:pt idx="1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AC-4449-A084-042846A2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14893</c:v>
                </c:pt>
                <c:pt idx="1">
                  <c:v>4053</c:v>
                </c:pt>
                <c:pt idx="2">
                  <c:v>10840</c:v>
                </c:pt>
                <c:pt idx="3">
                  <c:v>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B-4FAA-931C-71BF97598D6E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11758</c:v>
                </c:pt>
                <c:pt idx="1">
                  <c:v>1923</c:v>
                </c:pt>
                <c:pt idx="2">
                  <c:v>9835</c:v>
                </c:pt>
                <c:pt idx="3">
                  <c:v>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B-4FAA-931C-71BF97598D6E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13457</c:v>
                </c:pt>
                <c:pt idx="1">
                  <c:v>2457</c:v>
                </c:pt>
                <c:pt idx="2">
                  <c:v>11000</c:v>
                </c:pt>
                <c:pt idx="3">
                  <c:v>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B-4FAA-931C-71BF9759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0.14449736349719333</c:v>
                </c:pt>
                <c:pt idx="1">
                  <c:v>0.27769110764430582</c:v>
                </c:pt>
                <c:pt idx="2">
                  <c:v>0.11845449923741747</c:v>
                </c:pt>
                <c:pt idx="3">
                  <c:v>9.6860031931878643E-2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B-4FAA-931C-71BF97598D6E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0.76551567210876614</c:v>
                </c:pt>
                <c:pt idx="1">
                  <c:v>0.13976904260765685</c:v>
                </c:pt>
                <c:pt idx="2">
                  <c:v>0.62574662950110926</c:v>
                </c:pt>
                <c:pt idx="3">
                  <c:v>0.23448432789123386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0B-4FAA-931C-71BF9759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1E-4B11-8D57-6EAB575CAA8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1E-4B11-8D57-6EAB575CAA81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E-4B11-8D57-6EAB575CAA81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E-4B11-8D57-6EAB575CAA8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3406</c:v>
                </c:pt>
                <c:pt idx="1">
                  <c:v>4037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1E-4B11-8D57-6EAB575CA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5704</c:v>
                </c:pt>
                <c:pt idx="1">
                  <c:v>3715</c:v>
                </c:pt>
                <c:pt idx="2">
                  <c:v>1989</c:v>
                </c:pt>
                <c:pt idx="3">
                  <c:v>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D-4D51-8907-5CBA22941397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7095</c:v>
                </c:pt>
                <c:pt idx="1">
                  <c:v>4937</c:v>
                </c:pt>
                <c:pt idx="2">
                  <c:v>2158</c:v>
                </c:pt>
                <c:pt idx="3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D-4D51-8907-5CBA22941397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7443</c:v>
                </c:pt>
                <c:pt idx="1">
                  <c:v>3406</c:v>
                </c:pt>
                <c:pt idx="2">
                  <c:v>4037</c:v>
                </c:pt>
                <c:pt idx="3">
                  <c:v>4549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7D-4D51-8907-5CBA2294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4.9048625792811773E-2</c:v>
                </c:pt>
                <c:pt idx="1">
                  <c:v>-0.31010735264330569</c:v>
                </c:pt>
                <c:pt idx="2">
                  <c:v>0.87071362372567185</c:v>
                </c:pt>
                <c:pt idx="3">
                  <c:v>0.23012439156300712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7D-4D51-8907-5CBA22941397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0.62066377585056709</c:v>
                </c:pt>
                <c:pt idx="1">
                  <c:v>0.28402268178785856</c:v>
                </c:pt>
                <c:pt idx="2">
                  <c:v>0.33664109406270848</c:v>
                </c:pt>
                <c:pt idx="3">
                  <c:v>0.37933622414943297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7D-4D51-8907-5CBA2294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B-4109-B79C-5F228EED83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B-4109-B79C-5F228EED83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5B-4109-B79C-5F228EED83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5B-4109-B79C-5F228EED83C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55B-4109-B79C-5F228EED83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5B-4109-B79C-5F228EED83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5B-4109-B79C-5F228EED83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5B-4109-B79C-5F228EED83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5B-4109-B79C-5F228EED83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5B-4109-B79C-5F228EED83CF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B-4109-B79C-5F228EED83CF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B-4109-B79C-5F228EED83CF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B-4109-B79C-5F228EED83CF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5B-4109-B79C-5F228EED83CF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5B-4109-B79C-5F228EED83CF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5B-4109-B79C-5F228EED83CF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5B-4109-B79C-5F228EED83CF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5B-4109-B79C-5F228EED83CF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5B-4109-B79C-5F228EED83CF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55B-4109-B79C-5F228EED83C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32343</c:v>
                </c:pt>
                <c:pt idx="1">
                  <c:v>29571</c:v>
                </c:pt>
                <c:pt idx="2">
                  <c:v>2911</c:v>
                </c:pt>
                <c:pt idx="3">
                  <c:v>98066</c:v>
                </c:pt>
                <c:pt idx="4">
                  <c:v>13516</c:v>
                </c:pt>
                <c:pt idx="5">
                  <c:v>53914</c:v>
                </c:pt>
                <c:pt idx="6">
                  <c:v>10010</c:v>
                </c:pt>
                <c:pt idx="7">
                  <c:v>4700</c:v>
                </c:pt>
                <c:pt idx="8">
                  <c:v>8102</c:v>
                </c:pt>
                <c:pt idx="9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5B-4109-B79C-5F228EED8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2-47B4-9040-166FCF69FE9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2-47B4-9040-166FCF69FE9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2-47B4-9040-166FCF69FE9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2-47B4-9040-166FCF69FE9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2-47B4-9040-166FCF69FE9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2-47B4-9040-166FCF69FE9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12-47B4-9040-166FCF69FE9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2-47B4-9040-166FCF69FE9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12-47B4-9040-166FCF69FE9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12-47B4-9040-166FCF69F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412-47B4-9040-166FCF69FE9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12-47B4-9040-166FCF69FE9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12-47B4-9040-166FCF69FE9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12-47B4-9040-166FCF69FE9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12-47B4-9040-166FCF69F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412-47B4-9040-166FCF69FE9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412-47B4-9040-166FCF69FE9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12-47B4-9040-166FCF69FE9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12-47B4-9040-166FCF69FE9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12-47B4-9040-166FCF69FE9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12-47B4-9040-166FCF69FE9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12-47B4-9040-166FCF69FE9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12-47B4-9040-166FCF69FE9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12-47B4-9040-166FCF69FE9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12-47B4-9040-166FCF69FE9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12-47B4-9040-166FCF69FE9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12-47B4-9040-166FCF69FE9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12-47B4-9040-166FCF69FE9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12-47B4-9040-166FCF69FE9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12-47B4-9040-166FCF69FE9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12-47B4-9040-166FCF69FE9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12-47B4-9040-166FCF69FE9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12-47B4-9040-166FCF69FE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412-47B4-9040-166FCF69FE9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12-47B4-9040-166FCF69FE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412-47B4-9040-166FCF69FE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412-47B4-9040-166FCF69FE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412-47B4-9040-166FCF69FE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412-47B4-9040-166FCF69FE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412-47B4-9040-166FCF69FE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412-47B4-9040-166FCF69FE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412-47B4-9040-166FCF69FE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412-47B4-9040-166FCF69FE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412-47B4-9040-166FCF69FE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412-47B4-9040-166FCF69FE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412-47B4-9040-166FCF69FE9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412-47B4-9040-166FCF69FE9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412-47B4-9040-166FCF69FE9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412-47B4-9040-166FCF69FE9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412-47B4-9040-166FCF69FE9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12-47B4-9040-166FCF69FE9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12-47B4-9040-166FCF69FE9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12-47B4-9040-166FCF69FE9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12-47B4-9040-166FCF69FE9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12-47B4-9040-166FCF69FE9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412-47B4-9040-166FCF69FE9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412-47B4-9040-166FCF69FE9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412-47B4-9040-166FCF69FE9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412-47B4-9040-166FCF69FE9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412-47B4-9040-166FCF69FE9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412-47B4-9040-166FCF69FE9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412-47B4-9040-166FCF69FE9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412-47B4-9040-166FCF69FE9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412-47B4-9040-166FCF69FE9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412-47B4-9040-166FCF69FE9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412-47B4-9040-166FCF69FE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412-47B4-9040-166FCF69FE9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412-47B4-9040-166FCF69FE9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412-47B4-9040-166FCF69FE9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412-47B4-9040-166FCF69FE9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412-47B4-9040-166FCF69FE9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412-47B4-9040-166FCF69FE9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412-47B4-9040-166FCF69FE9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412-47B4-9040-166FCF69FE9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412-47B4-9040-166FCF69FE9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412-47B4-9040-166FCF69FE9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412-47B4-9040-166FCF69FE9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412-47B4-9040-166FCF69FE9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412-47B4-9040-166FCF69FE9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412-47B4-9040-166FCF69FE9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412-47B4-9040-166FCF69FE9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412-47B4-9040-166FCF69FE9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412-47B4-9040-166FCF69FE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412-47B4-9040-166FCF69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42026</c:v>
                </c:pt>
                <c:pt idx="1">
                  <c:v>28866</c:v>
                </c:pt>
                <c:pt idx="2">
                  <c:v>8564</c:v>
                </c:pt>
                <c:pt idx="3">
                  <c:v>92403</c:v>
                </c:pt>
                <c:pt idx="4">
                  <c:v>15306</c:v>
                </c:pt>
                <c:pt idx="5">
                  <c:v>50185</c:v>
                </c:pt>
                <c:pt idx="6">
                  <c:v>13085</c:v>
                </c:pt>
                <c:pt idx="7">
                  <c:v>8562</c:v>
                </c:pt>
                <c:pt idx="8">
                  <c:v>6094</c:v>
                </c:pt>
                <c:pt idx="9">
                  <c:v>17454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3-4848-806E-363BBEF76B19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34651</c:v>
                </c:pt>
                <c:pt idx="1">
                  <c:v>26309</c:v>
                </c:pt>
                <c:pt idx="2">
                  <c:v>5029</c:v>
                </c:pt>
                <c:pt idx="3">
                  <c:v>90657</c:v>
                </c:pt>
                <c:pt idx="4">
                  <c:v>11583</c:v>
                </c:pt>
                <c:pt idx="5">
                  <c:v>48415</c:v>
                </c:pt>
                <c:pt idx="6">
                  <c:v>10252</c:v>
                </c:pt>
                <c:pt idx="7">
                  <c:v>6098</c:v>
                </c:pt>
                <c:pt idx="8">
                  <c:v>12035</c:v>
                </c:pt>
                <c:pt idx="9">
                  <c:v>16664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3-4848-806E-363BBEF76B19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32343</c:v>
                </c:pt>
                <c:pt idx="1">
                  <c:v>29571</c:v>
                </c:pt>
                <c:pt idx="2">
                  <c:v>2911</c:v>
                </c:pt>
                <c:pt idx="3">
                  <c:v>98066</c:v>
                </c:pt>
                <c:pt idx="4">
                  <c:v>13516</c:v>
                </c:pt>
                <c:pt idx="5">
                  <c:v>53914</c:v>
                </c:pt>
                <c:pt idx="6">
                  <c:v>10010</c:v>
                </c:pt>
                <c:pt idx="7">
                  <c:v>4700</c:v>
                </c:pt>
                <c:pt idx="8">
                  <c:v>8102</c:v>
                </c:pt>
                <c:pt idx="9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3-4848-806E-363BBEF76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-6.6607024328302233E-2</c:v>
                </c:pt>
                <c:pt idx="1">
                  <c:v>0.1239879889011366</c:v>
                </c:pt>
                <c:pt idx="2">
                  <c:v>-0.42115728773115924</c:v>
                </c:pt>
                <c:pt idx="3">
                  <c:v>8.1725625158564741E-2</c:v>
                </c:pt>
                <c:pt idx="4">
                  <c:v>0.16688250021583362</c:v>
                </c:pt>
                <c:pt idx="5">
                  <c:v>0.1135805019105649</c:v>
                </c:pt>
                <c:pt idx="6">
                  <c:v>-2.3605150214592308E-2</c:v>
                </c:pt>
                <c:pt idx="7">
                  <c:v>-0.22925549360446051</c:v>
                </c:pt>
                <c:pt idx="8">
                  <c:v>-0.32679684254258412</c:v>
                </c:pt>
                <c:pt idx="9">
                  <c:v>-0.14894383101296205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3-4848-806E-363BBEF76B19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0.12099208798608384</c:v>
                </c:pt>
                <c:pt idx="1">
                  <c:v>0.11062229953425734</c:v>
                </c:pt>
                <c:pt idx="2">
                  <c:v>1.0889774236387782E-2</c:v>
                </c:pt>
                <c:pt idx="3">
                  <c:v>0.36685558236537419</c:v>
                </c:pt>
                <c:pt idx="4">
                  <c:v>5.0562070964966427E-2</c:v>
                </c:pt>
                <c:pt idx="5">
                  <c:v>0.20168714812113051</c:v>
                </c:pt>
                <c:pt idx="6">
                  <c:v>3.7446458298262347E-2</c:v>
                </c:pt>
                <c:pt idx="7">
                  <c:v>1.7582253147036268E-2</c:v>
                </c:pt>
                <c:pt idx="8">
                  <c:v>3.0308811701550604E-2</c:v>
                </c:pt>
                <c:pt idx="9">
                  <c:v>5.3053513644950714E-2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3-4848-806E-363BBEF76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9D-4F65-BD4D-8B5F15A7B0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9D-4F65-BD4D-8B5F15A7B0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9D-4F65-BD4D-8B5F15A7B0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9D-4F65-BD4D-8B5F15A7B0A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9D-4F65-BD4D-8B5F15A7B0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9D-4F65-BD4D-8B5F15A7B0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9D-4F65-BD4D-8B5F15A7B0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9D-4F65-BD4D-8B5F15A7B0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9D-4F65-BD4D-8B5F15A7B0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9D-4F65-BD4D-8B5F15A7B0AA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D-4F65-BD4D-8B5F15A7B0AA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D-4F65-BD4D-8B5F15A7B0AA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9D-4F65-BD4D-8B5F15A7B0AA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9D-4F65-BD4D-8B5F15A7B0AA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9D-4F65-BD4D-8B5F15A7B0AA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9D-4F65-BD4D-8B5F15A7B0AA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9D-4F65-BD4D-8B5F15A7B0AA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9D-4F65-BD4D-8B5F15A7B0AA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9D-4F65-BD4D-8B5F15A7B0AA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09D-4F65-BD4D-8B5F15A7B0A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19855</c:v>
                </c:pt>
                <c:pt idx="1">
                  <c:v>17579</c:v>
                </c:pt>
                <c:pt idx="2">
                  <c:v>1062</c:v>
                </c:pt>
                <c:pt idx="3">
                  <c:v>77800</c:v>
                </c:pt>
                <c:pt idx="4">
                  <c:v>9343</c:v>
                </c:pt>
                <c:pt idx="5">
                  <c:v>28196</c:v>
                </c:pt>
                <c:pt idx="6">
                  <c:v>7055</c:v>
                </c:pt>
                <c:pt idx="7">
                  <c:v>2730</c:v>
                </c:pt>
                <c:pt idx="8">
                  <c:v>5841</c:v>
                </c:pt>
                <c:pt idx="9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9D-4F65-BD4D-8B5F15A7B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C5-42BA-BDF4-EA675E4CE8D5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C5-42BA-BDF4-EA675E4CE8D5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5-42BA-BDF4-EA675E4CE8D5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5-42BA-BDF4-EA675E4CE8D5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5-42BA-BDF4-EA675E4CE8D5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5-42BA-BDF4-EA675E4CE8D5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5-42BA-BDF4-EA675E4CE8D5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C5-42BA-BDF4-EA675E4CE8D5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C5-42BA-BDF4-EA675E4CE8D5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C5-42BA-BDF4-EA675E4CE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DC5-42BA-BDF4-EA675E4CE8D5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C5-42BA-BDF4-EA675E4CE8D5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C5-42BA-BDF4-EA675E4CE8D5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C5-42BA-BDF4-EA675E4CE8D5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C5-42BA-BDF4-EA675E4CE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DC5-42BA-BDF4-EA675E4CE8D5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6DC5-42BA-BDF4-EA675E4CE8D5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C5-42BA-BDF4-EA675E4CE8D5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C5-42BA-BDF4-EA675E4CE8D5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C5-42BA-BDF4-EA675E4CE8D5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C5-42BA-BDF4-EA675E4CE8D5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C5-42BA-BDF4-EA675E4CE8D5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C5-42BA-BDF4-EA675E4CE8D5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C5-42BA-BDF4-EA675E4CE8D5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C5-42BA-BDF4-EA675E4CE8D5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C5-42BA-BDF4-EA675E4CE8D5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C5-42BA-BDF4-EA675E4CE8D5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C5-42BA-BDF4-EA675E4CE8D5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C5-42BA-BDF4-EA675E4CE8D5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C5-42BA-BDF4-EA675E4CE8D5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C5-42BA-BDF4-EA675E4CE8D5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C5-42BA-BDF4-EA675E4CE8D5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C5-42BA-BDF4-EA675E4CE8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6DC5-42BA-BDF4-EA675E4CE8D5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C5-42BA-BDF4-EA675E4CE8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DC5-42BA-BDF4-EA675E4CE8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DC5-42BA-BDF4-EA675E4CE8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DC5-42BA-BDF4-EA675E4CE8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DC5-42BA-BDF4-EA675E4CE8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DC5-42BA-BDF4-EA675E4CE8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DC5-42BA-BDF4-EA675E4CE8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DC5-42BA-BDF4-EA675E4CE8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DC5-42BA-BDF4-EA675E4CE8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DC5-42BA-BDF4-EA675E4CE8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6DC5-42BA-BDF4-EA675E4CE8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6DC5-42BA-BDF4-EA675E4CE8D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6DC5-42BA-BDF4-EA675E4CE8D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6DC5-42BA-BDF4-EA675E4CE8D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6DC5-42BA-BDF4-EA675E4CE8D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6DC5-42BA-BDF4-EA675E4CE8D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C5-42BA-BDF4-EA675E4CE8D5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C5-42BA-BDF4-EA675E4CE8D5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C5-42BA-BDF4-EA675E4CE8D5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C5-42BA-BDF4-EA675E4CE8D5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C5-42BA-BDF4-EA675E4CE8D5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C5-42BA-BDF4-EA675E4CE8D5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DC5-42BA-BDF4-EA675E4CE8D5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C5-42BA-BDF4-EA675E4CE8D5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DC5-42BA-BDF4-EA675E4CE8D5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C5-42BA-BDF4-EA675E4CE8D5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DC5-42BA-BDF4-EA675E4CE8D5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DC5-42BA-BDF4-EA675E4CE8D5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DC5-42BA-BDF4-EA675E4CE8D5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DC5-42BA-BDF4-EA675E4CE8D5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DC5-42BA-BDF4-EA675E4CE8D5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DC5-42BA-BDF4-EA675E4CE8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6DC5-42BA-BDF4-EA675E4CE8D5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DC5-42BA-BDF4-EA675E4CE8D5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DC5-42BA-BDF4-EA675E4CE8D5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DC5-42BA-BDF4-EA675E4CE8D5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DC5-42BA-BDF4-EA675E4CE8D5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DC5-42BA-BDF4-EA675E4CE8D5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DC5-42BA-BDF4-EA675E4CE8D5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DC5-42BA-BDF4-EA675E4CE8D5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DC5-42BA-BDF4-EA675E4CE8D5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DC5-42BA-BDF4-EA675E4CE8D5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DC5-42BA-BDF4-EA675E4CE8D5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DC5-42BA-BDF4-EA675E4CE8D5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DC5-42BA-BDF4-EA675E4CE8D5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DC5-42BA-BDF4-EA675E4CE8D5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DC5-42BA-BDF4-EA675E4CE8D5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DC5-42BA-BDF4-EA675E4CE8D5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DC5-42BA-BDF4-EA675E4CE8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6DC5-42BA-BDF4-EA675E4C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24359</c:v>
                </c:pt>
                <c:pt idx="1">
                  <c:v>18307</c:v>
                </c:pt>
                <c:pt idx="2">
                  <c:v>2287</c:v>
                </c:pt>
                <c:pt idx="3">
                  <c:v>71525</c:v>
                </c:pt>
                <c:pt idx="4">
                  <c:v>8471</c:v>
                </c:pt>
                <c:pt idx="5">
                  <c:v>27288</c:v>
                </c:pt>
                <c:pt idx="6">
                  <c:v>9305</c:v>
                </c:pt>
                <c:pt idx="7">
                  <c:v>2816</c:v>
                </c:pt>
                <c:pt idx="8">
                  <c:v>1676</c:v>
                </c:pt>
                <c:pt idx="9">
                  <c:v>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D0C-BC64-1A0B3D65F249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22047</c:v>
                </c:pt>
                <c:pt idx="1">
                  <c:v>15516</c:v>
                </c:pt>
                <c:pt idx="2">
                  <c:v>1687</c:v>
                </c:pt>
                <c:pt idx="3">
                  <c:v>69868</c:v>
                </c:pt>
                <c:pt idx="4">
                  <c:v>8394</c:v>
                </c:pt>
                <c:pt idx="5">
                  <c:v>27305</c:v>
                </c:pt>
                <c:pt idx="6">
                  <c:v>7737</c:v>
                </c:pt>
                <c:pt idx="7">
                  <c:v>2310</c:v>
                </c:pt>
                <c:pt idx="8">
                  <c:v>7410</c:v>
                </c:pt>
                <c:pt idx="9">
                  <c:v>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8-4D0C-BC64-1A0B3D65F249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19855</c:v>
                </c:pt>
                <c:pt idx="1">
                  <c:v>17579</c:v>
                </c:pt>
                <c:pt idx="2">
                  <c:v>1062</c:v>
                </c:pt>
                <c:pt idx="3">
                  <c:v>77800</c:v>
                </c:pt>
                <c:pt idx="4">
                  <c:v>9343</c:v>
                </c:pt>
                <c:pt idx="5">
                  <c:v>28196</c:v>
                </c:pt>
                <c:pt idx="6">
                  <c:v>7055</c:v>
                </c:pt>
                <c:pt idx="7">
                  <c:v>2730</c:v>
                </c:pt>
                <c:pt idx="8">
                  <c:v>5841</c:v>
                </c:pt>
                <c:pt idx="9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78-4D0C-BC64-1A0B3D65F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-9.9423957908105431E-2</c:v>
                </c:pt>
                <c:pt idx="1">
                  <c:v>0.13295952565094105</c:v>
                </c:pt>
                <c:pt idx="2">
                  <c:v>-0.37048014226437465</c:v>
                </c:pt>
                <c:pt idx="3">
                  <c:v>0.11352836777924091</c:v>
                </c:pt>
                <c:pt idx="4">
                  <c:v>0.113056945437217</c:v>
                </c:pt>
                <c:pt idx="5">
                  <c:v>3.2631386193004985E-2</c:v>
                </c:pt>
                <c:pt idx="6">
                  <c:v>-8.8147860928008304E-2</c:v>
                </c:pt>
                <c:pt idx="7">
                  <c:v>0.18181818181818188</c:v>
                </c:pt>
                <c:pt idx="8">
                  <c:v>-0.21174089068825908</c:v>
                </c:pt>
                <c:pt idx="9">
                  <c:v>4.7732696897374804E-2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8-4D0C-BC64-1A0B3D65F249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0.1139193298525446</c:v>
                </c:pt>
                <c:pt idx="1">
                  <c:v>0.10086063457455964</c:v>
                </c:pt>
                <c:pt idx="2">
                  <c:v>6.0932927878822648E-3</c:v>
                </c:pt>
                <c:pt idx="3">
                  <c:v>0.44638246600493431</c:v>
                </c:pt>
                <c:pt idx="4">
                  <c:v>5.3606058867404903E-2</c:v>
                </c:pt>
                <c:pt idx="5">
                  <c:v>0.16177634976189109</c:v>
                </c:pt>
                <c:pt idx="6">
                  <c:v>4.0478512823455159E-2</c:v>
                </c:pt>
                <c:pt idx="7">
                  <c:v>1.5663549256985484E-2</c:v>
                </c:pt>
                <c:pt idx="8">
                  <c:v>3.3513110333352455E-2</c:v>
                </c:pt>
                <c:pt idx="9">
                  <c:v>2.7706695736990073E-2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78-4D0C-BC64-1A0B3D65F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21-4E74-B20B-8679660397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21-4E74-B20B-8679660397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21-4E74-B20B-8679660397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021-4E74-B20B-86796603972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021-4E74-B20B-86796603972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21-4E74-B20B-8679660397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21-4E74-B20B-86796603972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021-4E74-B20B-86796603972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021-4E74-B20B-86796603972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021-4E74-B20B-86796603972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1-4E74-B20B-86796603972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1-4E74-B20B-86796603972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1-4E74-B20B-86796603972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1-4E74-B20B-86796603972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21-4E74-B20B-86796603972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21-4E74-B20B-86796603972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21-4E74-B20B-86796603972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21-4E74-B20B-86796603972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21-4E74-B20B-86796603972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021-4E74-B20B-86796603972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12488</c:v>
                </c:pt>
                <c:pt idx="1">
                  <c:v>11992</c:v>
                </c:pt>
                <c:pt idx="2">
                  <c:v>1849</c:v>
                </c:pt>
                <c:pt idx="3">
                  <c:v>20266</c:v>
                </c:pt>
                <c:pt idx="4">
                  <c:v>4173</c:v>
                </c:pt>
                <c:pt idx="5">
                  <c:v>25718</c:v>
                </c:pt>
                <c:pt idx="6">
                  <c:v>2955</c:v>
                </c:pt>
                <c:pt idx="7">
                  <c:v>1970</c:v>
                </c:pt>
                <c:pt idx="8">
                  <c:v>2261</c:v>
                </c:pt>
                <c:pt idx="9">
                  <c:v>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021-4E74-B20B-867966039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6-4E01-A5B1-6AECE0D22422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6-4E01-A5B1-6AECE0D22422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6-4E01-A5B1-6AECE0D22422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6-4E01-A5B1-6AECE0D22422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6-4E01-A5B1-6AECE0D22422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6-4E01-A5B1-6AECE0D22422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6-4E01-A5B1-6AECE0D22422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F6-4E01-A5B1-6AECE0D22422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F6-4E01-A5B1-6AECE0D22422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6-4E01-A5B1-6AECE0D22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3F6-4E01-A5B1-6AECE0D22422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F6-4E01-A5B1-6AECE0D22422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F6-4E01-A5B1-6AECE0D22422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F6-4E01-A5B1-6AECE0D22422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F6-4E01-A5B1-6AECE0D22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3F6-4E01-A5B1-6AECE0D22422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3F6-4E01-A5B1-6AECE0D22422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F6-4E01-A5B1-6AECE0D22422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F6-4E01-A5B1-6AECE0D22422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F6-4E01-A5B1-6AECE0D22422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F6-4E01-A5B1-6AECE0D22422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F6-4E01-A5B1-6AECE0D22422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F6-4E01-A5B1-6AECE0D22422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F6-4E01-A5B1-6AECE0D22422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F6-4E01-A5B1-6AECE0D22422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F6-4E01-A5B1-6AECE0D22422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F6-4E01-A5B1-6AECE0D22422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F6-4E01-A5B1-6AECE0D22422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F6-4E01-A5B1-6AECE0D22422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F6-4E01-A5B1-6AECE0D22422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F6-4E01-A5B1-6AECE0D22422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F6-4E01-A5B1-6AECE0D22422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F6-4E01-A5B1-6AECE0D2242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3F6-4E01-A5B1-6AECE0D22422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F6-4E01-A5B1-6AECE0D224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3F6-4E01-A5B1-6AECE0D224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3F6-4E01-A5B1-6AECE0D224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3F6-4E01-A5B1-6AECE0D224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3F6-4E01-A5B1-6AECE0D224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3F6-4E01-A5B1-6AECE0D224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3F6-4E01-A5B1-6AECE0D224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3F6-4E01-A5B1-6AECE0D224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3F6-4E01-A5B1-6AECE0D224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3F6-4E01-A5B1-6AECE0D224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3F6-4E01-A5B1-6AECE0D224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3F6-4E01-A5B1-6AECE0D224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3F6-4E01-A5B1-6AECE0D224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3F6-4E01-A5B1-6AECE0D224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3F6-4E01-A5B1-6AECE0D2242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3F6-4E01-A5B1-6AECE0D2242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F6-4E01-A5B1-6AECE0D22422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F6-4E01-A5B1-6AECE0D22422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F6-4E01-A5B1-6AECE0D22422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F6-4E01-A5B1-6AECE0D22422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F6-4E01-A5B1-6AECE0D22422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F6-4E01-A5B1-6AECE0D22422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3F6-4E01-A5B1-6AECE0D22422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3F6-4E01-A5B1-6AECE0D22422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3F6-4E01-A5B1-6AECE0D22422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3F6-4E01-A5B1-6AECE0D22422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3F6-4E01-A5B1-6AECE0D22422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3F6-4E01-A5B1-6AECE0D22422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3F6-4E01-A5B1-6AECE0D22422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3F6-4E01-A5B1-6AECE0D22422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3F6-4E01-A5B1-6AECE0D22422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3F6-4E01-A5B1-6AECE0D2242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3F6-4E01-A5B1-6AECE0D22422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3F6-4E01-A5B1-6AECE0D22422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3F6-4E01-A5B1-6AECE0D22422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3F6-4E01-A5B1-6AECE0D22422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3F6-4E01-A5B1-6AECE0D22422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3F6-4E01-A5B1-6AECE0D22422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3F6-4E01-A5B1-6AECE0D22422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3F6-4E01-A5B1-6AECE0D22422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3F6-4E01-A5B1-6AECE0D22422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3F6-4E01-A5B1-6AECE0D22422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3F6-4E01-A5B1-6AECE0D22422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3F6-4E01-A5B1-6AECE0D22422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3F6-4E01-A5B1-6AECE0D22422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3F6-4E01-A5B1-6AECE0D22422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3F6-4E01-A5B1-6AECE0D22422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3F6-4E01-A5B1-6AECE0D22422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3F6-4E01-A5B1-6AECE0D2242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3F6-4E01-A5B1-6AECE0D2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17667</c:v>
                </c:pt>
                <c:pt idx="1">
                  <c:v>10559</c:v>
                </c:pt>
                <c:pt idx="2">
                  <c:v>6277</c:v>
                </c:pt>
                <c:pt idx="3">
                  <c:v>20878</c:v>
                </c:pt>
                <c:pt idx="4">
                  <c:v>6835</c:v>
                </c:pt>
                <c:pt idx="5">
                  <c:v>22897</c:v>
                </c:pt>
                <c:pt idx="6">
                  <c:v>3780</c:v>
                </c:pt>
                <c:pt idx="7">
                  <c:v>5746</c:v>
                </c:pt>
                <c:pt idx="8">
                  <c:v>4418</c:v>
                </c:pt>
                <c:pt idx="9">
                  <c:v>12082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7-4212-815B-1BF90A47286F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12604</c:v>
                </c:pt>
                <c:pt idx="1">
                  <c:v>10793</c:v>
                </c:pt>
                <c:pt idx="2">
                  <c:v>3342</c:v>
                </c:pt>
                <c:pt idx="3">
                  <c:v>20789</c:v>
                </c:pt>
                <c:pt idx="4">
                  <c:v>3189</c:v>
                </c:pt>
                <c:pt idx="5">
                  <c:v>21110</c:v>
                </c:pt>
                <c:pt idx="6">
                  <c:v>2515</c:v>
                </c:pt>
                <c:pt idx="7">
                  <c:v>3788</c:v>
                </c:pt>
                <c:pt idx="8">
                  <c:v>4625</c:v>
                </c:pt>
                <c:pt idx="9">
                  <c:v>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7-4212-815B-1BF90A47286F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12488</c:v>
                </c:pt>
                <c:pt idx="1">
                  <c:v>11992</c:v>
                </c:pt>
                <c:pt idx="2">
                  <c:v>1849</c:v>
                </c:pt>
                <c:pt idx="3">
                  <c:v>20266</c:v>
                </c:pt>
                <c:pt idx="4">
                  <c:v>4173</c:v>
                </c:pt>
                <c:pt idx="5">
                  <c:v>25718</c:v>
                </c:pt>
                <c:pt idx="6">
                  <c:v>2955</c:v>
                </c:pt>
                <c:pt idx="7">
                  <c:v>1970</c:v>
                </c:pt>
                <c:pt idx="8">
                  <c:v>2261</c:v>
                </c:pt>
                <c:pt idx="9">
                  <c:v>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A7-4212-815B-1BF90A472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-9.2034274833385776E-3</c:v>
                </c:pt>
                <c:pt idx="1">
                  <c:v>0.1110905216343927</c:v>
                </c:pt>
                <c:pt idx="2">
                  <c:v>-0.44673847995212446</c:v>
                </c:pt>
                <c:pt idx="3">
                  <c:v>-2.5157535234979989E-2</c:v>
                </c:pt>
                <c:pt idx="4">
                  <c:v>0.30856067732831605</c:v>
                </c:pt>
                <c:pt idx="5">
                  <c:v>0.21828517290383709</c:v>
                </c:pt>
                <c:pt idx="6">
                  <c:v>0.1749502982107356</c:v>
                </c:pt>
                <c:pt idx="7">
                  <c:v>-0.47993664202745512</c:v>
                </c:pt>
                <c:pt idx="8">
                  <c:v>-0.5111351351351352</c:v>
                </c:pt>
                <c:pt idx="9">
                  <c:v>-0.22413936126088763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A7-4212-815B-1BF90A47286F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0.13424348293469499</c:v>
                </c:pt>
                <c:pt idx="1">
                  <c:v>0.12891158290782048</c:v>
                </c:pt>
                <c:pt idx="2">
                  <c:v>1.9876377317925287E-2</c:v>
                </c:pt>
                <c:pt idx="3">
                  <c:v>0.2178554152109648</c:v>
                </c:pt>
                <c:pt idx="4">
                  <c:v>4.485890889545821E-2</c:v>
                </c:pt>
                <c:pt idx="5">
                  <c:v>0.27646331631281912</c:v>
                </c:pt>
                <c:pt idx="6">
                  <c:v>3.176565439398011E-2</c:v>
                </c:pt>
                <c:pt idx="7">
                  <c:v>2.1177102929320075E-2</c:v>
                </c:pt>
                <c:pt idx="8">
                  <c:v>2.4305294275732331E-2</c:v>
                </c:pt>
                <c:pt idx="9">
                  <c:v>0.10054286482128461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A7-4212-815B-1BF90A472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114660</c:v>
                </c:pt>
                <c:pt idx="1">
                  <c:v>118966</c:v>
                </c:pt>
                <c:pt idx="2">
                  <c:v>123951</c:v>
                </c:pt>
                <c:pt idx="3">
                  <c:v>83468</c:v>
                </c:pt>
                <c:pt idx="4">
                  <c:v>51760</c:v>
                </c:pt>
                <c:pt idx="5">
                  <c:v>127819</c:v>
                </c:pt>
                <c:pt idx="6">
                  <c:v>132322</c:v>
                </c:pt>
                <c:pt idx="7">
                  <c:v>126987</c:v>
                </c:pt>
                <c:pt idx="8">
                  <c:v>125060</c:v>
                </c:pt>
                <c:pt idx="9">
                  <c:v>125026</c:v>
                </c:pt>
                <c:pt idx="10">
                  <c:v>106371</c:v>
                </c:pt>
                <c:pt idx="11">
                  <c:v>113290</c:v>
                </c:pt>
                <c:pt idx="12">
                  <c:v>108318</c:v>
                </c:pt>
                <c:pt idx="13">
                  <c:v>120715</c:v>
                </c:pt>
                <c:pt idx="14">
                  <c:v>143879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0-47B7-8FA8-E724A644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-3.6195215439705497E-2</c:v>
                </c:pt>
                <c:pt idx="1">
                  <c:v>-4.0217505304515511E-2</c:v>
                </c:pt>
                <c:pt idx="2">
                  <c:v>0.48501222025207258</c:v>
                </c:pt>
                <c:pt idx="3">
                  <c:v>0.61259659969088109</c:v>
                </c:pt>
                <c:pt idx="4">
                  <c:v>-0.59505237875433226</c:v>
                </c:pt>
                <c:pt idx="5">
                  <c:v>-3.4030622269917377E-2</c:v>
                </c:pt>
                <c:pt idx="6">
                  <c:v>4.2012174474552522E-2</c:v>
                </c:pt>
                <c:pt idx="7">
                  <c:v>1.5408603870142423E-2</c:v>
                </c:pt>
                <c:pt idx="8">
                  <c:v>2.7194343576542046E-4</c:v>
                </c:pt>
                <c:pt idx="9">
                  <c:v>0.17537674742175979</c:v>
                </c:pt>
                <c:pt idx="10">
                  <c:v>-6.1073351575602453E-2</c:v>
                </c:pt>
                <c:pt idx="11">
                  <c:v>4.5901881497073527E-2</c:v>
                </c:pt>
                <c:pt idx="12">
                  <c:v>-0.10269643374891269</c:v>
                </c:pt>
                <c:pt idx="13">
                  <c:v>-0.16099639280228528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0-47B7-8FA8-E724A644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64415</c:v>
                </c:pt>
                <c:pt idx="1">
                  <c:v>67064</c:v>
                </c:pt>
                <c:pt idx="2">
                  <c:v>75857</c:v>
                </c:pt>
                <c:pt idx="3">
                  <c:v>39986</c:v>
                </c:pt>
                <c:pt idx="4">
                  <c:v>26848</c:v>
                </c:pt>
                <c:pt idx="5">
                  <c:v>76491</c:v>
                </c:pt>
                <c:pt idx="6">
                  <c:v>90288</c:v>
                </c:pt>
                <c:pt idx="7">
                  <c:v>83344</c:v>
                </c:pt>
                <c:pt idx="8">
                  <c:v>80738</c:v>
                </c:pt>
                <c:pt idx="9">
                  <c:v>76940</c:v>
                </c:pt>
                <c:pt idx="10">
                  <c:v>59625</c:v>
                </c:pt>
                <c:pt idx="11">
                  <c:v>69676</c:v>
                </c:pt>
                <c:pt idx="12">
                  <c:v>71512</c:v>
                </c:pt>
                <c:pt idx="13">
                  <c:v>63436</c:v>
                </c:pt>
                <c:pt idx="14">
                  <c:v>66756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F-4247-AB33-E82855ED4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-3.9499582488369267E-2</c:v>
                </c:pt>
                <c:pt idx="1">
                  <c:v>-0.1159154725338466</c:v>
                </c:pt>
                <c:pt idx="2">
                  <c:v>0.89708898114340019</c:v>
                </c:pt>
                <c:pt idx="3">
                  <c:v>0.48934743742550646</c:v>
                </c:pt>
                <c:pt idx="4">
                  <c:v>-0.64900445804081519</c:v>
                </c:pt>
                <c:pt idx="5">
                  <c:v>-0.15281100478468901</c:v>
                </c:pt>
                <c:pt idx="6">
                  <c:v>8.3317335381071222E-2</c:v>
                </c:pt>
                <c:pt idx="7">
                  <c:v>3.2277242438504716E-2</c:v>
                </c:pt>
                <c:pt idx="8">
                  <c:v>4.9363140109176085E-2</c:v>
                </c:pt>
                <c:pt idx="9">
                  <c:v>0.29039832285115308</c:v>
                </c:pt>
                <c:pt idx="10">
                  <c:v>-0.14425340145817789</c:v>
                </c:pt>
                <c:pt idx="11">
                  <c:v>-2.5674012753104325E-2</c:v>
                </c:pt>
                <c:pt idx="12">
                  <c:v>0.12730941421274977</c:v>
                </c:pt>
                <c:pt idx="13">
                  <c:v>-4.9733357301216419E-2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F-4247-AB33-E82855ED4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50245</c:v>
                </c:pt>
                <c:pt idx="1">
                  <c:v>51902</c:v>
                </c:pt>
                <c:pt idx="2">
                  <c:v>48094</c:v>
                </c:pt>
                <c:pt idx="3">
                  <c:v>43482</c:v>
                </c:pt>
                <c:pt idx="4">
                  <c:v>24912</c:v>
                </c:pt>
                <c:pt idx="5">
                  <c:v>51328</c:v>
                </c:pt>
                <c:pt idx="6">
                  <c:v>42034</c:v>
                </c:pt>
                <c:pt idx="7">
                  <c:v>43643</c:v>
                </c:pt>
                <c:pt idx="8">
                  <c:v>44322</c:v>
                </c:pt>
                <c:pt idx="9">
                  <c:v>48086</c:v>
                </c:pt>
                <c:pt idx="10">
                  <c:v>46746</c:v>
                </c:pt>
                <c:pt idx="11">
                  <c:v>43614</c:v>
                </c:pt>
                <c:pt idx="12">
                  <c:v>36806</c:v>
                </c:pt>
                <c:pt idx="13">
                  <c:v>57279</c:v>
                </c:pt>
                <c:pt idx="14">
                  <c:v>77123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1-49FA-8F57-1AE1DBDE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-3.1925552001849655E-2</c:v>
                </c:pt>
                <c:pt idx="1">
                  <c:v>7.9178275876408799E-2</c:v>
                </c:pt>
                <c:pt idx="2">
                  <c:v>0.10606687824847061</c:v>
                </c:pt>
                <c:pt idx="3">
                  <c:v>0.74542389210019278</c:v>
                </c:pt>
                <c:pt idx="4">
                  <c:v>-0.51465087281795507</c:v>
                </c:pt>
                <c:pt idx="5">
                  <c:v>0.22110672312889568</c:v>
                </c:pt>
                <c:pt idx="6">
                  <c:v>-3.6867309763306877E-2</c:v>
                </c:pt>
                <c:pt idx="7">
                  <c:v>-1.5319705789449967E-2</c:v>
                </c:pt>
                <c:pt idx="8">
                  <c:v>-7.8276421411637487E-2</c:v>
                </c:pt>
                <c:pt idx="9">
                  <c:v>2.866555427202333E-2</c:v>
                </c:pt>
                <c:pt idx="10">
                  <c:v>7.1811803549318931E-2</c:v>
                </c:pt>
                <c:pt idx="11">
                  <c:v>0.18496984187360765</c:v>
                </c:pt>
                <c:pt idx="12">
                  <c:v>-0.35742593271530576</c:v>
                </c:pt>
                <c:pt idx="13">
                  <c:v>-0.25730326880437737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1-49FA-8F57-1AE1DBDE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7428FC-C635-4985-8991-22F29674A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624613-6423-4593-8AED-D6A7F94AD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3EC5C3-653C-446B-8C3A-3E439F90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377B8-3CE5-4A45-B55F-0E37D5661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BD4AFC-C11B-48F2-B651-6CB48181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0FA2F54-A2B7-45B4-8713-100431896B88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742EF61-00D4-989D-4F1F-0D67281369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A2D59B9-2998-1F8F-76A4-864A89344F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D34287-EC33-401A-8EFD-A8BB2AF7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713B95-116B-4708-998A-1D3A545C6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BE9192-D911-4C6E-AFF9-43E6657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A43CF7-BA49-4C98-9C65-389A45FC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8C10F3-09D1-4148-AB4C-32A8B7593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FA0ADF-A33A-426D-9139-4EE45984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5D55561-31C0-4110-AF8A-3B04FF271B2A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D3749A9-65C9-8359-3B1D-68422EC9AD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E134CC2-2E5E-91DC-32E7-E62A006FE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514D70-394F-4D7D-971C-97838BDBD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12F98E-54C2-4891-81E7-69E64711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4A2031-DE60-4EC1-A093-DEAA73118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7DAD179-B624-43B3-9498-AF5318AB8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01BE1F-6D2A-484E-A782-96CBAD462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7446F0E-A572-4810-84A3-6AED67EE6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21DFD80-EA17-457D-8CF9-EE06BA793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B39E6EF-C86F-4EE8-84E9-F8BDE01C7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32E6E5A9-04C6-4DA5-B437-0A7053EA9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DEB787B9-FE43-4A18-A726-54F3DC2A0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FDF93275-4096-4779-B8B3-DCF31E381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1C385C1-CB0B-419A-9213-001EFA722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37AE67D-76BC-4DB6-829C-EFD2BBFA8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BEE6014-96FA-4624-BB9F-9D2650110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58EAAFA-ECEB-4C98-9453-4B472BE82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Arona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738A4-B1F9-4E92-90E7-7D77D533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1A263F-930D-4484-A0F2-F237878A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029C3B-46A3-4D14-931F-7BFF6622E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C9ADC2-1F7F-445C-81FC-C5C743BF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76D312-034D-46A3-A1E5-9554217D1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E88FCE-4FC8-411B-B3CE-E6223C1EF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030F03C-56D2-4FF7-9EE4-FD5E18AEE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3FABAB5-4AB3-4B04-BD92-9C491A379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21A149E-4839-4DF4-99B9-69730DFE3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Arona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Arona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D00476-9254-4245-8803-19AD84E65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4018F7-60B3-451C-9CE7-7F2F4707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ECB47A-7436-4A81-8639-4569113B7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27DD4C-13F0-4D18-B54A-39CB8C07E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F22FB44-7AA0-452F-849D-12D472A0D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Arona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Arona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6E403-647A-47F2-8B74-8B91E930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8FE2D0-6DC8-4EAD-A053-CDF51982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299B45-91DD-4317-B64B-ADB544D7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341CF-F123-4F2B-80CC-56C5F63BC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E40CA1F-2E48-4D50-BE95-60E736C10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A3954-EFC0-43A6-B7B3-89453BFB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BC14B76-EE5B-4047-A812-7C8334E68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B21F64-2EF5-4D98-AB2A-3395B40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3033B3-A77A-4AD8-A045-68DB88FD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B6CA33-5D8A-44E6-B828-23A406598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1E4F2C-67AF-45B4-8CB0-905A9C745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A1BE6-3A6B-4705-8D37-431EE30B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23DCBA-85DE-4C50-9A26-FA8F3402C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6D36960-6C8B-427F-AF32-4BC13F7C8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80A7EA-18E5-4E90-A3B6-D877C69F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81656A-0267-4451-BD59-54FFE7DA6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1D496F0-488B-4AE4-B576-2474073C0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74CDFB-8F74-413D-AEEA-61C43143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84DB0B-DA93-42F4-B290-B6CDD40B2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5BADAB-2622-4788-BA43-9D898CFE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3487BE-2325-440D-A82A-0AF0905FC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4AEA6F-61D8-49FD-B22E-5C16A0BCF529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7AA4C8D-3818-E670-AD57-957F8B3432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0B230FB-7B16-C25C-C277-1DC8C5CB41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511D2E-63D1-4A32-B272-4D4DFF6F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3AAC2-14DA-4C99-99AA-1FA0B55A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A96E664-CC38-471B-B7B7-060F650F9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54EBF2-D041-41D7-8946-5A0B5377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36A8DD-9C31-4AFA-B3CF-AC279EA33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FA545DF-06D7-46E4-9B92-2FBB84E0F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B6C9932-99C7-4470-A6A4-2AE21049708C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24F8487-DB12-B772-0661-958B4301F1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F394E0A-EBAE-692D-E9E7-A245187DA3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5E1A16-78F5-4734-AEEB-F8AB1649F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365FA4-CF08-4EE5-A71A-C3B3E501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49152E-BA17-4448-9757-875EC9C4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DCF78CC-111D-45F2-986C-94A09DFC2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644F22B-CF5C-4975-B622-C08DE2F5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272F69-1667-4382-A75A-84EF67B2B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36F583D-2204-4C9D-B53E-9289B63F7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55C47AA-958D-4927-B89E-B46513AF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C6BD2B2-D443-4153-823E-0D12BBA27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E16133A-B098-4EFE-A742-E399D9B48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7D0BF2D-E46D-40DE-95AE-E98366621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5F18172-5CF2-46E4-975C-B362BBCF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6EDA4D0-575C-474E-9D5A-DBB2E4E03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64B87-C1D6-4654-A177-01556592C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Arona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Arona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Arona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Arona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Arona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Arona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Arona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Arona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Arona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Arona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Arona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Arona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40570B-CB3C-4AFF-B9A7-AA431CB31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0B4A54-1F9B-48C7-8155-E11C577D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8E7A27-7DEA-4ED5-BA47-6168DBA58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28866F-AEF6-4F21-92D3-167C3CE6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A96E76B-88C4-4267-8CCC-A9E525C3C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8B1C0F3-7BD7-4846-876D-6B97FDC68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2023F0D-AA39-42D2-8BF8-2B4AFFC0D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Arona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Arona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Arona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Arona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9BFABA-AF84-42F9-9C03-F6C6B1B5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2437EA-37FA-4B2C-B0D9-35D564130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569178-F988-46E3-9A79-6846B7FA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3D25A0-EE0C-4B6E-B478-84F0DF797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CA2F6-32D7-4C8C-98B4-66D02657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D85976-2949-4AE3-8D0A-4F3F6775D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07E75B7-CD6E-4202-84D0-DBB8A6DB541F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BE15DED-0B4C-B34C-31F1-15D9C3D60B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2450ECA-27D1-0C1E-415F-EE1DEABDD4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946AF4-4CF6-4CE9-94CC-307923776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6E0C30-D87B-45C7-B070-07E9928A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817DF4-39CE-46DF-97A8-610F7EF6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E7A1FB-4D48-4969-95EE-2694A1720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D11AC5-80FF-43E3-B33F-D6A444D1A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B352151-B5FA-4C01-82D7-51D049014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F7748B1-739F-4502-AD93-03CB68610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0C7606F-8260-4452-A17D-8B38B9E83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31A645A-D519-4014-A392-20F73E07F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B6506E66-8AB8-48B7-8FF5-B0DF8767C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F27BFE1E-A028-4A80-9477-A0AE20EF9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6688E2-2F0A-4123-9B6B-248D061A3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40F8478-077C-4A1A-9C23-AA80C3855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57C825F-B183-4D79-902A-4FF4E45A5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BC889BF-2663-4F7B-BC1F-D968CFD0B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Arona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Arona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Arona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Arona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Arona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Arona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Arona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03572F-A735-4A20-96B5-DFA5B3FBE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51F629-04C5-45FF-9A0C-F9568B70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952B71-C9B3-4CED-8581-9CB539EED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38963D-6EC1-4809-9602-F99CCBE29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0868D7-951B-4056-9EFE-DE4A20479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FFBB417-2DC2-4B94-9AFE-F29280404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DC81F42-2589-40DA-BEC1-0834AA184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Arona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Arona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Arona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Arona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974F400-3BFA-4B6D-8DCA-296ACE1A96F4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BAA67A7-7022-156C-B10E-9BE1175CB3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CC77125-92F3-EC59-3F91-80F66C5DF1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DC8FF3-F22A-4115-A415-166621164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4D27DC2B-EDBC-4EFC-92F6-ABF622E24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C8649F7-05DB-4531-B917-7FFF14393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B6F0A6-43AA-41C7-94D9-DFC15EE9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C694BA7-DA93-45A3-8FC3-A1BF03EF4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80D1E48-069F-4851-A0B8-F9ED4AE40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B041515-DDBC-47D4-A5C8-A77E88F5C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Arona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Arona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Arona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2B42A9-6C3E-4701-9472-B788C68F3710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CAB0169-2AD2-B944-AC9E-458C7F23F0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418F835-CCE0-464B-629B-0B6B7B8088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AF2009-0E3A-4326-9A1C-9C60D111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E48D54-5527-4FC5-BF24-A0CE0170E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4A9C-C2CD-4F96-BBE8-9DAD7751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BDDF63-7A73-45AC-8E5E-74ED51F87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B6AC53-37B1-4CD0-816C-05C771540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D3AB8B-6F0A-45FE-BD66-310950D7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71EDC-4950-458F-BD6E-50C15C9A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B2D0E9-2457-418F-940F-FC0C9F275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7211C28-541D-434C-A3BA-D004F6052192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351619D-7EBA-5CAF-F91C-9944CAD172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5EF8D51-9408-8FD7-D687-CD59909937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6E676C-D591-4DE9-B235-D6AFB8CC0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A6C004-8E31-4CED-82F0-95C5DBE99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89F921C-6101-4194-9E4B-4C1DFD8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BEB7FFD-01EF-4052-97AE-0A5A4B3A1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D3797DD-81E3-43C9-83A7-58335BD0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11,1%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11.992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40,6%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Arona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Arona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11.992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40,6%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4F8C32C-8D38-4C5E-9C96-D1562DD55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F4637C-649D-49F7-95BD-D0146215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FD641C0-2A28-4863-930B-AE3906FD7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9DF1E5-E030-4819-B148-AF4065FD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Arona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20.900 viajeros 
cuota: 70,7%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8.671 viajeros
cuota: 29,3%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57233C8-E1C9-470B-A3F1-01C1A66E1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E7F919-AE0D-420F-ABCE-1475EE39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8F05CC7-18E9-4A9E-A939-D82C847C3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7E0503-E80D-401A-8F97-34025DCD4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13.457 viajeros 
cuota: 76,6%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4.122 viajeros
cuota: 23,4%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92A02F6-5EDA-4A3A-93A9-AF47F64F5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CD7DBE-591A-422C-AD9A-49A00573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074B348-CA75-4B91-9D81-77BAE487D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91FE73-E39B-4468-8DB8-1B992D273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Arona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7.443 viajeros 
cuota: 62,1%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4.549 viajeros
cuota: 37,9%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1F44D54-5BC2-4315-8724-A9DEA0BC8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15BD76-3428-42FC-A8D2-A4315F72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947D47E-5271-4070-9E5D-6F4FFCC6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D484594-2843-4546-876D-D787B35AF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B0BDC73-FF63-4532-B6A1-BABACF825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31FE45D-9B27-436A-BFA9-BD6E5ACE3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F02625-D156-4564-ACC2-7A2914D2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70D88E1-B6B6-464E-9F14-8CB8B1331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9E738FB-6576-4DB2-BADA-3A405A684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F941554-94E6-4CCC-A1ED-910203DAA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F2F184C-CDFA-4854-9BCF-86F9E1628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E54AC8-1C9B-47FD-BEF1-C182A10E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EC21682-3A4E-41B9-AB39-457EA1E9F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DA87809-BCB4-4C3E-A330-F5FB368E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0381EA-5A15-47B2-9615-707D65EAE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A8EE2F-C8B3-48D1-99A6-BC616813B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99A1FE-77ED-47D9-BCD7-7C3CF155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8BF4EE-E13A-41F3-A349-C6DFBC297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Arona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0AD33-B132-422F-ABDE-736FE4743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490C46-33CD-46A9-A3D9-A497EFF8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6C8623-D0B3-490A-BDA1-981C1A4ED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Arona
(hotel + apartamento)</a:t>
          </a:fld>
          <a:endParaRPr lang="es-ES" sz="1100"/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063546-4568-4D64-A451-6EA9EFC61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337B55-A387-4452-A9B0-F4A4B67F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6F69E0-3257-4239-92AD-51FA29C15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Arona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85F7-AF97-46E4-8C8E-8C6E6A68EE5D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47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223</v>
      </c>
    </row>
    <row r="53" spans="2:2" ht="15.75" x14ac:dyDescent="0.25">
      <c r="B53" s="6" t="s">
        <v>224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A47DE2B4-48F6-4B74-9649-A8EC1A79D225}"/>
    <hyperlink ref="B19" location="'Viajeros entr evol mensu TF'!A1" tooltip="Evolución mensual de viajeros entrentrados en Tenerife según lugar de residencia" display="Evolución mensual de viajeros entrados en Tenerife según lugar de residencia" xr:uid="{9BB60B4A-80CD-4579-ACF6-B9AC8106395A}"/>
    <hyperlink ref="B14" location="'Establecim aloj islas cat y tip'!A1" tooltip="Establecimientos alojativos Canarias e islas" display="Establecimientos alojativos Canarias e islas" xr:uid="{53988B88-1A03-4FCD-BF38-07D67288BF2D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DFBBEF17-8457-4359-A600-45642948CB0E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853FCF43-5ED6-490F-A07E-DF9BD53FBD15}"/>
    <hyperlink ref="B37" location="'Pernoctaciones lugar reside'!A1" tooltip="Pernoctaciones registradas en establecimientos alojativos de Canarias e islas según tipología y categoría" display="'Pernoctaciones lugar reside'!A1" xr:uid="{4C825B0D-8C4F-4A4F-93EC-2C7B73912AFD}"/>
    <hyperlink ref="B8" location="'Resumen indicadores (aloj)'!A1" tooltip="Resumen indicadores Tenerife" display="'Resumen indicadores (aloj)'!A1" xr:uid="{0F7DDB29-83E6-4044-9E18-2A27F2D5849B}"/>
    <hyperlink ref="B9" location="'Resumen indicadores municipios '!A1" tooltip="Resumen indicadores municipios Tenerife" display="Resumen indicadores municipios Tenerife" xr:uid="{54A615CF-A717-414B-8B2F-A1F946325942}"/>
    <hyperlink ref="B20" location="'Viajeros entr evol mensu TF cat'!A1" tooltip="Evolución mensual de viajeros entrentrados en Tenerife según lugar de residencia" display="'Viajeros entr evol mensu TF cat'!A1" xr:uid="{E51B4CD9-E90D-4363-8AA5-3CC6A00CF929}"/>
    <hyperlink ref="B21" location="'Viajeros entr evol anual TF cat'!A1" tooltip="Evolución mensual de viajeros entrentrados en Tenerife según lugar de residencia" display="'Viajeros entr evol anual TF cat'!A1" xr:uid="{1F8917D5-FF95-4643-B667-693681158887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92413CC0-BBDC-460A-A179-4576281692C0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0B274E6E-AECD-48B9-A895-4FA34AF62453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089BFF6D-51CC-480D-AA54-E2C58E0D8E70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B1919A1B-2939-4FD8-8544-581482141651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BA4FE098-D19C-41C8-A953-7B05B7CBB144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2AC4D23C-244D-419B-94AB-937B948AE73D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2A54AFF6-5C38-4CC5-86FE-C22073FA5CE4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5045E2E5-499D-4A0D-B80D-4F3EEAFAB0F1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24FD2854-76CF-4795-90D2-F12DE6D023D2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F51EEBA3-5479-42F8-967A-F07A6EC2DC00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F8C28677-4BAF-4501-B552-D1BAF892EA8F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A0597127-3B91-40C9-9EF4-456E4D5C73AF}"/>
    <hyperlink ref="B35" location="'Pernoctaciones evol mensu TF'!A1" tooltip="Evolución mensual de pernoctaciones en Tenerife según lugar de residencia" display="'Pernoctaciones evol mensu TF'!A1" xr:uid="{A0017AAA-3C2D-455F-89D8-A79D284E8DCD}"/>
    <hyperlink ref="B36" location="'Pernocta evol mensu TF cat'!A1" tooltip="Evolución mensual de pernoctaciones en Tenerife según lugar de residencia" display="'Pernocta evol mensu TF cat'!A1" xr:uid="{23E11031-E259-47EB-8857-180E266BD933}"/>
    <hyperlink ref="B38" location="'Pernoctaciones lugar residen ac'!A1" tooltip="Pernoctaciones registradas en establecimientos alojativos de Canarias e islas según tipología y categoría" display="'Pernoctaciones lugar residen ac'!A1" xr:uid="{D8C6E837-69FB-4F0F-B38D-662EBB26B802}"/>
    <hyperlink ref="B39" location="'Pernoctaciones lugar reside año'!A1" tooltip="Pernoctaciones registradas en establecimientos alojativos de Canarias e islas según tipología y categoría" display="'Pernoctaciones lugar reside año'!A1" xr:uid="{F63A0E25-EDF5-4B71-89FF-A4D7A9A27BAB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5E697B6A-DABD-40FB-90C1-7F111439A030}"/>
    <hyperlink ref="B41" location="'EM evol menusual lugar resd'!A1" tooltip="Evolución mensual de estancia media en Tenerife según lugar de residencia" display="'EM evol menusual lugar resd'!A1" xr:uid="{C0660EE6-A558-4221-A9B5-AC1671A8AA33}"/>
    <hyperlink ref="B42" location="'EM evol mensu TF cat '!A1" tooltip="Evolución mensual de estancia media en Tenerife según lugar de residencia" display="'EM evol mensu TF cat '!A1" xr:uid="{6A27868A-355A-4B1C-A478-03FFA94DDC60}"/>
    <hyperlink ref="B44" location="'tasa de ocupación evol mens'!A1" tooltip="Evolución mensual de estancia media en Tenerife según lugar de residencia" display="'tasa de ocupación evol mens'!A1" xr:uid="{5A31510E-15FD-4F49-8227-0839B454F319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3FD299C3-8B29-4563-BFAD-8EB47492240A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48E9827B-AD62-4688-A229-278B0AB76186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91886531-7E1F-4CB8-AE54-4DC3F94985DD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276BEEBB-2961-4F40-904B-F6D15889BCA2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97459B3C-2ACF-44FF-90C8-5C8F5E76A0A8}"/>
    <hyperlink ref="B47" location="'ADR municipios'!A1" display="Tarifa media diaria (ADR) Tenerife y municipios" xr:uid="{E18194B8-86ED-4B45-AC42-8C49BCFF0DD2}"/>
    <hyperlink ref="B48" location="'RevPAR  municipios'!A1" display="Ingresos medios por habitación (RevPar) Tenerife y municipios" xr:uid="{74A0EA39-F464-4630-B416-482E892080E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5514-A028-49A5-BB62-CC663CD6E1C2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83" t="s">
        <v>225</v>
      </c>
      <c r="C4" s="283"/>
      <c r="D4" s="283"/>
      <c r="E4" s="283"/>
      <c r="F4" s="283"/>
      <c r="G4" s="283"/>
      <c r="H4" s="283"/>
      <c r="I4" s="283"/>
      <c r="J4" s="283"/>
      <c r="K4" s="283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abril 2025</v>
      </c>
    </row>
    <row r="7" spans="2:12" x14ac:dyDescent="0.25">
      <c r="B7" s="296" t="s">
        <v>47</v>
      </c>
      <c r="C7" s="291" t="s">
        <v>8</v>
      </c>
      <c r="D7" s="15" t="s">
        <v>32</v>
      </c>
      <c r="E7" s="16">
        <v>13736</v>
      </c>
      <c r="F7" s="16">
        <v>110839</v>
      </c>
      <c r="G7" s="16">
        <v>112901</v>
      </c>
      <c r="H7" s="16">
        <v>113542</v>
      </c>
      <c r="I7" s="16">
        <v>115519</v>
      </c>
      <c r="J7" s="17">
        <f>I7/H7-1</f>
        <v>1.7412058973771849E-2</v>
      </c>
      <c r="K7" s="16">
        <f>I7-H7</f>
        <v>1977</v>
      </c>
      <c r="L7" s="18">
        <f>I7/$I$7</f>
        <v>1</v>
      </c>
    </row>
    <row r="8" spans="2:12" x14ac:dyDescent="0.25">
      <c r="B8" s="284"/>
      <c r="C8" s="286"/>
      <c r="D8" s="19" t="s">
        <v>33</v>
      </c>
      <c r="E8" s="20">
        <v>3295</v>
      </c>
      <c r="F8" s="20">
        <v>66573</v>
      </c>
      <c r="G8" s="20">
        <v>68688</v>
      </c>
      <c r="H8" s="20">
        <v>67726</v>
      </c>
      <c r="I8" s="20">
        <v>66362</v>
      </c>
      <c r="J8" s="21">
        <f t="shared" ref="J8:J20" si="0">I8/H8-1</f>
        <v>-2.0139975784779884E-2</v>
      </c>
      <c r="K8" s="20">
        <f t="shared" ref="K8:K17" si="1">I8-H8</f>
        <v>-1364</v>
      </c>
      <c r="L8" s="22">
        <f>I8/$I$7</f>
        <v>0.57446826928903472</v>
      </c>
    </row>
    <row r="9" spans="2:12" x14ac:dyDescent="0.25">
      <c r="B9" s="284"/>
      <c r="C9" s="287"/>
      <c r="D9" s="23" t="s">
        <v>34</v>
      </c>
      <c r="E9" s="24">
        <v>10441</v>
      </c>
      <c r="F9" s="24">
        <v>44266</v>
      </c>
      <c r="G9" s="24">
        <v>44213</v>
      </c>
      <c r="H9" s="24">
        <v>45816</v>
      </c>
      <c r="I9" s="24">
        <v>49157</v>
      </c>
      <c r="J9" s="25">
        <f>IFERROR(I9/H9-1,"-")</f>
        <v>7.292212327571157E-2</v>
      </c>
      <c r="K9" s="24">
        <f>IFERROR(I9-H9,"-")</f>
        <v>3341</v>
      </c>
      <c r="L9" s="25">
        <f>IFERROR(I9/$I$7,"-")</f>
        <v>0.42553173071096528</v>
      </c>
    </row>
    <row r="10" spans="2:12" x14ac:dyDescent="0.25">
      <c r="B10" s="284"/>
      <c r="C10" s="288" t="s">
        <v>35</v>
      </c>
      <c r="D10" s="26" t="s">
        <v>32</v>
      </c>
      <c r="E10" s="27">
        <v>16433</v>
      </c>
      <c r="F10" s="27">
        <v>130288</v>
      </c>
      <c r="G10" s="27">
        <v>133258</v>
      </c>
      <c r="H10" s="27">
        <v>137876</v>
      </c>
      <c r="I10" s="27">
        <v>134198</v>
      </c>
      <c r="J10" s="28">
        <f t="shared" si="0"/>
        <v>-2.6676143781368733E-2</v>
      </c>
      <c r="K10" s="27">
        <f t="shared" si="1"/>
        <v>-3678</v>
      </c>
      <c r="L10" s="18">
        <f>I10/$I$10</f>
        <v>1</v>
      </c>
    </row>
    <row r="11" spans="2:12" x14ac:dyDescent="0.25">
      <c r="B11" s="284"/>
      <c r="C11" s="289"/>
      <c r="D11" s="4" t="s">
        <v>33</v>
      </c>
      <c r="E11" s="29">
        <v>3847</v>
      </c>
      <c r="F11" s="29">
        <v>77733</v>
      </c>
      <c r="G11" s="29">
        <v>80125</v>
      </c>
      <c r="H11" s="29">
        <v>81831</v>
      </c>
      <c r="I11" s="29">
        <v>76831</v>
      </c>
      <c r="J11" s="30">
        <f t="shared" si="0"/>
        <v>-6.1101538536740385E-2</v>
      </c>
      <c r="K11" s="29">
        <f t="shared" si="1"/>
        <v>-5000</v>
      </c>
      <c r="L11" s="31">
        <f>I11/$I$10</f>
        <v>0.5725197096827076</v>
      </c>
    </row>
    <row r="12" spans="2:12" x14ac:dyDescent="0.25">
      <c r="B12" s="284"/>
      <c r="C12" s="290"/>
      <c r="D12" s="32" t="s">
        <v>34</v>
      </c>
      <c r="E12" s="33">
        <v>12586</v>
      </c>
      <c r="F12" s="33">
        <v>52555</v>
      </c>
      <c r="G12" s="33">
        <v>53133</v>
      </c>
      <c r="H12" s="33">
        <v>56045</v>
      </c>
      <c r="I12" s="33">
        <v>57367</v>
      </c>
      <c r="J12" s="34">
        <f>IFERROR(I12/H12-1,"-")</f>
        <v>2.3588188063163429E-2</v>
      </c>
      <c r="K12" s="33">
        <f>IFERROR(I12-H12,"-")</f>
        <v>1322</v>
      </c>
      <c r="L12" s="34">
        <f>IFERROR(I12/$I$10,"-")</f>
        <v>0.42748029031729234</v>
      </c>
    </row>
    <row r="13" spans="2:12" x14ac:dyDescent="0.25">
      <c r="B13" s="284"/>
      <c r="C13" s="291" t="s">
        <v>21</v>
      </c>
      <c r="D13" s="15" t="s">
        <v>32</v>
      </c>
      <c r="E13" s="16">
        <v>71140</v>
      </c>
      <c r="F13" s="16">
        <v>725227</v>
      </c>
      <c r="G13" s="16">
        <v>745949</v>
      </c>
      <c r="H13" s="16">
        <v>789795</v>
      </c>
      <c r="I13" s="16">
        <v>754621</v>
      </c>
      <c r="J13" s="17">
        <f t="shared" si="0"/>
        <v>-4.4535607341145478E-2</v>
      </c>
      <c r="K13" s="16">
        <f t="shared" si="1"/>
        <v>-35174</v>
      </c>
      <c r="L13" s="18">
        <f>I13/$I$13</f>
        <v>1</v>
      </c>
    </row>
    <row r="14" spans="2:12" x14ac:dyDescent="0.25">
      <c r="B14" s="284"/>
      <c r="C14" s="286"/>
      <c r="D14" s="19" t="s">
        <v>33</v>
      </c>
      <c r="E14" s="20">
        <v>21218</v>
      </c>
      <c r="F14" s="20">
        <v>425285</v>
      </c>
      <c r="G14" s="20">
        <v>444527</v>
      </c>
      <c r="H14" s="20">
        <v>447408</v>
      </c>
      <c r="I14" s="20">
        <v>414511</v>
      </c>
      <c r="J14" s="21">
        <f t="shared" si="0"/>
        <v>-7.3527965525873484E-2</v>
      </c>
      <c r="K14" s="20">
        <f t="shared" si="1"/>
        <v>-32897</v>
      </c>
      <c r="L14" s="22">
        <f>I14/$I$13</f>
        <v>0.54929693183730643</v>
      </c>
    </row>
    <row r="15" spans="2:12" x14ac:dyDescent="0.25">
      <c r="B15" s="284"/>
      <c r="C15" s="287"/>
      <c r="D15" s="23" t="s">
        <v>34</v>
      </c>
      <c r="E15" s="24">
        <v>49922</v>
      </c>
      <c r="F15" s="24">
        <v>299942</v>
      </c>
      <c r="G15" s="24">
        <v>301422</v>
      </c>
      <c r="H15" s="24">
        <v>342387</v>
      </c>
      <c r="I15" s="24">
        <v>340110</v>
      </c>
      <c r="J15" s="25">
        <f>IFERROR(I15/H15-1,"-")</f>
        <v>-6.6503693189285951E-3</v>
      </c>
      <c r="K15" s="24">
        <f>IFERROR(I15-H15,"-")</f>
        <v>-2277</v>
      </c>
      <c r="L15" s="25">
        <f>IFERROR(I15/$I$13,"-")</f>
        <v>0.45070306816269357</v>
      </c>
    </row>
    <row r="16" spans="2:12" x14ac:dyDescent="0.25">
      <c r="B16" s="284"/>
      <c r="C16" s="288" t="s">
        <v>22</v>
      </c>
      <c r="D16" s="26" t="s">
        <v>32</v>
      </c>
      <c r="E16" s="35">
        <v>5.1790914385556199</v>
      </c>
      <c r="F16" s="35">
        <v>6.5430669710120082</v>
      </c>
      <c r="G16" s="35">
        <v>6.6071071115401994</v>
      </c>
      <c r="H16" s="35">
        <v>6.9559722393475543</v>
      </c>
      <c r="I16" s="35">
        <v>6.5324405509050463</v>
      </c>
      <c r="J16" s="36">
        <f t="shared" si="0"/>
        <v>-6.0887489752580404E-2</v>
      </c>
      <c r="K16" s="37">
        <f t="shared" si="1"/>
        <v>-0.42353168844250799</v>
      </c>
      <c r="L16" s="38"/>
    </row>
    <row r="17" spans="2:12" x14ac:dyDescent="0.25">
      <c r="B17" s="284"/>
      <c r="C17" s="289"/>
      <c r="D17" s="4" t="s">
        <v>33</v>
      </c>
      <c r="E17" s="39">
        <f>E14/E8</f>
        <v>6.4394537177541729</v>
      </c>
      <c r="F17" s="39">
        <f t="shared" ref="F17:I17" si="2">F14/F8</f>
        <v>6.3882504919411778</v>
      </c>
      <c r="G17" s="39">
        <f t="shared" si="2"/>
        <v>6.4716835546238061</v>
      </c>
      <c r="H17" s="39">
        <f t="shared" si="2"/>
        <v>6.6061483034580517</v>
      </c>
      <c r="I17" s="39">
        <f t="shared" si="2"/>
        <v>6.246210180524999</v>
      </c>
      <c r="J17" s="40">
        <f t="shared" si="0"/>
        <v>-5.4485322823382476E-2</v>
      </c>
      <c r="K17" s="41">
        <f t="shared" si="1"/>
        <v>-0.35993812293305272</v>
      </c>
      <c r="L17" s="42"/>
    </row>
    <row r="18" spans="2:12" x14ac:dyDescent="0.25">
      <c r="B18" s="284"/>
      <c r="C18" s="290"/>
      <c r="D18" s="32" t="s">
        <v>34</v>
      </c>
      <c r="E18" s="43">
        <f>IFERROR(E15/E9,"-")</f>
        <v>4.7813427832583084</v>
      </c>
      <c r="F18" s="43">
        <f t="shared" ref="F18:I18" si="3">IFERROR(F15/F9,"-")</f>
        <v>6.7759002394614374</v>
      </c>
      <c r="G18" s="43">
        <f t="shared" si="3"/>
        <v>6.817497116232782</v>
      </c>
      <c r="H18" s="43">
        <f t="shared" si="3"/>
        <v>7.473088004190676</v>
      </c>
      <c r="I18" s="43">
        <f t="shared" si="3"/>
        <v>6.9188518420570828</v>
      </c>
      <c r="J18" s="34">
        <f>IFERROR(I18/H18-1,"-")</f>
        <v>-7.416427610952725E-2</v>
      </c>
      <c r="K18" s="33">
        <f>IFERROR(I18-H18,"-")</f>
        <v>-0.55423616213359317</v>
      </c>
      <c r="L18" s="34"/>
    </row>
    <row r="19" spans="2:12" x14ac:dyDescent="0.25">
      <c r="B19" s="284"/>
      <c r="C19" s="292" t="s">
        <v>36</v>
      </c>
      <c r="D19" s="15" t="s">
        <v>32</v>
      </c>
      <c r="E19" s="18">
        <v>0.17579999999999998</v>
      </c>
      <c r="F19" s="18">
        <v>0.63419999999999999</v>
      </c>
      <c r="G19" s="18">
        <v>0.66839999999999999</v>
      </c>
      <c r="H19" s="18">
        <v>0.69840000000000002</v>
      </c>
      <c r="I19" s="18">
        <v>0.67959999999999998</v>
      </c>
      <c r="J19" s="17">
        <f t="shared" si="0"/>
        <v>-2.6918671248568171E-2</v>
      </c>
      <c r="K19" s="44">
        <f>(I19-H19)*100</f>
        <v>-1.8800000000000039</v>
      </c>
      <c r="L19" s="18"/>
    </row>
    <row r="20" spans="2:12" x14ac:dyDescent="0.25">
      <c r="B20" s="284"/>
      <c r="C20" s="293"/>
      <c r="D20" s="19" t="s">
        <v>33</v>
      </c>
      <c r="E20" s="22">
        <v>0.36180000000000001</v>
      </c>
      <c r="F20" s="22">
        <v>0.66879999999999995</v>
      </c>
      <c r="G20" s="22">
        <v>0.74760000000000004</v>
      </c>
      <c r="H20" s="22">
        <v>0.71609999999999996</v>
      </c>
      <c r="I20" s="22">
        <v>0.66430000000000011</v>
      </c>
      <c r="J20" s="21">
        <f t="shared" si="0"/>
        <v>-7.2336265884652806E-2</v>
      </c>
      <c r="K20" s="46">
        <f>(I20-H20)*100</f>
        <v>-5.1799999999999846</v>
      </c>
      <c r="L20" s="22"/>
    </row>
    <row r="21" spans="2:12" x14ac:dyDescent="0.25">
      <c r="B21" s="284"/>
      <c r="C21" s="294"/>
      <c r="D21" s="23" t="s">
        <v>34</v>
      </c>
      <c r="E21" s="25">
        <v>0.14429999999999998</v>
      </c>
      <c r="F21" s="25">
        <v>0.59089999999999998</v>
      </c>
      <c r="G21" s="25">
        <v>0.57799999999999996</v>
      </c>
      <c r="H21" s="25">
        <v>0.6765000000000001</v>
      </c>
      <c r="I21" s="25">
        <v>0.69909999999999994</v>
      </c>
      <c r="J21" s="25">
        <f>IFERROR(I21/H21-1,"-")</f>
        <v>3.3407243163340539E-2</v>
      </c>
      <c r="K21" s="24">
        <f>IFERROR(I21-H21,"-")</f>
        <v>2.2599999999999842E-2</v>
      </c>
      <c r="L21" s="47"/>
    </row>
    <row r="22" spans="2:12" x14ac:dyDescent="0.25">
      <c r="B22" s="284"/>
      <c r="C22" s="295" t="s">
        <v>37</v>
      </c>
      <c r="D22" s="26" t="s">
        <v>32</v>
      </c>
      <c r="E22" s="27">
        <v>13487</v>
      </c>
      <c r="F22" s="27">
        <v>38116</v>
      </c>
      <c r="G22" s="27">
        <v>37203</v>
      </c>
      <c r="H22" s="27">
        <v>37697</v>
      </c>
      <c r="I22" s="27">
        <v>37015</v>
      </c>
      <c r="J22" s="36">
        <f>I22/H22-1</f>
        <v>-1.8091625328275462E-2</v>
      </c>
      <c r="K22" s="27">
        <f>I22-H22</f>
        <v>-682</v>
      </c>
      <c r="L22" s="38">
        <f>I22/$I$22</f>
        <v>1</v>
      </c>
    </row>
    <row r="23" spans="2:12" x14ac:dyDescent="0.25">
      <c r="B23" s="284"/>
      <c r="C23" s="297"/>
      <c r="D23" s="4" t="s">
        <v>33</v>
      </c>
      <c r="E23" s="29">
        <v>1955</v>
      </c>
      <c r="F23" s="29">
        <v>21197</v>
      </c>
      <c r="G23" s="29">
        <v>19820</v>
      </c>
      <c r="H23" s="29">
        <v>20827</v>
      </c>
      <c r="I23" s="29">
        <v>20799</v>
      </c>
      <c r="J23" s="40">
        <f>I23/H23-1</f>
        <v>-1.3444087002448812E-3</v>
      </c>
      <c r="K23" s="29">
        <f>I23-H23</f>
        <v>-28</v>
      </c>
      <c r="L23" s="42">
        <f>I23/$I$22</f>
        <v>0.56190733486424427</v>
      </c>
    </row>
    <row r="24" spans="2:12" x14ac:dyDescent="0.25">
      <c r="B24" s="285"/>
      <c r="C24" s="298"/>
      <c r="D24" s="32" t="s">
        <v>34</v>
      </c>
      <c r="E24" s="33">
        <v>11532</v>
      </c>
      <c r="F24" s="33">
        <v>16919</v>
      </c>
      <c r="G24" s="33">
        <v>17383</v>
      </c>
      <c r="H24" s="33">
        <v>16870</v>
      </c>
      <c r="I24" s="33">
        <v>16216</v>
      </c>
      <c r="J24" s="34">
        <f>IFERROR(I24/H24-1,"-")</f>
        <v>-3.8767042086544135E-2</v>
      </c>
      <c r="K24" s="33">
        <f>IFERROR(I24-H24,"-")</f>
        <v>-654</v>
      </c>
      <c r="L24" s="34">
        <f>IFERROR(I24/$I$22,"-")</f>
        <v>0.43809266513575579</v>
      </c>
    </row>
    <row r="25" spans="2:12" ht="7.5" customHeight="1" x14ac:dyDescent="0.25"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48"/>
    </row>
    <row r="26" spans="2:12" ht="24.75" customHeight="1" x14ac:dyDescent="0.25">
      <c r="B26" s="281" t="s">
        <v>38</v>
      </c>
      <c r="C26" s="282"/>
      <c r="D26" s="282"/>
      <c r="E26" s="282"/>
      <c r="F26" s="282"/>
      <c r="G26" s="282"/>
      <c r="H26" s="282"/>
      <c r="I26" s="282"/>
      <c r="J26" s="282"/>
      <c r="K26" s="282"/>
    </row>
    <row r="29" spans="2:12" ht="21.75" customHeight="1" thickBot="1" x14ac:dyDescent="0.3">
      <c r="B29" s="283" t="s">
        <v>225</v>
      </c>
      <c r="C29" s="283"/>
      <c r="D29" s="283"/>
      <c r="E29" s="283"/>
      <c r="F29" s="283"/>
      <c r="G29" s="283"/>
      <c r="H29" s="283"/>
      <c r="I29" s="283"/>
      <c r="J29" s="283"/>
      <c r="K29" s="283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231</v>
      </c>
      <c r="F31" s="13" t="s">
        <v>232</v>
      </c>
      <c r="G31" s="13" t="s">
        <v>233</v>
      </c>
      <c r="H31" s="13" t="s">
        <v>234</v>
      </c>
      <c r="I31" s="13" t="s">
        <v>235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abril 2025</v>
      </c>
    </row>
    <row r="32" spans="2:12" ht="15" customHeight="1" x14ac:dyDescent="0.25">
      <c r="B32" s="296" t="s">
        <v>47</v>
      </c>
      <c r="C32" s="291" t="s">
        <v>8</v>
      </c>
      <c r="D32" s="15" t="s">
        <v>32</v>
      </c>
      <c r="E32" s="50">
        <v>44784</v>
      </c>
      <c r="F32" s="50">
        <v>376595</v>
      </c>
      <c r="G32" s="50">
        <v>431484</v>
      </c>
      <c r="H32" s="50">
        <v>450886</v>
      </c>
      <c r="I32" s="50">
        <v>462494</v>
      </c>
      <c r="J32" s="17">
        <f>I32/H32-1</f>
        <v>2.5744866773419472E-2</v>
      </c>
      <c r="K32" s="16">
        <f>I32-H32</f>
        <v>11608</v>
      </c>
      <c r="L32" s="18">
        <f>I32/$I$32</f>
        <v>1</v>
      </c>
    </row>
    <row r="33" spans="1:12" x14ac:dyDescent="0.25">
      <c r="B33" s="284"/>
      <c r="C33" s="286"/>
      <c r="D33" s="19" t="s">
        <v>33</v>
      </c>
      <c r="E33" s="51">
        <v>12318</v>
      </c>
      <c r="F33" s="51">
        <v>218561</v>
      </c>
      <c r="G33" s="51">
        <v>261428</v>
      </c>
      <c r="H33" s="51">
        <v>273440</v>
      </c>
      <c r="I33" s="51">
        <v>283406</v>
      </c>
      <c r="J33" s="21">
        <f t="shared" ref="J33:J45" si="4">I33/H33-1</f>
        <v>3.6446752486834377E-2</v>
      </c>
      <c r="K33" s="20">
        <f t="shared" ref="K33:K42" si="5">I33-H33</f>
        <v>9966</v>
      </c>
      <c r="L33" s="22">
        <f>I33/$I$32</f>
        <v>0.61277767927800142</v>
      </c>
    </row>
    <row r="34" spans="1:12" x14ac:dyDescent="0.25">
      <c r="B34" s="284"/>
      <c r="C34" s="287"/>
      <c r="D34" s="23" t="s">
        <v>34</v>
      </c>
      <c r="E34" s="24">
        <v>32466</v>
      </c>
      <c r="F34" s="24">
        <v>158034</v>
      </c>
      <c r="G34" s="24">
        <v>170056</v>
      </c>
      <c r="H34" s="24">
        <v>177446</v>
      </c>
      <c r="I34" s="24">
        <v>179088</v>
      </c>
      <c r="J34" s="25">
        <f>IFERROR(I34/H34-1,"-")</f>
        <v>9.253519380543862E-3</v>
      </c>
      <c r="K34" s="24">
        <f>IFERROR(I34-H34,"-")</f>
        <v>1642</v>
      </c>
      <c r="L34" s="25">
        <f>IFERROR(I34/I32,"-")</f>
        <v>0.38722232072199858</v>
      </c>
    </row>
    <row r="35" spans="1:12" x14ac:dyDescent="0.25">
      <c r="B35" s="284"/>
      <c r="C35" s="288" t="s">
        <v>35</v>
      </c>
      <c r="D35" s="26" t="s">
        <v>32</v>
      </c>
      <c r="E35" s="52">
        <v>53047</v>
      </c>
      <c r="F35" s="52">
        <v>453532</v>
      </c>
      <c r="G35" s="52">
        <v>525656</v>
      </c>
      <c r="H35" s="52">
        <v>548980</v>
      </c>
      <c r="I35" s="52">
        <v>557236</v>
      </c>
      <c r="J35" s="28">
        <f t="shared" si="4"/>
        <v>1.5038799227658606E-2</v>
      </c>
      <c r="K35" s="27">
        <f t="shared" si="5"/>
        <v>8256</v>
      </c>
      <c r="L35" s="18">
        <f>I35/$I$35</f>
        <v>1</v>
      </c>
    </row>
    <row r="36" spans="1:12" x14ac:dyDescent="0.25">
      <c r="B36" s="284"/>
      <c r="C36" s="289"/>
      <c r="D36" s="4" t="s">
        <v>33</v>
      </c>
      <c r="E36" s="53">
        <v>14354</v>
      </c>
      <c r="F36" s="53">
        <v>260751</v>
      </c>
      <c r="G36" s="53">
        <v>315983</v>
      </c>
      <c r="H36" s="53">
        <v>328484</v>
      </c>
      <c r="I36" s="53">
        <v>338414</v>
      </c>
      <c r="J36" s="30">
        <f t="shared" si="4"/>
        <v>3.0229782881358025E-2</v>
      </c>
      <c r="K36" s="29">
        <f t="shared" si="5"/>
        <v>9930</v>
      </c>
      <c r="L36" s="31">
        <f>I36/$I$35</f>
        <v>0.60730821411394809</v>
      </c>
    </row>
    <row r="37" spans="1:12" x14ac:dyDescent="0.25">
      <c r="B37" s="284"/>
      <c r="C37" s="290"/>
      <c r="D37" s="32" t="s">
        <v>34</v>
      </c>
      <c r="E37" s="33">
        <v>38693</v>
      </c>
      <c r="F37" s="33">
        <v>192781</v>
      </c>
      <c r="G37" s="33">
        <v>209673</v>
      </c>
      <c r="H37" s="33">
        <v>220496</v>
      </c>
      <c r="I37" s="33">
        <v>218822</v>
      </c>
      <c r="J37" s="34">
        <f>IFERROR(I37/H37-1,"-")</f>
        <v>-7.5919744575865256E-3</v>
      </c>
      <c r="K37" s="33">
        <f>IFERROR(I37-H37,"-")</f>
        <v>-1674</v>
      </c>
      <c r="L37" s="34">
        <f>IFERROR(I37/I35,"-")</f>
        <v>0.39269178588605186</v>
      </c>
    </row>
    <row r="38" spans="1:12" x14ac:dyDescent="0.25">
      <c r="B38" s="284"/>
      <c r="C38" s="291" t="s">
        <v>21</v>
      </c>
      <c r="D38" s="15" t="s">
        <v>32</v>
      </c>
      <c r="E38" s="50">
        <v>250141</v>
      </c>
      <c r="F38" s="50">
        <v>2658546</v>
      </c>
      <c r="G38" s="50">
        <v>3148928</v>
      </c>
      <c r="H38" s="50">
        <v>3318184</v>
      </c>
      <c r="I38" s="50">
        <v>3271624</v>
      </c>
      <c r="J38" s="17">
        <f t="shared" si="4"/>
        <v>-1.4031771595547471E-2</v>
      </c>
      <c r="K38" s="16">
        <f t="shared" si="5"/>
        <v>-46560</v>
      </c>
      <c r="L38" s="18">
        <f>I38/$I$38</f>
        <v>1</v>
      </c>
    </row>
    <row r="39" spans="1:12" x14ac:dyDescent="0.25">
      <c r="B39" s="284"/>
      <c r="C39" s="286"/>
      <c r="D39" s="19" t="s">
        <v>33</v>
      </c>
      <c r="E39" s="51">
        <v>74629</v>
      </c>
      <c r="F39" s="51">
        <v>1485546</v>
      </c>
      <c r="G39" s="51">
        <v>1845776</v>
      </c>
      <c r="H39" s="51">
        <v>1870460</v>
      </c>
      <c r="I39" s="51">
        <v>1883008</v>
      </c>
      <c r="J39" s="21">
        <f t="shared" si="4"/>
        <v>6.7085102060455704E-3</v>
      </c>
      <c r="K39" s="20">
        <f t="shared" si="5"/>
        <v>12548</v>
      </c>
      <c r="L39" s="22">
        <f>I39/$I$38</f>
        <v>0.57555758241167077</v>
      </c>
    </row>
    <row r="40" spans="1:12" x14ac:dyDescent="0.25">
      <c r="B40" s="284"/>
      <c r="C40" s="287"/>
      <c r="D40" s="23" t="s">
        <v>34</v>
      </c>
      <c r="E40" s="24">
        <v>175512</v>
      </c>
      <c r="F40" s="24">
        <v>1173000</v>
      </c>
      <c r="G40" s="24">
        <v>1303152</v>
      </c>
      <c r="H40" s="24">
        <v>1447724</v>
      </c>
      <c r="I40" s="24">
        <v>1388616</v>
      </c>
      <c r="J40" s="25">
        <f>IFERROR(I40/H40-1,"-")</f>
        <v>-4.0828224164274451E-2</v>
      </c>
      <c r="K40" s="24">
        <f>IFERROR(I40-H40,"-")</f>
        <v>-59108</v>
      </c>
      <c r="L40" s="25">
        <f>IFERROR(I40/I38,"-")</f>
        <v>0.42444241758832923</v>
      </c>
    </row>
    <row r="41" spans="1:12" x14ac:dyDescent="0.25">
      <c r="B41" s="284"/>
      <c r="C41" s="288" t="s">
        <v>22</v>
      </c>
      <c r="D41" s="26" t="s">
        <v>32</v>
      </c>
      <c r="E41" s="54">
        <v>5.5854992854590924</v>
      </c>
      <c r="F41" s="54">
        <v>7.0594298915280342</v>
      </c>
      <c r="G41" s="54">
        <v>7.2979021238330972</v>
      </c>
      <c r="H41" s="54">
        <v>7.3592526714069635</v>
      </c>
      <c r="I41" s="54">
        <v>7.0738733907899345</v>
      </c>
      <c r="J41" s="36">
        <f t="shared" si="4"/>
        <v>-3.8778296297097947E-2</v>
      </c>
      <c r="K41" s="37">
        <f t="shared" si="5"/>
        <v>-0.285379280617029</v>
      </c>
      <c r="L41" s="38"/>
    </row>
    <row r="42" spans="1:12" x14ac:dyDescent="0.25">
      <c r="B42" s="284"/>
      <c r="C42" s="289"/>
      <c r="D42" s="4" t="s">
        <v>33</v>
      </c>
      <c r="E42" s="55">
        <f t="shared" ref="E42:I42" si="6">E39/E33</f>
        <v>6.0585322292579962</v>
      </c>
      <c r="F42" s="55">
        <f t="shared" si="6"/>
        <v>6.7969399847182252</v>
      </c>
      <c r="G42" s="55">
        <f t="shared" si="6"/>
        <v>7.0603607876738526</v>
      </c>
      <c r="H42" s="55">
        <f t="shared" si="6"/>
        <v>6.8404768870684611</v>
      </c>
      <c r="I42" s="55">
        <f t="shared" si="6"/>
        <v>6.6442065446744243</v>
      </c>
      <c r="J42" s="40">
        <f t="shared" si="4"/>
        <v>-2.8692494051851147E-2</v>
      </c>
      <c r="K42" s="41">
        <f t="shared" si="5"/>
        <v>-0.19627034239403685</v>
      </c>
      <c r="L42" s="42"/>
    </row>
    <row r="43" spans="1:12" x14ac:dyDescent="0.25">
      <c r="B43" s="284"/>
      <c r="C43" s="290"/>
      <c r="D43" s="32" t="s">
        <v>34</v>
      </c>
      <c r="E43" s="43">
        <f>IFERROR(E40/E34,"-")</f>
        <v>5.4060247643688779</v>
      </c>
      <c r="F43" s="43">
        <f t="shared" ref="F43:I43" si="7">IFERROR(F40/F34,"-")</f>
        <v>7.4224533961046353</v>
      </c>
      <c r="G43" s="43">
        <f t="shared" si="7"/>
        <v>7.6630756927129884</v>
      </c>
      <c r="H43" s="43">
        <f t="shared" si="7"/>
        <v>8.1586736246520069</v>
      </c>
      <c r="I43" s="43">
        <f t="shared" si="7"/>
        <v>7.7538193513803266</v>
      </c>
      <c r="J43" s="34">
        <f>IFERROR(I43/H43-1,"-")</f>
        <v>-4.9622560222091106E-2</v>
      </c>
      <c r="K43" s="33">
        <f>IFERROR(I43-H43,"-")</f>
        <v>-0.40485427327168022</v>
      </c>
      <c r="L43" s="56"/>
    </row>
    <row r="44" spans="1:12" x14ac:dyDescent="0.25">
      <c r="A44" s="57"/>
      <c r="B44" s="284"/>
      <c r="C44" s="292" t="s">
        <v>36</v>
      </c>
      <c r="D44" s="15" t="s">
        <v>32</v>
      </c>
      <c r="E44" s="58">
        <v>0.14198914565607704</v>
      </c>
      <c r="F44" s="58">
        <v>0.59936274988327454</v>
      </c>
      <c r="G44" s="58">
        <v>0.69616307876925987</v>
      </c>
      <c r="H44" s="58">
        <v>0.72325830943494596</v>
      </c>
      <c r="I44" s="58">
        <v>0.7240342371227928</v>
      </c>
      <c r="J44" s="58">
        <f t="shared" si="4"/>
        <v>1.0728223619760335E-3</v>
      </c>
      <c r="K44" s="44">
        <f>(I44-H44)*100</f>
        <v>7.7592768784684463E-2</v>
      </c>
      <c r="L44" s="18"/>
    </row>
    <row r="45" spans="1:12" x14ac:dyDescent="0.25">
      <c r="B45" s="284"/>
      <c r="C45" s="293"/>
      <c r="D45" s="19" t="s">
        <v>33</v>
      </c>
      <c r="E45" s="59">
        <v>0.18294515494041885</v>
      </c>
      <c r="F45" s="59">
        <v>0.6123155072807851</v>
      </c>
      <c r="G45" s="59">
        <v>0.75887219386727256</v>
      </c>
      <c r="H45" s="59">
        <v>0.74085927254420991</v>
      </c>
      <c r="I45" s="59">
        <v>0.73192354754800826</v>
      </c>
      <c r="J45" s="59">
        <f t="shared" si="4"/>
        <v>-1.2061298720761338E-2</v>
      </c>
      <c r="K45" s="46">
        <f>(I45-H45)*100</f>
        <v>-0.89357249962016549</v>
      </c>
      <c r="L45" s="22"/>
    </row>
    <row r="46" spans="1:12" x14ac:dyDescent="0.25">
      <c r="B46" s="284"/>
      <c r="C46" s="294"/>
      <c r="D46" s="23" t="s">
        <v>34</v>
      </c>
      <c r="E46" s="60">
        <v>0.12964779576882166</v>
      </c>
      <c r="F46" s="60">
        <v>0.58372468100416575</v>
      </c>
      <c r="G46" s="60">
        <v>0.62321951219512195</v>
      </c>
      <c r="H46" s="60">
        <v>0.7017192490948132</v>
      </c>
      <c r="I46" s="60">
        <v>0.71360384805130739</v>
      </c>
      <c r="J46" s="25">
        <f>IFERROR(I46/H46-1,"-")</f>
        <v>1.6936401519303868E-2</v>
      </c>
      <c r="K46" s="24">
        <f>IFERROR(I46-H46,"-")</f>
        <v>1.1884598956494186E-2</v>
      </c>
      <c r="L46" s="47"/>
    </row>
    <row r="47" spans="1:12" x14ac:dyDescent="0.25">
      <c r="B47" s="284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84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84"/>
      <c r="C49" s="295" t="s">
        <v>39</v>
      </c>
      <c r="D49" s="26" t="s">
        <v>32</v>
      </c>
      <c r="E49" s="52">
        <v>14658</v>
      </c>
      <c r="F49" s="52">
        <v>36937.25</v>
      </c>
      <c r="G49" s="52">
        <v>37678.5</v>
      </c>
      <c r="H49" s="52">
        <v>37916.5</v>
      </c>
      <c r="I49" s="52">
        <v>37661</v>
      </c>
      <c r="J49" s="36">
        <f>I49/H49-1</f>
        <v>-6.7384911582029083E-3</v>
      </c>
      <c r="K49" s="27">
        <f>I49-H49</f>
        <v>-255.5</v>
      </c>
      <c r="L49" s="38">
        <f>I49/$I$22</f>
        <v>1.0174523841685803</v>
      </c>
    </row>
    <row r="50" spans="2:12" x14ac:dyDescent="0.25">
      <c r="B50" s="284"/>
      <c r="C50" s="289"/>
      <c r="D50" s="4" t="s">
        <v>33</v>
      </c>
      <c r="E50" s="53">
        <v>3387.5</v>
      </c>
      <c r="F50" s="53">
        <v>20201</v>
      </c>
      <c r="G50" s="53">
        <v>20253.5</v>
      </c>
      <c r="H50" s="53">
        <v>20864.5</v>
      </c>
      <c r="I50" s="53">
        <v>21445</v>
      </c>
      <c r="J50" s="40">
        <f>I50/H50-1</f>
        <v>2.7822377722926506E-2</v>
      </c>
      <c r="K50" s="29">
        <f>I50-H50</f>
        <v>580.5</v>
      </c>
      <c r="L50" s="42">
        <f>I50/$I$22</f>
        <v>0.57935971903282457</v>
      </c>
    </row>
    <row r="51" spans="2:12" x14ac:dyDescent="0.25">
      <c r="B51" s="285"/>
      <c r="C51" s="290"/>
      <c r="D51" s="32" t="s">
        <v>34</v>
      </c>
      <c r="E51" s="33">
        <v>11270.5</v>
      </c>
      <c r="F51" s="33">
        <v>16736.25</v>
      </c>
      <c r="G51" s="33">
        <v>17425</v>
      </c>
      <c r="H51" s="33">
        <v>17052</v>
      </c>
      <c r="I51" s="33">
        <v>16216</v>
      </c>
      <c r="J51" s="34">
        <f>IFERROR(I51/H51-1,"-")</f>
        <v>-4.9026507154586008E-2</v>
      </c>
      <c r="K51" s="33">
        <f>IFERROR(I51-H51,"-")</f>
        <v>-836</v>
      </c>
      <c r="L51" s="34">
        <f>IFERROR(I51/I49,"-")</f>
        <v>0.43057805156527973</v>
      </c>
    </row>
    <row r="52" spans="2:12" ht="6" customHeight="1" x14ac:dyDescent="0.25"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48"/>
    </row>
    <row r="53" spans="2:12" ht="28.5" customHeight="1" x14ac:dyDescent="0.25">
      <c r="B53" s="281" t="s">
        <v>40</v>
      </c>
      <c r="C53" s="282"/>
      <c r="D53" s="282"/>
      <c r="E53" s="282"/>
      <c r="F53" s="282"/>
      <c r="G53" s="282"/>
      <c r="H53" s="282"/>
      <c r="I53" s="282"/>
      <c r="J53" s="282"/>
      <c r="K53" s="282"/>
    </row>
    <row r="54" spans="2:12" x14ac:dyDescent="0.25">
      <c r="B54" s="64"/>
    </row>
    <row r="56" spans="2:12" ht="21.75" thickBot="1" x14ac:dyDescent="0.3">
      <c r="B56" s="283" t="s">
        <v>225</v>
      </c>
      <c r="C56" s="283"/>
      <c r="D56" s="283"/>
      <c r="E56" s="283"/>
      <c r="F56" s="283"/>
      <c r="G56" s="283"/>
      <c r="H56" s="283"/>
      <c r="I56" s="283"/>
      <c r="J56" s="283"/>
      <c r="K56" s="283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84"/>
      <c r="C59" s="286"/>
      <c r="D59" s="19" t="s">
        <v>33</v>
      </c>
      <c r="E59" s="51">
        <v>206279</v>
      </c>
      <c r="F59" s="51">
        <v>256749</v>
      </c>
      <c r="G59" s="51">
        <v>752557</v>
      </c>
      <c r="H59" s="51">
        <v>810513</v>
      </c>
      <c r="I59" s="51">
        <v>861467</v>
      </c>
      <c r="J59" s="21">
        <f t="shared" ref="J59:J74" si="8">I59/H59-1</f>
        <v>6.2866357479768986E-2</v>
      </c>
      <c r="K59" s="20">
        <f t="shared" ref="K59:K74" si="9">I59-H59</f>
        <v>50954</v>
      </c>
      <c r="L59" s="21" t="e">
        <f>I59/#REF!</f>
        <v>#REF!</v>
      </c>
    </row>
    <row r="60" spans="2:12" x14ac:dyDescent="0.25">
      <c r="B60" s="284"/>
      <c r="C60" s="287"/>
      <c r="D60" s="23" t="s">
        <v>34</v>
      </c>
      <c r="E60" s="24">
        <v>169066</v>
      </c>
      <c r="F60" s="24">
        <v>235509</v>
      </c>
      <c r="G60" s="24">
        <v>490978</v>
      </c>
      <c r="H60" s="24">
        <v>509465</v>
      </c>
      <c r="I60" s="24">
        <v>526356</v>
      </c>
      <c r="J60" s="25">
        <f>IFERROR(I60/H60-1,"-")</f>
        <v>3.3154387445653688E-2</v>
      </c>
      <c r="K60" s="24">
        <f>IFERROR(I60-H60,"-")</f>
        <v>16891</v>
      </c>
      <c r="L60" s="25" t="str">
        <f>IFERROR(I60/#REF!,"-")</f>
        <v>-</v>
      </c>
    </row>
    <row r="61" spans="2:12" x14ac:dyDescent="0.25">
      <c r="B61" s="284"/>
      <c r="C61" s="288" t="s">
        <v>35</v>
      </c>
      <c r="D61" s="26" t="s">
        <v>32</v>
      </c>
      <c r="E61" s="52">
        <v>375345</v>
      </c>
      <c r="F61" s="52">
        <v>492258</v>
      </c>
      <c r="G61" s="52">
        <v>1243535</v>
      </c>
      <c r="H61" s="52">
        <v>1319978</v>
      </c>
      <c r="I61" s="52">
        <v>1387823</v>
      </c>
      <c r="J61" s="36">
        <f t="shared" si="8"/>
        <v>5.139858391579244E-2</v>
      </c>
      <c r="K61" s="52">
        <f t="shared" si="9"/>
        <v>67845</v>
      </c>
      <c r="L61" s="36">
        <f>I61/$I$61</f>
        <v>1</v>
      </c>
    </row>
    <row r="62" spans="2:12" x14ac:dyDescent="0.25">
      <c r="B62" s="284"/>
      <c r="C62" s="289"/>
      <c r="D62" s="4" t="s">
        <v>33</v>
      </c>
      <c r="E62" s="53">
        <v>206279</v>
      </c>
      <c r="F62" s="53">
        <v>256749</v>
      </c>
      <c r="G62" s="53">
        <v>752557</v>
      </c>
      <c r="H62" s="53">
        <v>810513</v>
      </c>
      <c r="I62" s="53">
        <v>861467</v>
      </c>
      <c r="J62" s="40">
        <f t="shared" si="8"/>
        <v>6.2866357479768986E-2</v>
      </c>
      <c r="K62" s="53">
        <f t="shared" si="9"/>
        <v>50954</v>
      </c>
      <c r="L62" s="40">
        <f t="shared" ref="L62" si="10">I62/$I$61</f>
        <v>0.62073261503808486</v>
      </c>
    </row>
    <row r="63" spans="2:12" x14ac:dyDescent="0.25">
      <c r="B63" s="284"/>
      <c r="C63" s="290"/>
      <c r="D63" s="32" t="s">
        <v>34</v>
      </c>
      <c r="E63" s="33">
        <v>169066</v>
      </c>
      <c r="F63" s="33">
        <v>235509</v>
      </c>
      <c r="G63" s="33">
        <v>490978</v>
      </c>
      <c r="H63" s="33">
        <v>509465</v>
      </c>
      <c r="I63" s="33">
        <v>526356</v>
      </c>
      <c r="J63" s="34">
        <f>IFERROR(I63/H63-1,"-")</f>
        <v>3.3154387445653688E-2</v>
      </c>
      <c r="K63" s="33">
        <f>IFERROR(I63-H63,"-")</f>
        <v>16891</v>
      </c>
      <c r="L63" s="65">
        <f>IFERROR(I63/I61,"-")</f>
        <v>0.3792673849619152</v>
      </c>
    </row>
    <row r="64" spans="2:12" x14ac:dyDescent="0.25">
      <c r="B64" s="284"/>
      <c r="C64" s="291" t="s">
        <v>21</v>
      </c>
      <c r="D64" s="15" t="s">
        <v>32</v>
      </c>
      <c r="E64" s="50">
        <v>2858440</v>
      </c>
      <c r="F64" s="50">
        <v>3367162</v>
      </c>
      <c r="G64" s="50">
        <v>8865243</v>
      </c>
      <c r="H64" s="50">
        <v>9739308</v>
      </c>
      <c r="I64" s="50">
        <v>10014981</v>
      </c>
      <c r="J64" s="17">
        <f t="shared" si="8"/>
        <v>2.8305193757092395E-2</v>
      </c>
      <c r="K64" s="16">
        <f t="shared" si="9"/>
        <v>275673</v>
      </c>
      <c r="L64" s="17">
        <f>I64/$I$64</f>
        <v>1</v>
      </c>
    </row>
    <row r="65" spans="2:12" x14ac:dyDescent="0.25">
      <c r="B65" s="284"/>
      <c r="C65" s="286"/>
      <c r="D65" s="19" t="s">
        <v>33</v>
      </c>
      <c r="E65" s="51">
        <v>1557028</v>
      </c>
      <c r="F65" s="51">
        <v>1777946</v>
      </c>
      <c r="G65" s="51">
        <v>5217075</v>
      </c>
      <c r="H65" s="51">
        <v>5775194</v>
      </c>
      <c r="I65" s="51">
        <v>5856771</v>
      </c>
      <c r="J65" s="21">
        <f t="shared" si="8"/>
        <v>1.4125412929851366E-2</v>
      </c>
      <c r="K65" s="20">
        <f t="shared" si="9"/>
        <v>81577</v>
      </c>
      <c r="L65" s="21">
        <f t="shared" ref="L65" si="11">I65/$I$64</f>
        <v>0.58480100960750703</v>
      </c>
    </row>
    <row r="66" spans="2:12" x14ac:dyDescent="0.25">
      <c r="B66" s="284"/>
      <c r="C66" s="287"/>
      <c r="D66" s="23" t="s">
        <v>34</v>
      </c>
      <c r="E66" s="24">
        <v>1301412</v>
      </c>
      <c r="F66" s="24">
        <v>1589216</v>
      </c>
      <c r="G66" s="24">
        <v>3648168</v>
      </c>
      <c r="H66" s="24">
        <v>3964114</v>
      </c>
      <c r="I66" s="24">
        <v>4158210</v>
      </c>
      <c r="J66" s="25">
        <f>IFERROR(I66/H66-1,"-")</f>
        <v>4.8963274012805869E-2</v>
      </c>
      <c r="K66" s="24">
        <f>IFERROR(I66-H66,"-")</f>
        <v>194096</v>
      </c>
      <c r="L66" s="25">
        <f>IFERROR(I66/I64,"-")</f>
        <v>0.41519899039249303</v>
      </c>
    </row>
    <row r="67" spans="2:12" x14ac:dyDescent="0.25">
      <c r="B67" s="284"/>
      <c r="C67" s="288" t="s">
        <v>22</v>
      </c>
      <c r="D67" s="26" t="s">
        <v>32</v>
      </c>
      <c r="E67" s="54">
        <v>7.6155004062928775</v>
      </c>
      <c r="F67" s="54">
        <v>6.8402382490482632</v>
      </c>
      <c r="G67" s="54">
        <v>7.1290659289847085</v>
      </c>
      <c r="H67" s="54">
        <v>7.378386609473794</v>
      </c>
      <c r="I67" s="54">
        <v>7.2163244160098223</v>
      </c>
      <c r="J67" s="36">
        <f t="shared" si="8"/>
        <v>-2.1964448603965181E-2</v>
      </c>
      <c r="K67" s="37">
        <f t="shared" si="9"/>
        <v>-0.16206219346397166</v>
      </c>
      <c r="L67" s="36"/>
    </row>
    <row r="68" spans="2:12" x14ac:dyDescent="0.25">
      <c r="B68" s="284"/>
      <c r="C68" s="289"/>
      <c r="D68" s="4" t="s">
        <v>33</v>
      </c>
      <c r="E68" s="55">
        <f t="shared" ref="E68:I68" si="12">E65/E59</f>
        <v>7.5481653488721587</v>
      </c>
      <c r="F68" s="55">
        <f t="shared" si="12"/>
        <v>6.9248409925647225</v>
      </c>
      <c r="G68" s="55">
        <f t="shared" si="12"/>
        <v>6.932464916278767</v>
      </c>
      <c r="H68" s="55">
        <f t="shared" si="12"/>
        <v>7.1253564100760878</v>
      </c>
      <c r="I68" s="55">
        <f t="shared" si="12"/>
        <v>6.7986016875864079</v>
      </c>
      <c r="J68" s="40">
        <f t="shared" si="8"/>
        <v>-4.5858017997192468E-2</v>
      </c>
      <c r="K68" s="41">
        <f t="shared" si="9"/>
        <v>-0.32675472248967985</v>
      </c>
      <c r="L68" s="40"/>
    </row>
    <row r="69" spans="2:12" x14ac:dyDescent="0.25">
      <c r="B69" s="284"/>
      <c r="C69" s="290"/>
      <c r="D69" s="32" t="s">
        <v>34</v>
      </c>
      <c r="E69" s="43">
        <f>IFERROR(E66/E60,"-")</f>
        <v>7.6976565365005385</v>
      </c>
      <c r="F69" s="43">
        <f t="shared" ref="F69:I69" si="13">IFERROR(F66/F60,"-")</f>
        <v>6.7480053840829859</v>
      </c>
      <c r="G69" s="43">
        <f t="shared" si="13"/>
        <v>7.4304103238841659</v>
      </c>
      <c r="H69" s="43">
        <f t="shared" si="13"/>
        <v>7.7809349022994709</v>
      </c>
      <c r="I69" s="43">
        <f t="shared" si="13"/>
        <v>7.8999954403483574</v>
      </c>
      <c r="J69" s="34">
        <f>IFERROR(I69/H69-1,"-")</f>
        <v>1.5301572310250311E-2</v>
      </c>
      <c r="K69" s="33">
        <f>IFERROR(I69-H69,"-")</f>
        <v>0.1190605380488865</v>
      </c>
      <c r="L69" s="65">
        <f>IFERROR(I69/I67,"-")</f>
        <v>1.0947395079442066</v>
      </c>
    </row>
    <row r="70" spans="2:12" x14ac:dyDescent="0.25">
      <c r="B70" s="284"/>
      <c r="C70" s="292" t="s">
        <v>36</v>
      </c>
      <c r="D70" s="15" t="s">
        <v>32</v>
      </c>
      <c r="E70" s="58">
        <v>0.41641203353334449</v>
      </c>
      <c r="F70" s="58">
        <v>0.38237984856351559</v>
      </c>
      <c r="G70" s="58">
        <v>0.63514820255836268</v>
      </c>
      <c r="H70" s="58">
        <v>0.71202240207954559</v>
      </c>
      <c r="I70" s="58">
        <v>0.72327549742346608</v>
      </c>
      <c r="J70" s="58">
        <f t="shared" si="8"/>
        <v>1.5804411927285544E-2</v>
      </c>
      <c r="K70" s="44">
        <f t="shared" si="9"/>
        <v>1.1253095343920494E-2</v>
      </c>
      <c r="L70" s="17"/>
    </row>
    <row r="71" spans="2:12" x14ac:dyDescent="0.25">
      <c r="B71" s="284"/>
      <c r="C71" s="293"/>
      <c r="D71" s="19" t="s">
        <v>33</v>
      </c>
      <c r="E71" s="59">
        <v>0.47595609055413801</v>
      </c>
      <c r="F71" s="59">
        <v>0.46630368359626001</v>
      </c>
      <c r="G71" s="59">
        <v>0.67828567936803452</v>
      </c>
      <c r="H71" s="59">
        <v>0.78253357023995396</v>
      </c>
      <c r="I71" s="59">
        <v>0.74850931295992884</v>
      </c>
      <c r="J71" s="59">
        <f t="shared" si="8"/>
        <v>-4.3479613621677626E-2</v>
      </c>
      <c r="K71" s="46">
        <f t="shared" si="9"/>
        <v>-3.4024257280025116E-2</v>
      </c>
      <c r="L71" s="21"/>
    </row>
    <row r="72" spans="2:12" x14ac:dyDescent="0.25">
      <c r="B72" s="284"/>
      <c r="C72" s="294"/>
      <c r="D72" s="23" t="s">
        <v>34</v>
      </c>
      <c r="E72" s="60">
        <v>0.36219935976969075</v>
      </c>
      <c r="F72" s="60">
        <v>0.3182917367153793</v>
      </c>
      <c r="G72" s="60">
        <v>0.58219828779666127</v>
      </c>
      <c r="H72" s="60">
        <v>0.62939927757710479</v>
      </c>
      <c r="I72" s="60">
        <v>0.69048905178456166</v>
      </c>
      <c r="J72" s="25">
        <f>IFERROR(I72/H72-1,"-")</f>
        <v>9.70604453863122E-2</v>
      </c>
      <c r="K72" s="24">
        <f>IFERROR(I72-H72,"-")</f>
        <v>6.1089774207456871E-2</v>
      </c>
      <c r="L72" s="25">
        <f>IFERROR(I72/I70,"-")</f>
        <v>0.95466949211510688</v>
      </c>
    </row>
    <row r="73" spans="2:12" x14ac:dyDescent="0.25">
      <c r="B73" s="284"/>
      <c r="C73" s="295" t="s">
        <v>41</v>
      </c>
      <c r="D73" s="26" t="s">
        <v>32</v>
      </c>
      <c r="E73" s="52">
        <v>20336</v>
      </c>
      <c r="F73" s="52">
        <v>24064</v>
      </c>
      <c r="G73" s="52">
        <v>38225</v>
      </c>
      <c r="H73" s="52">
        <v>37475</v>
      </c>
      <c r="I73" s="52">
        <v>37833</v>
      </c>
      <c r="J73" s="36">
        <f t="shared" si="8"/>
        <v>9.55303535690466E-3</v>
      </c>
      <c r="K73" s="27">
        <f t="shared" si="9"/>
        <v>358</v>
      </c>
      <c r="L73" s="36">
        <f>I73/$I$73</f>
        <v>1</v>
      </c>
    </row>
    <row r="74" spans="2:12" x14ac:dyDescent="0.25">
      <c r="B74" s="284"/>
      <c r="C74" s="289"/>
      <c r="D74" s="4" t="s">
        <v>33</v>
      </c>
      <c r="E74" s="53">
        <v>9541</v>
      </c>
      <c r="F74" s="53">
        <v>10403</v>
      </c>
      <c r="G74" s="53">
        <v>21063</v>
      </c>
      <c r="H74" s="53">
        <v>20218</v>
      </c>
      <c r="I74" s="53">
        <v>21376</v>
      </c>
      <c r="J74" s="40">
        <f t="shared" si="8"/>
        <v>5.7275694925314147E-2</v>
      </c>
      <c r="K74" s="29">
        <f t="shared" si="9"/>
        <v>1158</v>
      </c>
      <c r="L74" s="40">
        <f t="shared" ref="L74" si="14">I74/$I$73</f>
        <v>0.56500938334258455</v>
      </c>
    </row>
    <row r="75" spans="2:12" x14ac:dyDescent="0.25">
      <c r="B75" s="285"/>
      <c r="C75" s="290"/>
      <c r="D75" s="32" t="s">
        <v>34</v>
      </c>
      <c r="E75" s="33">
        <v>10795</v>
      </c>
      <c r="F75" s="33">
        <v>13661</v>
      </c>
      <c r="G75" s="33">
        <v>17162</v>
      </c>
      <c r="H75" s="33">
        <v>17257</v>
      </c>
      <c r="I75" s="33">
        <v>16457</v>
      </c>
      <c r="J75" s="34">
        <f>IFERROR(I75/H75-1,"-")</f>
        <v>-4.6357999652315018E-2</v>
      </c>
      <c r="K75" s="33">
        <f>IFERROR(I75-H75,"-")</f>
        <v>-800</v>
      </c>
      <c r="L75" s="65">
        <f>IFERROR(I75/I73,"-")</f>
        <v>0.43499061665741551</v>
      </c>
    </row>
    <row r="76" spans="2:12" x14ac:dyDescent="0.25"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48"/>
    </row>
    <row r="77" spans="2:12" ht="27" customHeight="1" x14ac:dyDescent="0.25">
      <c r="B77" s="281" t="s">
        <v>38</v>
      </c>
      <c r="C77" s="282"/>
      <c r="D77" s="282"/>
      <c r="E77" s="282"/>
      <c r="F77" s="282"/>
      <c r="G77" s="282"/>
      <c r="H77" s="282"/>
      <c r="I77" s="282"/>
      <c r="J77" s="282"/>
      <c r="K77" s="282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391D-A969-483D-B733-5C523F98D27E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9" t="s">
        <v>42</v>
      </c>
      <c r="E1" s="299"/>
      <c r="F1" s="299"/>
      <c r="G1" s="299"/>
      <c r="H1" s="299"/>
      <c r="I1" s="299"/>
      <c r="J1" s="299"/>
      <c r="K1" s="299"/>
      <c r="L1" s="299"/>
    </row>
    <row r="2" spans="2:16" x14ac:dyDescent="0.25">
      <c r="D2" s="299"/>
      <c r="E2" s="299"/>
      <c r="F2" s="299"/>
      <c r="G2" s="299"/>
      <c r="H2" s="299"/>
      <c r="I2" s="299"/>
      <c r="J2" s="299"/>
      <c r="K2" s="299"/>
      <c r="L2" s="299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abril 2025</v>
      </c>
    </row>
    <row r="7" spans="2:16" ht="15" customHeight="1" x14ac:dyDescent="0.25">
      <c r="B7" s="296" t="s">
        <v>44</v>
      </c>
      <c r="C7" s="291" t="s">
        <v>8</v>
      </c>
      <c r="D7" s="67" t="s">
        <v>45</v>
      </c>
      <c r="E7" s="68">
        <v>86160</v>
      </c>
      <c r="F7" s="68">
        <v>425687</v>
      </c>
      <c r="G7" s="68">
        <v>445687</v>
      </c>
      <c r="H7" s="68">
        <v>437150</v>
      </c>
      <c r="I7" s="68">
        <v>458510</v>
      </c>
      <c r="J7" s="69">
        <f>I7/H7-1</f>
        <v>4.8861946700217374E-2</v>
      </c>
      <c r="K7" s="68">
        <f>I7-H7</f>
        <v>21360</v>
      </c>
      <c r="L7" s="69">
        <f>I7/$I$7</f>
        <v>1</v>
      </c>
      <c r="P7" s="70"/>
    </row>
    <row r="8" spans="2:16" ht="15" customHeight="1" x14ac:dyDescent="0.25">
      <c r="B8" s="284"/>
      <c r="C8" s="286"/>
      <c r="D8" s="15" t="s">
        <v>46</v>
      </c>
      <c r="E8" s="16">
        <v>32795</v>
      </c>
      <c r="F8" s="16">
        <v>166226</v>
      </c>
      <c r="G8" s="16">
        <v>167625</v>
      </c>
      <c r="H8" s="16">
        <v>158852</v>
      </c>
      <c r="I8" s="16">
        <v>165261</v>
      </c>
      <c r="J8" s="17">
        <f t="shared" ref="J8:J63" si="0">I8/H8-1</f>
        <v>4.0345730617178166E-2</v>
      </c>
      <c r="K8" s="16">
        <f t="shared" ref="K8:K50" si="1">I8-H8</f>
        <v>6409</v>
      </c>
      <c r="L8" s="18">
        <f t="shared" ref="L8:L17" si="2">I8/$I$7</f>
        <v>0.36043052496128763</v>
      </c>
      <c r="P8" s="70"/>
    </row>
    <row r="9" spans="2:16" x14ac:dyDescent="0.25">
      <c r="B9" s="284"/>
      <c r="C9" s="286"/>
      <c r="D9" s="19" t="s">
        <v>47</v>
      </c>
      <c r="E9" s="20">
        <v>13736</v>
      </c>
      <c r="F9" s="20">
        <v>110839</v>
      </c>
      <c r="G9" s="20">
        <v>112901</v>
      </c>
      <c r="H9" s="20">
        <v>113542</v>
      </c>
      <c r="I9" s="20">
        <v>115519</v>
      </c>
      <c r="J9" s="62">
        <f t="shared" si="0"/>
        <v>1.7412058973771849E-2</v>
      </c>
      <c r="K9" s="20">
        <f t="shared" si="1"/>
        <v>1977</v>
      </c>
      <c r="L9" s="63">
        <f t="shared" si="2"/>
        <v>0.25194434145383959</v>
      </c>
      <c r="P9" s="70"/>
    </row>
    <row r="10" spans="2:16" x14ac:dyDescent="0.25">
      <c r="B10" s="284"/>
      <c r="C10" s="286"/>
      <c r="D10" s="19" t="s">
        <v>48</v>
      </c>
      <c r="E10" s="20">
        <v>596</v>
      </c>
      <c r="F10" s="20">
        <v>2979</v>
      </c>
      <c r="G10" s="20">
        <v>4452</v>
      </c>
      <c r="H10" s="20">
        <v>3875</v>
      </c>
      <c r="I10" s="20">
        <v>3213</v>
      </c>
      <c r="J10" s="62">
        <f t="shared" si="0"/>
        <v>-0.17083870967741932</v>
      </c>
      <c r="K10" s="20">
        <f t="shared" si="1"/>
        <v>-662</v>
      </c>
      <c r="L10" s="63">
        <f t="shared" si="2"/>
        <v>7.007480752873438E-3</v>
      </c>
      <c r="P10" s="70"/>
    </row>
    <row r="11" spans="2:16" x14ac:dyDescent="0.25">
      <c r="B11" s="284"/>
      <c r="C11" s="286"/>
      <c r="D11" s="19" t="s">
        <v>49</v>
      </c>
      <c r="E11" s="20">
        <v>3629</v>
      </c>
      <c r="F11" s="20">
        <v>13123</v>
      </c>
      <c r="G11" s="20">
        <v>11699</v>
      </c>
      <c r="H11" s="20">
        <v>17811</v>
      </c>
      <c r="I11" s="20">
        <v>15445</v>
      </c>
      <c r="J11" s="62">
        <f t="shared" si="0"/>
        <v>-0.13283925663915552</v>
      </c>
      <c r="K11" s="20">
        <f t="shared" si="1"/>
        <v>-2366</v>
      </c>
      <c r="L11" s="63">
        <f t="shared" si="2"/>
        <v>3.3685197705611652E-2</v>
      </c>
      <c r="P11" s="70"/>
    </row>
    <row r="12" spans="2:16" x14ac:dyDescent="0.25">
      <c r="B12" s="284"/>
      <c r="C12" s="286"/>
      <c r="D12" s="19" t="s">
        <v>50</v>
      </c>
      <c r="E12" s="20">
        <v>8112</v>
      </c>
      <c r="F12" s="20">
        <v>60780</v>
      </c>
      <c r="G12" s="20">
        <v>65148</v>
      </c>
      <c r="H12" s="20">
        <v>66545</v>
      </c>
      <c r="I12" s="20">
        <v>76454</v>
      </c>
      <c r="J12" s="62">
        <f t="shared" si="0"/>
        <v>0.14890675482756022</v>
      </c>
      <c r="K12" s="20">
        <f t="shared" si="1"/>
        <v>9909</v>
      </c>
      <c r="L12" s="63">
        <f t="shared" si="2"/>
        <v>0.16674445486467035</v>
      </c>
      <c r="P12" s="70"/>
    </row>
    <row r="13" spans="2:16" x14ac:dyDescent="0.25">
      <c r="B13" s="284"/>
      <c r="C13" s="286"/>
      <c r="D13" s="19" t="s">
        <v>51</v>
      </c>
      <c r="E13" s="20">
        <v>1830</v>
      </c>
      <c r="F13" s="20">
        <v>4075</v>
      </c>
      <c r="G13" s="20">
        <v>5170</v>
      </c>
      <c r="H13" s="20">
        <v>5054</v>
      </c>
      <c r="I13" s="20">
        <v>4308</v>
      </c>
      <c r="J13" s="62">
        <f t="shared" si="0"/>
        <v>-0.147605856747131</v>
      </c>
      <c r="K13" s="20">
        <f t="shared" si="1"/>
        <v>-746</v>
      </c>
      <c r="L13" s="63">
        <f t="shared" si="2"/>
        <v>9.395651130836841E-3</v>
      </c>
      <c r="P13" s="70"/>
    </row>
    <row r="14" spans="2:16" x14ac:dyDescent="0.25">
      <c r="B14" s="284"/>
      <c r="C14" s="286"/>
      <c r="D14" s="19" t="s">
        <v>52</v>
      </c>
      <c r="E14" s="20">
        <v>5874</v>
      </c>
      <c r="F14" s="20">
        <v>16329</v>
      </c>
      <c r="G14" s="20">
        <v>26292</v>
      </c>
      <c r="H14" s="20">
        <v>20460</v>
      </c>
      <c r="I14" s="20">
        <v>24747</v>
      </c>
      <c r="J14" s="62">
        <f t="shared" si="0"/>
        <v>0.20953079178885625</v>
      </c>
      <c r="K14" s="20">
        <f t="shared" si="1"/>
        <v>4287</v>
      </c>
      <c r="L14" s="63">
        <f t="shared" si="2"/>
        <v>5.3972650541972915E-2</v>
      </c>
      <c r="P14" s="70"/>
    </row>
    <row r="15" spans="2:16" x14ac:dyDescent="0.25">
      <c r="B15" s="284"/>
      <c r="C15" s="286"/>
      <c r="D15" s="19" t="s">
        <v>53</v>
      </c>
      <c r="E15" s="20">
        <v>9597</v>
      </c>
      <c r="F15" s="20">
        <v>17340</v>
      </c>
      <c r="G15" s="20">
        <v>19154</v>
      </c>
      <c r="H15" s="20">
        <v>19029</v>
      </c>
      <c r="I15" s="20">
        <v>20857</v>
      </c>
      <c r="J15" s="62">
        <f t="shared" si="0"/>
        <v>9.6063902464659234E-2</v>
      </c>
      <c r="K15" s="20">
        <f t="shared" si="1"/>
        <v>1828</v>
      </c>
      <c r="L15" s="63">
        <f t="shared" si="2"/>
        <v>4.5488648012038994E-2</v>
      </c>
      <c r="P15" s="70"/>
    </row>
    <row r="16" spans="2:16" x14ac:dyDescent="0.25">
      <c r="B16" s="284"/>
      <c r="C16" s="286"/>
      <c r="D16" s="19" t="s">
        <v>54</v>
      </c>
      <c r="E16" s="20">
        <v>6463</v>
      </c>
      <c r="F16" s="20">
        <v>23894</v>
      </c>
      <c r="G16" s="20">
        <v>23484</v>
      </c>
      <c r="H16" s="20">
        <v>22205</v>
      </c>
      <c r="I16" s="20">
        <v>23503</v>
      </c>
      <c r="J16" s="62">
        <f t="shared" si="0"/>
        <v>5.845530285971634E-2</v>
      </c>
      <c r="K16" s="20">
        <f t="shared" si="1"/>
        <v>1298</v>
      </c>
      <c r="L16" s="63">
        <f t="shared" si="2"/>
        <v>5.1259514514405358E-2</v>
      </c>
      <c r="P16" s="70"/>
    </row>
    <row r="17" spans="2:16" x14ac:dyDescent="0.25">
      <c r="B17" s="284"/>
      <c r="C17" s="287"/>
      <c r="D17" s="23" t="s">
        <v>55</v>
      </c>
      <c r="E17" s="71">
        <v>3528</v>
      </c>
      <c r="F17" s="71">
        <v>10102</v>
      </c>
      <c r="G17" s="71">
        <v>9762</v>
      </c>
      <c r="H17" s="71">
        <v>9777</v>
      </c>
      <c r="I17" s="71">
        <v>9203</v>
      </c>
      <c r="J17" s="25">
        <f t="shared" si="0"/>
        <v>-5.87092155057789E-2</v>
      </c>
      <c r="K17" s="71">
        <f t="shared" si="1"/>
        <v>-574</v>
      </c>
      <c r="L17" s="47">
        <f t="shared" si="2"/>
        <v>2.0071536062463195E-2</v>
      </c>
      <c r="P17" s="70"/>
    </row>
    <row r="18" spans="2:16" x14ac:dyDescent="0.25">
      <c r="B18" s="284"/>
      <c r="C18" s="288" t="s">
        <v>18</v>
      </c>
      <c r="D18" s="67" t="s">
        <v>45</v>
      </c>
      <c r="E18" s="68">
        <v>98256</v>
      </c>
      <c r="F18" s="68">
        <v>492922</v>
      </c>
      <c r="G18" s="68">
        <v>515139</v>
      </c>
      <c r="H18" s="68">
        <v>522346</v>
      </c>
      <c r="I18" s="68">
        <v>527853</v>
      </c>
      <c r="J18" s="69">
        <f t="shared" si="0"/>
        <v>1.0542820276215448E-2</v>
      </c>
      <c r="K18" s="68">
        <f t="shared" si="1"/>
        <v>5507</v>
      </c>
      <c r="L18" s="69">
        <f t="shared" ref="L18:L19" si="3">I18/$I$18</f>
        <v>1</v>
      </c>
    </row>
    <row r="19" spans="2:16" x14ac:dyDescent="0.25">
      <c r="B19" s="284"/>
      <c r="C19" s="289"/>
      <c r="D19" s="26" t="s">
        <v>46</v>
      </c>
      <c r="E19" s="27">
        <v>38183</v>
      </c>
      <c r="F19" s="27">
        <v>193762</v>
      </c>
      <c r="G19" s="27">
        <v>195829</v>
      </c>
      <c r="H19" s="27">
        <v>193488</v>
      </c>
      <c r="I19" s="27">
        <v>193477</v>
      </c>
      <c r="J19" s="28">
        <f t="shared" si="0"/>
        <v>-5.685107086739194E-5</v>
      </c>
      <c r="K19" s="27">
        <f t="shared" si="1"/>
        <v>-11</v>
      </c>
      <c r="L19" s="18">
        <f t="shared" si="3"/>
        <v>0.36653575900866342</v>
      </c>
    </row>
    <row r="20" spans="2:16" x14ac:dyDescent="0.25">
      <c r="B20" s="284"/>
      <c r="C20" s="289"/>
      <c r="D20" s="4" t="s">
        <v>47</v>
      </c>
      <c r="E20" s="29">
        <v>16433</v>
      </c>
      <c r="F20" s="29">
        <v>130288</v>
      </c>
      <c r="G20" s="29">
        <v>133258</v>
      </c>
      <c r="H20" s="29">
        <v>137876</v>
      </c>
      <c r="I20" s="29">
        <v>134198</v>
      </c>
      <c r="J20" s="72">
        <f t="shared" si="0"/>
        <v>-2.6676143781368733E-2</v>
      </c>
      <c r="K20" s="29">
        <f t="shared" si="1"/>
        <v>-3678</v>
      </c>
      <c r="L20" s="63">
        <f>I20/$I$18</f>
        <v>0.25423365974996825</v>
      </c>
    </row>
    <row r="21" spans="2:16" x14ac:dyDescent="0.25">
      <c r="B21" s="284"/>
      <c r="C21" s="289"/>
      <c r="D21" s="4" t="s">
        <v>48</v>
      </c>
      <c r="E21" s="29">
        <v>736</v>
      </c>
      <c r="F21" s="29">
        <v>3250</v>
      </c>
      <c r="G21" s="29">
        <v>4811</v>
      </c>
      <c r="H21" s="29">
        <v>4200</v>
      </c>
      <c r="I21" s="29">
        <v>3595</v>
      </c>
      <c r="J21" s="72">
        <f t="shared" si="0"/>
        <v>-0.14404761904761909</v>
      </c>
      <c r="K21" s="29">
        <f t="shared" si="1"/>
        <v>-605</v>
      </c>
      <c r="L21" s="63">
        <f t="shared" ref="L21:L28" si="4">I21/$I$18</f>
        <v>6.8106082564653413E-3</v>
      </c>
    </row>
    <row r="22" spans="2:16" x14ac:dyDescent="0.25">
      <c r="B22" s="284"/>
      <c r="C22" s="289"/>
      <c r="D22" s="4" t="s">
        <v>49</v>
      </c>
      <c r="E22" s="29">
        <v>4383</v>
      </c>
      <c r="F22" s="29">
        <v>14831</v>
      </c>
      <c r="G22" s="29">
        <v>12889</v>
      </c>
      <c r="H22" s="29">
        <v>21017</v>
      </c>
      <c r="I22" s="29">
        <v>17549</v>
      </c>
      <c r="J22" s="72">
        <f t="shared" si="0"/>
        <v>-0.1650092782033592</v>
      </c>
      <c r="K22" s="29">
        <f t="shared" si="1"/>
        <v>-3468</v>
      </c>
      <c r="L22" s="63">
        <f t="shared" si="4"/>
        <v>3.3245998412436799E-2</v>
      </c>
    </row>
    <row r="23" spans="2:16" x14ac:dyDescent="0.25">
      <c r="B23" s="284"/>
      <c r="C23" s="289"/>
      <c r="D23" s="4" t="s">
        <v>50</v>
      </c>
      <c r="E23" s="29">
        <v>8935</v>
      </c>
      <c r="F23" s="29">
        <v>70166</v>
      </c>
      <c r="G23" s="29">
        <v>75267</v>
      </c>
      <c r="H23" s="29">
        <v>78106</v>
      </c>
      <c r="I23" s="29">
        <v>86582</v>
      </c>
      <c r="J23" s="72">
        <f t="shared" si="0"/>
        <v>0.10851919186746217</v>
      </c>
      <c r="K23" s="29">
        <f t="shared" si="1"/>
        <v>8476</v>
      </c>
      <c r="L23" s="63">
        <f t="shared" si="4"/>
        <v>0.16402672713804789</v>
      </c>
    </row>
    <row r="24" spans="2:16" x14ac:dyDescent="0.25">
      <c r="B24" s="284"/>
      <c r="C24" s="289"/>
      <c r="D24" s="4" t="s">
        <v>51</v>
      </c>
      <c r="E24" s="29">
        <v>1945</v>
      </c>
      <c r="F24" s="29">
        <v>4275</v>
      </c>
      <c r="G24" s="29">
        <v>5428</v>
      </c>
      <c r="H24" s="29">
        <v>5301</v>
      </c>
      <c r="I24" s="29">
        <v>4577</v>
      </c>
      <c r="J24" s="72">
        <f t="shared" si="0"/>
        <v>-0.1365780041501603</v>
      </c>
      <c r="K24" s="29">
        <f t="shared" si="1"/>
        <v>-724</v>
      </c>
      <c r="L24" s="63">
        <f t="shared" si="4"/>
        <v>8.670974684239741E-3</v>
      </c>
    </row>
    <row r="25" spans="2:16" x14ac:dyDescent="0.25">
      <c r="B25" s="284"/>
      <c r="C25" s="289"/>
      <c r="D25" s="4" t="s">
        <v>52</v>
      </c>
      <c r="E25" s="29">
        <v>6832</v>
      </c>
      <c r="F25" s="29">
        <v>19305</v>
      </c>
      <c r="G25" s="29">
        <v>29080</v>
      </c>
      <c r="H25" s="29">
        <v>23788</v>
      </c>
      <c r="I25" s="29">
        <v>27533</v>
      </c>
      <c r="J25" s="72">
        <f t="shared" si="0"/>
        <v>0.15743231881620989</v>
      </c>
      <c r="K25" s="29">
        <f t="shared" si="1"/>
        <v>3745</v>
      </c>
      <c r="L25" s="63">
        <f t="shared" si="4"/>
        <v>5.21603552504201E-2</v>
      </c>
    </row>
    <row r="26" spans="2:16" x14ac:dyDescent="0.25">
      <c r="B26" s="284"/>
      <c r="C26" s="289"/>
      <c r="D26" s="4" t="s">
        <v>53</v>
      </c>
      <c r="E26" s="29">
        <v>9970</v>
      </c>
      <c r="F26" s="29">
        <v>18071</v>
      </c>
      <c r="G26" s="29">
        <v>19869</v>
      </c>
      <c r="H26" s="29">
        <v>19777</v>
      </c>
      <c r="I26" s="29">
        <v>21868</v>
      </c>
      <c r="J26" s="72">
        <f t="shared" si="0"/>
        <v>0.10572887697830824</v>
      </c>
      <c r="K26" s="29">
        <f t="shared" si="1"/>
        <v>2091</v>
      </c>
      <c r="L26" s="63">
        <f t="shared" si="4"/>
        <v>4.1428200654348844E-2</v>
      </c>
    </row>
    <row r="27" spans="2:16" x14ac:dyDescent="0.25">
      <c r="B27" s="284"/>
      <c r="C27" s="289"/>
      <c r="D27" s="4" t="s">
        <v>54</v>
      </c>
      <c r="E27" s="29">
        <v>7010</v>
      </c>
      <c r="F27" s="29">
        <v>27665</v>
      </c>
      <c r="G27" s="29">
        <v>27025</v>
      </c>
      <c r="H27" s="29">
        <v>27263</v>
      </c>
      <c r="I27" s="29">
        <v>27881</v>
      </c>
      <c r="J27" s="30">
        <f t="shared" si="0"/>
        <v>2.2668084950298928E-2</v>
      </c>
      <c r="K27" s="29">
        <f t="shared" si="1"/>
        <v>618</v>
      </c>
      <c r="L27" s="31">
        <f t="shared" si="4"/>
        <v>5.2819629707513263E-2</v>
      </c>
    </row>
    <row r="28" spans="2:16" x14ac:dyDescent="0.25">
      <c r="B28" s="284"/>
      <c r="C28" s="290"/>
      <c r="D28" s="32" t="s">
        <v>55</v>
      </c>
      <c r="E28" s="73">
        <v>3829</v>
      </c>
      <c r="F28" s="73">
        <v>11309</v>
      </c>
      <c r="G28" s="73">
        <v>11683</v>
      </c>
      <c r="H28" s="73">
        <v>11530</v>
      </c>
      <c r="I28" s="73">
        <v>10593</v>
      </c>
      <c r="J28" s="34">
        <f t="shared" si="0"/>
        <v>-8.1266261925411976E-2</v>
      </c>
      <c r="K28" s="73">
        <f t="shared" si="1"/>
        <v>-937</v>
      </c>
      <c r="L28" s="74">
        <f t="shared" si="4"/>
        <v>2.0068087137896345E-2</v>
      </c>
    </row>
    <row r="29" spans="2:16" x14ac:dyDescent="0.25">
      <c r="B29" s="284"/>
      <c r="C29" s="291" t="s">
        <v>21</v>
      </c>
      <c r="D29" s="67" t="s">
        <v>45</v>
      </c>
      <c r="E29" s="68">
        <v>382997</v>
      </c>
      <c r="F29" s="68">
        <v>2650816</v>
      </c>
      <c r="G29" s="68">
        <v>2706253</v>
      </c>
      <c r="H29" s="68">
        <v>2822088</v>
      </c>
      <c r="I29" s="68">
        <v>2790837</v>
      </c>
      <c r="J29" s="69">
        <f t="shared" si="0"/>
        <v>-1.1073715631830017E-2</v>
      </c>
      <c r="K29" s="68">
        <f t="shared" si="1"/>
        <v>-31251</v>
      </c>
      <c r="L29" s="69">
        <f t="shared" ref="L29:L30" si="5">I29/$I$29</f>
        <v>1</v>
      </c>
    </row>
    <row r="30" spans="2:16" x14ac:dyDescent="0.25">
      <c r="B30" s="284"/>
      <c r="C30" s="286"/>
      <c r="D30" s="15" t="s">
        <v>46</v>
      </c>
      <c r="E30" s="16">
        <v>154899</v>
      </c>
      <c r="F30" s="16">
        <v>1117075</v>
      </c>
      <c r="G30" s="16">
        <v>1108018</v>
      </c>
      <c r="H30" s="16">
        <v>1093882</v>
      </c>
      <c r="I30" s="16">
        <v>1104961</v>
      </c>
      <c r="J30" s="17">
        <f t="shared" si="0"/>
        <v>1.0128149105662176E-2</v>
      </c>
      <c r="K30" s="16">
        <f t="shared" si="1"/>
        <v>11079</v>
      </c>
      <c r="L30" s="18">
        <f t="shared" si="5"/>
        <v>0.39592459179808781</v>
      </c>
    </row>
    <row r="31" spans="2:16" x14ac:dyDescent="0.25">
      <c r="B31" s="284"/>
      <c r="C31" s="286"/>
      <c r="D31" s="19" t="s">
        <v>47</v>
      </c>
      <c r="E31" s="20">
        <v>71140</v>
      </c>
      <c r="F31" s="20">
        <v>725227</v>
      </c>
      <c r="G31" s="20">
        <v>745949</v>
      </c>
      <c r="H31" s="20">
        <v>789795</v>
      </c>
      <c r="I31" s="20">
        <v>754621</v>
      </c>
      <c r="J31" s="62">
        <f>I31/H31-1</f>
        <v>-4.4535607341145478E-2</v>
      </c>
      <c r="K31" s="20">
        <f t="shared" si="1"/>
        <v>-35174</v>
      </c>
      <c r="L31" s="63">
        <f>I31/$I$29</f>
        <v>0.27039235899481051</v>
      </c>
    </row>
    <row r="32" spans="2:16" x14ac:dyDescent="0.25">
      <c r="B32" s="284"/>
      <c r="C32" s="286"/>
      <c r="D32" s="19" t="s">
        <v>48</v>
      </c>
      <c r="E32" s="20">
        <v>3601</v>
      </c>
      <c r="F32" s="20">
        <v>12113</v>
      </c>
      <c r="G32" s="20">
        <v>13117</v>
      </c>
      <c r="H32" s="20">
        <v>14586</v>
      </c>
      <c r="I32" s="20">
        <v>13911</v>
      </c>
      <c r="J32" s="62">
        <f t="shared" ref="J32:J41" si="6">I32/H32-1</f>
        <v>-4.6277252159605098E-2</v>
      </c>
      <c r="K32" s="20">
        <f t="shared" si="1"/>
        <v>-675</v>
      </c>
      <c r="L32" s="63">
        <f t="shared" ref="L32:L39" si="7">I32/$I$29</f>
        <v>4.9845261475320842E-3</v>
      </c>
    </row>
    <row r="33" spans="2:12" x14ac:dyDescent="0.25">
      <c r="B33" s="284"/>
      <c r="C33" s="286"/>
      <c r="D33" s="19" t="s">
        <v>49</v>
      </c>
      <c r="E33" s="20">
        <v>25955</v>
      </c>
      <c r="F33" s="20">
        <v>76269</v>
      </c>
      <c r="G33" s="20">
        <v>71493</v>
      </c>
      <c r="H33" s="20">
        <v>122581</v>
      </c>
      <c r="I33" s="20">
        <v>86514</v>
      </c>
      <c r="J33" s="62">
        <f t="shared" si="6"/>
        <v>-0.29422993775544337</v>
      </c>
      <c r="K33" s="20">
        <f t="shared" si="1"/>
        <v>-36067</v>
      </c>
      <c r="L33" s="63">
        <f t="shared" si="7"/>
        <v>3.0999302359829686E-2</v>
      </c>
    </row>
    <row r="34" spans="2:12" x14ac:dyDescent="0.25">
      <c r="B34" s="284"/>
      <c r="C34" s="286"/>
      <c r="D34" s="19" t="s">
        <v>50</v>
      </c>
      <c r="E34" s="20">
        <v>33867</v>
      </c>
      <c r="F34" s="20">
        <v>348988</v>
      </c>
      <c r="G34" s="20">
        <v>379392</v>
      </c>
      <c r="H34" s="20">
        <v>411482</v>
      </c>
      <c r="I34" s="20">
        <v>421131</v>
      </c>
      <c r="J34" s="62">
        <f t="shared" si="6"/>
        <v>2.3449385392313671E-2</v>
      </c>
      <c r="K34" s="20">
        <f t="shared" si="1"/>
        <v>9649</v>
      </c>
      <c r="L34" s="63">
        <f t="shared" si="7"/>
        <v>0.15089774143025911</v>
      </c>
    </row>
    <row r="35" spans="2:12" x14ac:dyDescent="0.25">
      <c r="B35" s="284"/>
      <c r="C35" s="286"/>
      <c r="D35" s="19" t="s">
        <v>51</v>
      </c>
      <c r="E35" s="20">
        <v>4088</v>
      </c>
      <c r="F35" s="20">
        <v>12193</v>
      </c>
      <c r="G35" s="20">
        <v>12703</v>
      </c>
      <c r="H35" s="20">
        <v>13439</v>
      </c>
      <c r="I35" s="20">
        <v>11979</v>
      </c>
      <c r="J35" s="62">
        <f t="shared" si="6"/>
        <v>-0.10863903564253297</v>
      </c>
      <c r="K35" s="20">
        <f t="shared" si="1"/>
        <v>-1460</v>
      </c>
      <c r="L35" s="63">
        <f t="shared" si="7"/>
        <v>4.2922607088841085E-3</v>
      </c>
    </row>
    <row r="36" spans="2:12" x14ac:dyDescent="0.25">
      <c r="B36" s="284"/>
      <c r="C36" s="286"/>
      <c r="D36" s="19" t="s">
        <v>52</v>
      </c>
      <c r="E36" s="20">
        <v>34934</v>
      </c>
      <c r="F36" s="20">
        <v>113016</v>
      </c>
      <c r="G36" s="20">
        <v>122279</v>
      </c>
      <c r="H36" s="20">
        <v>113033</v>
      </c>
      <c r="I36" s="20">
        <v>129153</v>
      </c>
      <c r="J36" s="62">
        <f t="shared" si="6"/>
        <v>0.1426132191483902</v>
      </c>
      <c r="K36" s="20">
        <f t="shared" si="1"/>
        <v>16120</v>
      </c>
      <c r="L36" s="63">
        <f t="shared" si="7"/>
        <v>4.6277514595083842E-2</v>
      </c>
    </row>
    <row r="37" spans="2:12" x14ac:dyDescent="0.25">
      <c r="B37" s="284"/>
      <c r="C37" s="286"/>
      <c r="D37" s="19" t="s">
        <v>53</v>
      </c>
      <c r="E37" s="20">
        <v>19557</v>
      </c>
      <c r="F37" s="20">
        <v>43531</v>
      </c>
      <c r="G37" s="20">
        <v>42717</v>
      </c>
      <c r="H37" s="20">
        <v>46133</v>
      </c>
      <c r="I37" s="20">
        <v>47123</v>
      </c>
      <c r="J37" s="62">
        <f t="shared" si="6"/>
        <v>2.1459692627836979E-2</v>
      </c>
      <c r="K37" s="20">
        <f t="shared" si="1"/>
        <v>990</v>
      </c>
      <c r="L37" s="63">
        <f t="shared" si="7"/>
        <v>1.6884898688099663E-2</v>
      </c>
    </row>
    <row r="38" spans="2:12" x14ac:dyDescent="0.25">
      <c r="B38" s="284"/>
      <c r="C38" s="286"/>
      <c r="D38" s="19" t="s">
        <v>54</v>
      </c>
      <c r="E38" s="20">
        <v>22148</v>
      </c>
      <c r="F38" s="20">
        <v>152510</v>
      </c>
      <c r="G38" s="20">
        <v>144835</v>
      </c>
      <c r="H38" s="20">
        <v>154662</v>
      </c>
      <c r="I38" s="20">
        <v>160144</v>
      </c>
      <c r="J38" s="21">
        <f t="shared" si="6"/>
        <v>3.5445034979503687E-2</v>
      </c>
      <c r="K38" s="20">
        <f t="shared" si="1"/>
        <v>5482</v>
      </c>
      <c r="L38" s="22">
        <f t="shared" si="7"/>
        <v>5.7382068533561793E-2</v>
      </c>
    </row>
    <row r="39" spans="2:12" x14ac:dyDescent="0.25">
      <c r="B39" s="284"/>
      <c r="C39" s="287"/>
      <c r="D39" s="23" t="s">
        <v>55</v>
      </c>
      <c r="E39" s="71">
        <v>12808</v>
      </c>
      <c r="F39" s="71">
        <v>49894</v>
      </c>
      <c r="G39" s="71">
        <v>65750</v>
      </c>
      <c r="H39" s="71">
        <v>62495</v>
      </c>
      <c r="I39" s="71">
        <v>61300</v>
      </c>
      <c r="J39" s="25">
        <f t="shared" si="6"/>
        <v>-1.9121529722377795E-2</v>
      </c>
      <c r="K39" s="71">
        <f t="shared" si="1"/>
        <v>-1195</v>
      </c>
      <c r="L39" s="47">
        <f t="shared" si="7"/>
        <v>2.1964736743851396E-2</v>
      </c>
    </row>
    <row r="40" spans="2:12" x14ac:dyDescent="0.25">
      <c r="B40" s="284"/>
      <c r="C40" s="300" t="s">
        <v>22</v>
      </c>
      <c r="D40" s="67" t="s">
        <v>45</v>
      </c>
      <c r="E40" s="75">
        <v>4.4451833797585882</v>
      </c>
      <c r="F40" s="75">
        <v>6.2271481158691717</v>
      </c>
      <c r="G40" s="75">
        <v>6.072093195448824</v>
      </c>
      <c r="H40" s="75">
        <v>6.4556513782454532</v>
      </c>
      <c r="I40" s="75">
        <v>6.0867527425792236</v>
      </c>
      <c r="J40" s="69">
        <f t="shared" si="6"/>
        <v>-5.7143518763940859E-2</v>
      </c>
      <c r="K40" s="75">
        <f t="shared" si="1"/>
        <v>-0.3688986356662296</v>
      </c>
      <c r="L40" s="69"/>
    </row>
    <row r="41" spans="2:12" x14ac:dyDescent="0.25">
      <c r="B41" s="284"/>
      <c r="C41" s="301"/>
      <c r="D41" s="26" t="s">
        <v>46</v>
      </c>
      <c r="E41" s="35">
        <v>4.7232504955023629</v>
      </c>
      <c r="F41" s="35">
        <v>6.7202182570716973</v>
      </c>
      <c r="G41" s="35">
        <v>6.6100999254287842</v>
      </c>
      <c r="H41" s="35">
        <v>6.8861707753128698</v>
      </c>
      <c r="I41" s="35">
        <v>6.6861570485474493</v>
      </c>
      <c r="J41" s="36">
        <f t="shared" si="6"/>
        <v>-2.9045711076825964E-2</v>
      </c>
      <c r="K41" s="37">
        <f t="shared" si="1"/>
        <v>-0.20001372676542051</v>
      </c>
      <c r="L41" s="38"/>
    </row>
    <row r="42" spans="2:12" x14ac:dyDescent="0.25">
      <c r="B42" s="284"/>
      <c r="C42" s="301"/>
      <c r="D42" s="4" t="s">
        <v>47</v>
      </c>
      <c r="E42" s="39">
        <v>5.1790914385556199</v>
      </c>
      <c r="F42" s="39">
        <v>6.5430669710120082</v>
      </c>
      <c r="G42" s="39">
        <v>6.6071071115401994</v>
      </c>
      <c r="H42" s="39">
        <v>6.9559722393475543</v>
      </c>
      <c r="I42" s="39">
        <v>6.5324405509050463</v>
      </c>
      <c r="J42" s="76">
        <f t="shared" si="0"/>
        <v>-6.0887489752580404E-2</v>
      </c>
      <c r="K42" s="41">
        <f t="shared" si="1"/>
        <v>-0.42353168844250799</v>
      </c>
      <c r="L42" s="77"/>
    </row>
    <row r="43" spans="2:12" x14ac:dyDescent="0.25">
      <c r="B43" s="284"/>
      <c r="C43" s="301"/>
      <c r="D43" s="4" t="s">
        <v>48</v>
      </c>
      <c r="E43" s="39">
        <v>6.0419463087248326</v>
      </c>
      <c r="F43" s="39">
        <v>4.0661295736824439</v>
      </c>
      <c r="G43" s="39">
        <v>2.946316262353998</v>
      </c>
      <c r="H43" s="39">
        <v>3.7641290322580647</v>
      </c>
      <c r="I43" s="39">
        <v>4.329598506069094</v>
      </c>
      <c r="J43" s="76">
        <f t="shared" si="0"/>
        <v>0.15022584745768119</v>
      </c>
      <c r="K43" s="41">
        <f t="shared" si="1"/>
        <v>0.5654694738110293</v>
      </c>
      <c r="L43" s="77"/>
    </row>
    <row r="44" spans="2:12" x14ac:dyDescent="0.25">
      <c r="B44" s="284"/>
      <c r="C44" s="301"/>
      <c r="D44" s="4" t="s">
        <v>49</v>
      </c>
      <c r="E44" s="39">
        <v>7.1521080187379447</v>
      </c>
      <c r="F44" s="39">
        <v>5.8118570448830296</v>
      </c>
      <c r="G44" s="39">
        <v>6.111035131207796</v>
      </c>
      <c r="H44" s="39">
        <v>6.8823199146594805</v>
      </c>
      <c r="I44" s="39">
        <v>5.601424409193914</v>
      </c>
      <c r="J44" s="76">
        <f t="shared" si="0"/>
        <v>-0.18611391527110399</v>
      </c>
      <c r="K44" s="41">
        <f t="shared" si="1"/>
        <v>-1.2808955054655664</v>
      </c>
      <c r="L44" s="77"/>
    </row>
    <row r="45" spans="2:12" x14ac:dyDescent="0.25">
      <c r="B45" s="284"/>
      <c r="C45" s="301"/>
      <c r="D45" s="4" t="s">
        <v>50</v>
      </c>
      <c r="E45" s="39">
        <v>4.1749260355029589</v>
      </c>
      <c r="F45" s="39">
        <v>5.741822968081606</v>
      </c>
      <c r="G45" s="39">
        <v>5.8235402468226196</v>
      </c>
      <c r="H45" s="39">
        <v>6.1835149147193631</v>
      </c>
      <c r="I45" s="39">
        <v>5.5082925680801527</v>
      </c>
      <c r="J45" s="76">
        <f t="shared" si="0"/>
        <v>-0.10919717279761021</v>
      </c>
      <c r="K45" s="41">
        <f t="shared" si="1"/>
        <v>-0.67522234663921044</v>
      </c>
      <c r="L45" s="77"/>
    </row>
    <row r="46" spans="2:12" x14ac:dyDescent="0.25">
      <c r="B46" s="284"/>
      <c r="C46" s="301"/>
      <c r="D46" s="4" t="s">
        <v>51</v>
      </c>
      <c r="E46" s="39">
        <v>2.2338797814207649</v>
      </c>
      <c r="F46" s="39">
        <v>2.9921472392638035</v>
      </c>
      <c r="G46" s="39">
        <v>2.4570599613152804</v>
      </c>
      <c r="H46" s="39">
        <v>2.6590819153146024</v>
      </c>
      <c r="I46" s="39">
        <v>2.7806406685236769</v>
      </c>
      <c r="J46" s="76">
        <f t="shared" si="0"/>
        <v>4.571455753543141E-2</v>
      </c>
      <c r="K46" s="41">
        <f t="shared" si="1"/>
        <v>0.1215587532090745</v>
      </c>
      <c r="L46" s="77"/>
    </row>
    <row r="47" spans="2:12" x14ac:dyDescent="0.25">
      <c r="B47" s="284"/>
      <c r="C47" s="301"/>
      <c r="D47" s="4" t="s">
        <v>52</v>
      </c>
      <c r="E47" s="39">
        <v>5.9472250595846106</v>
      </c>
      <c r="F47" s="39">
        <v>6.9211831710453797</v>
      </c>
      <c r="G47" s="39">
        <v>4.6508063289213446</v>
      </c>
      <c r="H47" s="39">
        <v>5.5245845552297164</v>
      </c>
      <c r="I47" s="39">
        <v>5.218935628561038</v>
      </c>
      <c r="J47" s="76">
        <f t="shared" si="0"/>
        <v>-5.5325232804943281E-2</v>
      </c>
      <c r="K47" s="41">
        <f t="shared" si="1"/>
        <v>-0.30564892666867838</v>
      </c>
      <c r="L47" s="77"/>
    </row>
    <row r="48" spans="2:12" x14ac:dyDescent="0.25">
      <c r="B48" s="284"/>
      <c r="C48" s="301"/>
      <c r="D48" s="4" t="s">
        <v>53</v>
      </c>
      <c r="E48" s="39">
        <v>2.0378243201000314</v>
      </c>
      <c r="F48" s="39">
        <v>2.5104382929642446</v>
      </c>
      <c r="G48" s="39">
        <v>2.2301869061292678</v>
      </c>
      <c r="H48" s="39">
        <v>2.4243523043775292</v>
      </c>
      <c r="I48" s="39">
        <v>2.2593373927218678</v>
      </c>
      <c r="J48" s="76">
        <f t="shared" si="0"/>
        <v>-6.8065565948357554E-2</v>
      </c>
      <c r="K48" s="41">
        <f t="shared" si="1"/>
        <v>-0.1650149116556614</v>
      </c>
      <c r="L48" s="77"/>
    </row>
    <row r="49" spans="2:12" x14ac:dyDescent="0.25">
      <c r="B49" s="284"/>
      <c r="C49" s="301"/>
      <c r="D49" s="4" t="s">
        <v>54</v>
      </c>
      <c r="E49" s="39">
        <v>3.4268915364381867</v>
      </c>
      <c r="F49" s="39">
        <v>6.3827739181384446</v>
      </c>
      <c r="G49" s="39">
        <v>6.1673905637881115</v>
      </c>
      <c r="H49" s="39">
        <v>6.965188020716055</v>
      </c>
      <c r="I49" s="39">
        <v>6.8137684550908393</v>
      </c>
      <c r="J49" s="40">
        <f t="shared" si="0"/>
        <v>-2.1739479993197475E-2</v>
      </c>
      <c r="K49" s="41">
        <f t="shared" si="1"/>
        <v>-0.15141956562521575</v>
      </c>
      <c r="L49" s="42"/>
    </row>
    <row r="50" spans="2:12" x14ac:dyDescent="0.25">
      <c r="B50" s="284"/>
      <c r="C50" s="302"/>
      <c r="D50" s="32" t="s">
        <v>55</v>
      </c>
      <c r="E50" s="78">
        <v>3.6303854875283448</v>
      </c>
      <c r="F50" s="78">
        <v>4.9390219758463667</v>
      </c>
      <c r="G50" s="78">
        <v>6.7353001434132347</v>
      </c>
      <c r="H50" s="78">
        <v>6.3920425488391119</v>
      </c>
      <c r="I50" s="78">
        <v>6.6608714549603389</v>
      </c>
      <c r="J50" s="65">
        <f t="shared" si="0"/>
        <v>4.2056807986994738E-2</v>
      </c>
      <c r="K50" s="79">
        <f t="shared" si="1"/>
        <v>0.26882890612122701</v>
      </c>
      <c r="L50" s="56"/>
    </row>
    <row r="51" spans="2:12" x14ac:dyDescent="0.25">
      <c r="B51" s="284"/>
      <c r="C51" s="292" t="s">
        <v>36</v>
      </c>
      <c r="D51" s="67" t="s">
        <v>45</v>
      </c>
      <c r="E51" s="69">
        <v>0.25409999999999999</v>
      </c>
      <c r="F51" s="69">
        <v>0.70400000000000007</v>
      </c>
      <c r="G51" s="69">
        <v>17.772000000000002</v>
      </c>
      <c r="H51" s="69">
        <v>17.849999999999998</v>
      </c>
      <c r="I51" s="69">
        <v>18.343299999999999</v>
      </c>
      <c r="J51" s="69">
        <f t="shared" si="0"/>
        <v>2.7635854341736765E-2</v>
      </c>
      <c r="K51" s="75">
        <f t="shared" ref="K51" si="8">(I51-H51)*100</f>
        <v>49.33000000000014</v>
      </c>
      <c r="L51" s="69"/>
    </row>
    <row r="52" spans="2:12" x14ac:dyDescent="0.25">
      <c r="B52" s="284"/>
      <c r="C52" s="293"/>
      <c r="D52" s="15" t="s">
        <v>46</v>
      </c>
      <c r="E52" s="18">
        <v>0.30820000000000003</v>
      </c>
      <c r="F52" s="18">
        <v>0.82299999999999995</v>
      </c>
      <c r="G52" s="18">
        <v>0.8075</v>
      </c>
      <c r="H52" s="18">
        <v>0.79059999999999997</v>
      </c>
      <c r="I52" s="18">
        <v>0.82330000000000003</v>
      </c>
      <c r="J52" s="17">
        <f t="shared" si="0"/>
        <v>4.1360991651909984E-2</v>
      </c>
      <c r="K52" s="44">
        <f>(I52-H52)*100</f>
        <v>3.2700000000000062</v>
      </c>
      <c r="L52" s="18"/>
    </row>
    <row r="53" spans="2:12" x14ac:dyDescent="0.25">
      <c r="B53" s="284"/>
      <c r="C53" s="293"/>
      <c r="D53" s="19" t="s">
        <v>47</v>
      </c>
      <c r="E53" s="63">
        <v>0.17579999999999998</v>
      </c>
      <c r="F53" s="63">
        <v>0.63419999999999999</v>
      </c>
      <c r="G53" s="63">
        <v>0.66839999999999999</v>
      </c>
      <c r="H53" s="63">
        <v>0.69840000000000002</v>
      </c>
      <c r="I53" s="63">
        <v>0.67959999999999998</v>
      </c>
      <c r="J53" s="62">
        <f t="shared" si="0"/>
        <v>-2.6918671248568171E-2</v>
      </c>
      <c r="K53" s="46">
        <f t="shared" ref="K53:K61" si="9">(I53-H53)*100</f>
        <v>-1.8800000000000039</v>
      </c>
      <c r="L53" s="63"/>
    </row>
    <row r="54" spans="2:12" x14ac:dyDescent="0.25">
      <c r="B54" s="284"/>
      <c r="C54" s="293"/>
      <c r="D54" s="19" t="s">
        <v>48</v>
      </c>
      <c r="E54" s="63">
        <v>0.249</v>
      </c>
      <c r="F54" s="63">
        <v>0.47840000000000005</v>
      </c>
      <c r="G54" s="63">
        <v>0.47939999999999999</v>
      </c>
      <c r="H54" s="63">
        <v>0.53310000000000002</v>
      </c>
      <c r="I54" s="63">
        <v>0.50619999999999998</v>
      </c>
      <c r="J54" s="62">
        <f t="shared" si="0"/>
        <v>-5.0459576064528333E-2</v>
      </c>
      <c r="K54" s="46">
        <f t="shared" si="9"/>
        <v>-2.6900000000000035</v>
      </c>
      <c r="L54" s="63"/>
    </row>
    <row r="55" spans="2:12" x14ac:dyDescent="0.25">
      <c r="B55" s="284"/>
      <c r="C55" s="293"/>
      <c r="D55" s="19" t="s">
        <v>49</v>
      </c>
      <c r="E55" s="63">
        <v>0.2369</v>
      </c>
      <c r="F55" s="63">
        <v>0.55730000000000002</v>
      </c>
      <c r="G55" s="63">
        <v>0.52239999999999998</v>
      </c>
      <c r="H55" s="63">
        <v>0.9487000000000001</v>
      </c>
      <c r="I55" s="63">
        <v>0.62470000000000003</v>
      </c>
      <c r="J55" s="62">
        <f t="shared" si="0"/>
        <v>-0.34151997470222417</v>
      </c>
      <c r="K55" s="46">
        <f t="shared" si="9"/>
        <v>-32.400000000000006</v>
      </c>
      <c r="L55" s="63"/>
    </row>
    <row r="56" spans="2:12" x14ac:dyDescent="0.25">
      <c r="B56" s="284"/>
      <c r="C56" s="293"/>
      <c r="D56" s="19" t="s">
        <v>50</v>
      </c>
      <c r="E56" s="63">
        <v>0.2036</v>
      </c>
      <c r="F56" s="63">
        <v>0.61619999999999997</v>
      </c>
      <c r="G56" s="63">
        <v>0.65780000000000005</v>
      </c>
      <c r="H56" s="63">
        <v>0.68099999999999994</v>
      </c>
      <c r="I56" s="63">
        <v>0.71819999999999995</v>
      </c>
      <c r="J56" s="62">
        <f t="shared" si="0"/>
        <v>5.4625550660792888E-2</v>
      </c>
      <c r="K56" s="46">
        <f t="shared" si="9"/>
        <v>3.7200000000000011</v>
      </c>
      <c r="L56" s="63"/>
    </row>
    <row r="57" spans="2:12" x14ac:dyDescent="0.25">
      <c r="B57" s="284"/>
      <c r="C57" s="293"/>
      <c r="D57" s="19" t="s">
        <v>51</v>
      </c>
      <c r="E57" s="63">
        <v>0.29299999999999998</v>
      </c>
      <c r="F57" s="63">
        <v>0.61299999999999999</v>
      </c>
      <c r="G57" s="63">
        <v>0.63869999999999993</v>
      </c>
      <c r="H57" s="63">
        <v>0.66559999999999997</v>
      </c>
      <c r="I57" s="63">
        <v>0.59329999999999994</v>
      </c>
      <c r="J57" s="62">
        <f t="shared" si="0"/>
        <v>-0.10862379807692313</v>
      </c>
      <c r="K57" s="46">
        <f t="shared" si="9"/>
        <v>-7.2300000000000031</v>
      </c>
      <c r="L57" s="63"/>
    </row>
    <row r="58" spans="2:12" x14ac:dyDescent="0.25">
      <c r="B58" s="284"/>
      <c r="C58" s="293"/>
      <c r="D58" s="19" t="s">
        <v>52</v>
      </c>
      <c r="E58" s="63">
        <v>0.58460000000000001</v>
      </c>
      <c r="F58" s="63">
        <v>0.80959999999999999</v>
      </c>
      <c r="G58" s="63">
        <v>0.8508</v>
      </c>
      <c r="H58" s="63">
        <v>0.7854000000000001</v>
      </c>
      <c r="I58" s="63">
        <v>0.88529999999999998</v>
      </c>
      <c r="J58" s="62">
        <f t="shared" si="0"/>
        <v>0.12719633307868583</v>
      </c>
      <c r="K58" s="46">
        <f t="shared" si="9"/>
        <v>9.9899999999999878</v>
      </c>
      <c r="L58" s="63"/>
    </row>
    <row r="59" spans="2:12" x14ac:dyDescent="0.25">
      <c r="B59" s="284"/>
      <c r="C59" s="293"/>
      <c r="D59" s="19" t="s">
        <v>53</v>
      </c>
      <c r="E59" s="63">
        <v>0.27410000000000001</v>
      </c>
      <c r="F59" s="63">
        <v>0.55030000000000001</v>
      </c>
      <c r="G59" s="63">
        <v>0.49869999999999998</v>
      </c>
      <c r="H59" s="63">
        <v>0.55449999999999999</v>
      </c>
      <c r="I59" s="63">
        <v>0.58630000000000004</v>
      </c>
      <c r="J59" s="62">
        <f t="shared" si="0"/>
        <v>5.7348963029756561E-2</v>
      </c>
      <c r="K59" s="46">
        <f t="shared" si="9"/>
        <v>3.180000000000005</v>
      </c>
      <c r="L59" s="63"/>
    </row>
    <row r="60" spans="2:12" x14ac:dyDescent="0.25">
      <c r="B60" s="284"/>
      <c r="C60" s="293"/>
      <c r="D60" s="19" t="s">
        <v>54</v>
      </c>
      <c r="E60" s="22">
        <v>0.2611</v>
      </c>
      <c r="F60" s="22">
        <v>0.79280000000000006</v>
      </c>
      <c r="G60" s="22">
        <v>0.78159999999999996</v>
      </c>
      <c r="H60" s="22">
        <v>0.80359999999999998</v>
      </c>
      <c r="I60" s="22">
        <v>0.8216</v>
      </c>
      <c r="J60" s="21">
        <f t="shared" si="0"/>
        <v>2.2399203583872485E-2</v>
      </c>
      <c r="K60" s="46">
        <f t="shared" si="9"/>
        <v>1.8000000000000016</v>
      </c>
      <c r="L60" s="22"/>
    </row>
    <row r="61" spans="2:12" x14ac:dyDescent="0.25">
      <c r="B61" s="284"/>
      <c r="C61" s="294"/>
      <c r="D61" s="23" t="s">
        <v>55</v>
      </c>
      <c r="E61" s="47">
        <v>0.16039999999999999</v>
      </c>
      <c r="F61" s="47">
        <v>0.47609999999999997</v>
      </c>
      <c r="G61" s="47">
        <v>0.71129999999999993</v>
      </c>
      <c r="H61" s="47">
        <v>0.66980000000000006</v>
      </c>
      <c r="I61" s="47">
        <v>0.6623</v>
      </c>
      <c r="J61" s="25">
        <f t="shared" si="0"/>
        <v>-1.1197372349955326E-2</v>
      </c>
      <c r="K61" s="80">
        <f t="shared" si="9"/>
        <v>-0.75000000000000622</v>
      </c>
      <c r="L61" s="47"/>
    </row>
    <row r="62" spans="2:12" x14ac:dyDescent="0.25">
      <c r="B62" s="284"/>
      <c r="C62" s="295" t="s">
        <v>56</v>
      </c>
      <c r="D62" s="67" t="s">
        <v>45</v>
      </c>
      <c r="E62" s="68">
        <v>50241</v>
      </c>
      <c r="F62" s="68">
        <v>125504</v>
      </c>
      <c r="G62" s="68">
        <v>125206</v>
      </c>
      <c r="H62" s="68">
        <v>126945</v>
      </c>
      <c r="I62" s="68">
        <v>124624</v>
      </c>
      <c r="J62" s="69">
        <f t="shared" si="0"/>
        <v>-1.8283508606089294E-2</v>
      </c>
      <c r="K62" s="68">
        <f t="shared" ref="K62:K63" si="10">I62-H62</f>
        <v>-2321</v>
      </c>
      <c r="L62" s="69">
        <f t="shared" ref="L62:L63" si="11">I62/$I$62</f>
        <v>1</v>
      </c>
    </row>
    <row r="63" spans="2:12" x14ac:dyDescent="0.25">
      <c r="B63" s="284"/>
      <c r="C63" s="297"/>
      <c r="D63" s="26" t="s">
        <v>46</v>
      </c>
      <c r="E63" s="27">
        <v>16751</v>
      </c>
      <c r="F63" s="27">
        <v>45246</v>
      </c>
      <c r="G63" s="27">
        <v>45736</v>
      </c>
      <c r="H63" s="27">
        <v>46121</v>
      </c>
      <c r="I63" s="27">
        <v>44735</v>
      </c>
      <c r="J63" s="36">
        <f t="shared" si="0"/>
        <v>-3.0051386570109084E-2</v>
      </c>
      <c r="K63" s="27">
        <f t="shared" si="10"/>
        <v>-1386</v>
      </c>
      <c r="L63" s="38">
        <f t="shared" si="11"/>
        <v>0.35895975093079985</v>
      </c>
    </row>
    <row r="64" spans="2:12" x14ac:dyDescent="0.25">
      <c r="B64" s="284"/>
      <c r="C64" s="297"/>
      <c r="D64" s="4" t="s">
        <v>47</v>
      </c>
      <c r="E64" s="29">
        <v>13487</v>
      </c>
      <c r="F64" s="29">
        <v>38116</v>
      </c>
      <c r="G64" s="29">
        <v>37203</v>
      </c>
      <c r="H64" s="29">
        <v>37697</v>
      </c>
      <c r="I64" s="29">
        <v>37015</v>
      </c>
      <c r="J64" s="76">
        <f>I64/H64-1</f>
        <v>-1.8091625328275462E-2</v>
      </c>
      <c r="K64" s="29">
        <f>I64-H64</f>
        <v>-682</v>
      </c>
      <c r="L64" s="77">
        <f>I64/$I$62</f>
        <v>0.29701341635640005</v>
      </c>
    </row>
    <row r="65" spans="2:12" x14ac:dyDescent="0.25">
      <c r="B65" s="284"/>
      <c r="C65" s="297"/>
      <c r="D65" s="4" t="s">
        <v>48</v>
      </c>
      <c r="E65" s="29">
        <v>482</v>
      </c>
      <c r="F65" s="29">
        <v>844</v>
      </c>
      <c r="G65" s="29">
        <v>912</v>
      </c>
      <c r="H65" s="29">
        <v>912</v>
      </c>
      <c r="I65" s="29">
        <v>916</v>
      </c>
      <c r="J65" s="76">
        <f t="shared" ref="J65:J72" si="12">I65/H65-1</f>
        <v>4.3859649122806044E-3</v>
      </c>
      <c r="K65" s="29">
        <f t="shared" ref="K65:K72" si="13">I65-H65</f>
        <v>4</v>
      </c>
      <c r="L65" s="77">
        <f t="shared" ref="L65:L72" si="14">I65/$I$62</f>
        <v>7.3501091282577998E-3</v>
      </c>
    </row>
    <row r="66" spans="2:12" x14ac:dyDescent="0.25">
      <c r="B66" s="284"/>
      <c r="C66" s="297"/>
      <c r="D66" s="4" t="s">
        <v>49</v>
      </c>
      <c r="E66" s="29">
        <v>3652</v>
      </c>
      <c r="F66" s="29">
        <v>4562</v>
      </c>
      <c r="G66" s="29">
        <v>4562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3.7039414558993455E-2</v>
      </c>
    </row>
    <row r="67" spans="2:12" x14ac:dyDescent="0.25">
      <c r="B67" s="284"/>
      <c r="C67" s="297"/>
      <c r="D67" s="4" t="s">
        <v>50</v>
      </c>
      <c r="E67" s="29">
        <v>5546</v>
      </c>
      <c r="F67" s="29">
        <v>18878</v>
      </c>
      <c r="G67" s="29">
        <v>19226</v>
      </c>
      <c r="H67" s="29">
        <v>20140</v>
      </c>
      <c r="I67" s="29">
        <v>19545</v>
      </c>
      <c r="J67" s="76">
        <f t="shared" si="12"/>
        <v>-2.9543197616683226E-2</v>
      </c>
      <c r="K67" s="29">
        <f t="shared" si="13"/>
        <v>-595</v>
      </c>
      <c r="L67" s="77">
        <f t="shared" si="14"/>
        <v>0.15683174990371035</v>
      </c>
    </row>
    <row r="68" spans="2:12" x14ac:dyDescent="0.25">
      <c r="B68" s="284"/>
      <c r="C68" s="297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5.4002439337527278E-3</v>
      </c>
    </row>
    <row r="69" spans="2:12" x14ac:dyDescent="0.25">
      <c r="B69" s="284"/>
      <c r="C69" s="297"/>
      <c r="D69" s="4" t="s">
        <v>52</v>
      </c>
      <c r="E69" s="29">
        <v>1992</v>
      </c>
      <c r="F69" s="29">
        <v>4653</v>
      </c>
      <c r="G69" s="29">
        <v>4791</v>
      </c>
      <c r="H69" s="29">
        <v>4797</v>
      </c>
      <c r="I69" s="29">
        <v>4863</v>
      </c>
      <c r="J69" s="76">
        <f t="shared" si="12"/>
        <v>1.3758599124452875E-2</v>
      </c>
      <c r="K69" s="29">
        <f t="shared" si="13"/>
        <v>66</v>
      </c>
      <c r="L69" s="77">
        <f t="shared" si="14"/>
        <v>3.9021376299910128E-2</v>
      </c>
    </row>
    <row r="70" spans="2:12" x14ac:dyDescent="0.25">
      <c r="B70" s="284"/>
      <c r="C70" s="297"/>
      <c r="D70" s="4" t="s">
        <v>53</v>
      </c>
      <c r="E70" s="29">
        <v>2378</v>
      </c>
      <c r="F70" s="29">
        <v>2637</v>
      </c>
      <c r="G70" s="29">
        <v>2855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2.1496661959173193E-2</v>
      </c>
    </row>
    <row r="71" spans="2:12" x14ac:dyDescent="0.25">
      <c r="B71" s="284"/>
      <c r="C71" s="297"/>
      <c r="D71" s="4" t="s">
        <v>54</v>
      </c>
      <c r="E71" s="29">
        <v>2827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5.2132815509051224E-2</v>
      </c>
    </row>
    <row r="72" spans="2:12" x14ac:dyDescent="0.25">
      <c r="B72" s="285"/>
      <c r="C72" s="298"/>
      <c r="D72" s="32" t="s">
        <v>55</v>
      </c>
      <c r="E72" s="73">
        <v>2661</v>
      </c>
      <c r="F72" s="73">
        <v>3493</v>
      </c>
      <c r="G72" s="73">
        <v>3081</v>
      </c>
      <c r="H72" s="73">
        <v>3110</v>
      </c>
      <c r="I72" s="73">
        <v>3085</v>
      </c>
      <c r="J72" s="65">
        <f t="shared" si="12"/>
        <v>-8.0385852090032461E-3</v>
      </c>
      <c r="K72" s="73">
        <f t="shared" si="13"/>
        <v>-25</v>
      </c>
      <c r="L72" s="56">
        <f t="shared" si="14"/>
        <v>2.4754461419951215E-2</v>
      </c>
    </row>
    <row r="73" spans="2:12" ht="7.5" customHeight="1" x14ac:dyDescent="0.25"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48"/>
    </row>
    <row r="74" spans="2:12" x14ac:dyDescent="0.25">
      <c r="B74" s="282" t="s">
        <v>57</v>
      </c>
      <c r="C74" s="282"/>
      <c r="D74" s="282"/>
      <c r="E74" s="282"/>
      <c r="F74" s="282"/>
      <c r="G74" s="282"/>
      <c r="H74" s="282"/>
      <c r="I74" s="282"/>
      <c r="J74" s="282"/>
      <c r="K74" s="282"/>
    </row>
    <row r="76" spans="2:12" x14ac:dyDescent="0.25">
      <c r="B76" s="57"/>
    </row>
    <row r="77" spans="2:12" ht="21.75" customHeight="1" thickBot="1" x14ac:dyDescent="0.3">
      <c r="B77" s="283" t="s">
        <v>58</v>
      </c>
      <c r="C77" s="283"/>
      <c r="D77" s="283"/>
      <c r="E77" s="283"/>
      <c r="F77" s="283"/>
      <c r="G77" s="283"/>
      <c r="H77" s="283"/>
      <c r="I77" s="283"/>
      <c r="J77" s="283"/>
      <c r="K77" s="283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45" x14ac:dyDescent="0.25">
      <c r="B79" s="4"/>
      <c r="C79" s="4"/>
      <c r="D79" s="4"/>
      <c r="E79" s="13" t="s">
        <v>231</v>
      </c>
      <c r="F79" s="13" t="s">
        <v>232</v>
      </c>
      <c r="G79" s="13" t="s">
        <v>233</v>
      </c>
      <c r="H79" s="13" t="s">
        <v>234</v>
      </c>
      <c r="I79" s="13" t="s">
        <v>235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abril 2025</v>
      </c>
    </row>
    <row r="80" spans="2:12" ht="15" customHeight="1" x14ac:dyDescent="0.25">
      <c r="B80" s="296" t="s">
        <v>44</v>
      </c>
      <c r="C80" s="291" t="s">
        <v>8</v>
      </c>
      <c r="D80" s="67" t="s">
        <v>45</v>
      </c>
      <c r="E80" s="68">
        <v>263510</v>
      </c>
      <c r="F80" s="68">
        <v>1442150</v>
      </c>
      <c r="G80" s="68">
        <v>1700823</v>
      </c>
      <c r="H80" s="68">
        <v>1787917</v>
      </c>
      <c r="I80" s="68">
        <v>1783504</v>
      </c>
      <c r="J80" s="69">
        <f t="shared" ref="J80:J81" si="15">I80/H80-1</f>
        <v>-2.4682353822912395E-3</v>
      </c>
      <c r="K80" s="68">
        <f t="shared" ref="K80:K81" si="16">I80-H80</f>
        <v>-4413</v>
      </c>
      <c r="L80" s="69">
        <f t="shared" ref="L80:L81" si="17">I80/$I$80</f>
        <v>1</v>
      </c>
    </row>
    <row r="81" spans="2:13" ht="15" customHeight="1" x14ac:dyDescent="0.25">
      <c r="B81" s="284"/>
      <c r="C81" s="286"/>
      <c r="D81" s="15" t="s">
        <v>46</v>
      </c>
      <c r="E81" s="16">
        <v>92300</v>
      </c>
      <c r="F81" s="16">
        <v>537375</v>
      </c>
      <c r="G81" s="16">
        <v>608370</v>
      </c>
      <c r="H81" s="16">
        <v>640291</v>
      </c>
      <c r="I81" s="16">
        <v>618160</v>
      </c>
      <c r="J81" s="18">
        <f t="shared" si="15"/>
        <v>-3.4563971694120288E-2</v>
      </c>
      <c r="K81" s="16">
        <f t="shared" si="16"/>
        <v>-22131</v>
      </c>
      <c r="L81" s="18">
        <f t="shared" si="17"/>
        <v>0.34659860589042696</v>
      </c>
      <c r="M81" s="81"/>
    </row>
    <row r="82" spans="2:13" x14ac:dyDescent="0.25">
      <c r="B82" s="284"/>
      <c r="C82" s="286"/>
      <c r="D82" s="19" t="s">
        <v>47</v>
      </c>
      <c r="E82" s="20">
        <v>44784</v>
      </c>
      <c r="F82" s="20">
        <v>376595</v>
      </c>
      <c r="G82" s="20">
        <v>431484</v>
      </c>
      <c r="H82" s="20">
        <v>450886</v>
      </c>
      <c r="I82" s="20">
        <v>462494</v>
      </c>
      <c r="J82" s="63">
        <f>I82/H82-1</f>
        <v>2.5744866773419472E-2</v>
      </c>
      <c r="K82" s="20">
        <f>I82-H82</f>
        <v>11608</v>
      </c>
      <c r="L82" s="63">
        <f>I82/$I$80</f>
        <v>0.25931761296862804</v>
      </c>
      <c r="M82" s="81"/>
    </row>
    <row r="83" spans="2:13" x14ac:dyDescent="0.25">
      <c r="B83" s="284"/>
      <c r="C83" s="286"/>
      <c r="D83" s="19" t="s">
        <v>48</v>
      </c>
      <c r="E83" s="20">
        <v>2365</v>
      </c>
      <c r="F83" s="20">
        <v>11908</v>
      </c>
      <c r="G83" s="20">
        <v>20755</v>
      </c>
      <c r="H83" s="20">
        <v>18984</v>
      </c>
      <c r="I83" s="20">
        <v>15822</v>
      </c>
      <c r="J83" s="63">
        <f t="shared" ref="J83:J136" si="18">I83/H83-1</f>
        <v>-0.16656131479140324</v>
      </c>
      <c r="K83" s="20">
        <f t="shared" ref="K83:K112" si="19">I83-H83</f>
        <v>-3162</v>
      </c>
      <c r="L83" s="63">
        <f t="shared" ref="L83:L90" si="20">I83/$I$80</f>
        <v>8.871300540957576E-3</v>
      </c>
      <c r="M83" s="81"/>
    </row>
    <row r="84" spans="2:13" x14ac:dyDescent="0.25">
      <c r="B84" s="284"/>
      <c r="C84" s="286"/>
      <c r="D84" s="19" t="s">
        <v>49</v>
      </c>
      <c r="E84" s="20">
        <v>9370</v>
      </c>
      <c r="F84" s="20">
        <v>44258</v>
      </c>
      <c r="G84" s="20">
        <v>64172</v>
      </c>
      <c r="H84" s="20">
        <v>78533</v>
      </c>
      <c r="I84" s="20">
        <v>61659</v>
      </c>
      <c r="J84" s="63">
        <f t="shared" si="18"/>
        <v>-0.21486508856149644</v>
      </c>
      <c r="K84" s="20">
        <f t="shared" si="19"/>
        <v>-16874</v>
      </c>
      <c r="L84" s="63">
        <f t="shared" si="20"/>
        <v>3.4571831630318746E-2</v>
      </c>
      <c r="M84" s="81"/>
    </row>
    <row r="85" spans="2:13" x14ac:dyDescent="0.25">
      <c r="B85" s="284"/>
      <c r="C85" s="286"/>
      <c r="D85" s="19" t="s">
        <v>50</v>
      </c>
      <c r="E85" s="20">
        <v>27049</v>
      </c>
      <c r="F85" s="20">
        <v>204530</v>
      </c>
      <c r="G85" s="20">
        <v>249495</v>
      </c>
      <c r="H85" s="20">
        <v>274173</v>
      </c>
      <c r="I85" s="20">
        <v>289656</v>
      </c>
      <c r="J85" s="63">
        <f t="shared" si="18"/>
        <v>5.647164381613079E-2</v>
      </c>
      <c r="K85" s="20">
        <f t="shared" si="19"/>
        <v>15483</v>
      </c>
      <c r="L85" s="63">
        <f t="shared" si="20"/>
        <v>0.16240838259964654</v>
      </c>
      <c r="M85" s="81"/>
    </row>
    <row r="86" spans="2:13" x14ac:dyDescent="0.25">
      <c r="B86" s="284"/>
      <c r="C86" s="286"/>
      <c r="D86" s="19" t="s">
        <v>51</v>
      </c>
      <c r="E86" s="20">
        <v>6649</v>
      </c>
      <c r="F86" s="20">
        <v>16519</v>
      </c>
      <c r="G86" s="20">
        <v>21489</v>
      </c>
      <c r="H86" s="20">
        <v>20242</v>
      </c>
      <c r="I86" s="20">
        <v>19155</v>
      </c>
      <c r="J86" s="63">
        <f t="shared" si="18"/>
        <v>-5.3700227250271682E-2</v>
      </c>
      <c r="K86" s="20">
        <f t="shared" si="19"/>
        <v>-1087</v>
      </c>
      <c r="L86" s="63">
        <f t="shared" si="20"/>
        <v>1.074009365832653E-2</v>
      </c>
      <c r="M86" s="81"/>
    </row>
    <row r="87" spans="2:13" x14ac:dyDescent="0.25">
      <c r="B87" s="284"/>
      <c r="C87" s="286"/>
      <c r="D87" s="19" t="s">
        <v>52</v>
      </c>
      <c r="E87" s="20">
        <v>13358</v>
      </c>
      <c r="F87" s="20">
        <v>62525</v>
      </c>
      <c r="G87" s="20">
        <v>83965</v>
      </c>
      <c r="H87" s="20">
        <v>76840</v>
      </c>
      <c r="I87" s="20">
        <v>85109</v>
      </c>
      <c r="J87" s="63">
        <f t="shared" si="18"/>
        <v>0.10761322228006254</v>
      </c>
      <c r="K87" s="20">
        <f t="shared" si="19"/>
        <v>8269</v>
      </c>
      <c r="L87" s="63">
        <f t="shared" si="20"/>
        <v>4.7720106038450151E-2</v>
      </c>
      <c r="M87" s="81"/>
    </row>
    <row r="88" spans="2:13" x14ac:dyDescent="0.25">
      <c r="B88" s="284"/>
      <c r="C88" s="286"/>
      <c r="D88" s="19" t="s">
        <v>53</v>
      </c>
      <c r="E88" s="20">
        <v>32717</v>
      </c>
      <c r="F88" s="20">
        <v>68599</v>
      </c>
      <c r="G88" s="20">
        <v>90712</v>
      </c>
      <c r="H88" s="20">
        <v>88492</v>
      </c>
      <c r="I88" s="20">
        <v>97268</v>
      </c>
      <c r="J88" s="63">
        <f t="shared" si="18"/>
        <v>9.9172806581385942E-2</v>
      </c>
      <c r="K88" s="20">
        <f t="shared" si="19"/>
        <v>8776</v>
      </c>
      <c r="L88" s="63">
        <f t="shared" si="20"/>
        <v>5.4537584440517095E-2</v>
      </c>
      <c r="M88" s="81"/>
    </row>
    <row r="89" spans="2:13" ht="18" customHeight="1" x14ac:dyDescent="0.25">
      <c r="B89" s="284"/>
      <c r="C89" s="286"/>
      <c r="D89" s="19" t="s">
        <v>54</v>
      </c>
      <c r="E89" s="20">
        <v>23234</v>
      </c>
      <c r="F89" s="20">
        <v>83389</v>
      </c>
      <c r="G89" s="20">
        <v>90749</v>
      </c>
      <c r="H89" s="20">
        <v>96132</v>
      </c>
      <c r="I89" s="20">
        <v>93370</v>
      </c>
      <c r="J89" s="22">
        <f t="shared" si="18"/>
        <v>-2.8731327757666514E-2</v>
      </c>
      <c r="K89" s="20">
        <f t="shared" si="19"/>
        <v>-2762</v>
      </c>
      <c r="L89" s="22">
        <f t="shared" si="20"/>
        <v>5.2351999210542843E-2</v>
      </c>
      <c r="M89" s="81"/>
    </row>
    <row r="90" spans="2:13" x14ac:dyDescent="0.25">
      <c r="B90" s="284"/>
      <c r="C90" s="287"/>
      <c r="D90" s="23" t="s">
        <v>55</v>
      </c>
      <c r="E90" s="71">
        <v>11684</v>
      </c>
      <c r="F90" s="71">
        <v>36452</v>
      </c>
      <c r="G90" s="71">
        <v>39632</v>
      </c>
      <c r="H90" s="71">
        <v>43344</v>
      </c>
      <c r="I90" s="71">
        <v>40811</v>
      </c>
      <c r="J90" s="47">
        <f t="shared" si="18"/>
        <v>-5.8439461055740161E-2</v>
      </c>
      <c r="K90" s="71">
        <f t="shared" si="19"/>
        <v>-2533</v>
      </c>
      <c r="L90" s="47">
        <f t="shared" si="20"/>
        <v>2.288248302218554E-2</v>
      </c>
      <c r="M90" s="81"/>
    </row>
    <row r="91" spans="2:13" x14ac:dyDescent="0.25">
      <c r="B91" s="284"/>
      <c r="C91" s="288" t="s">
        <v>18</v>
      </c>
      <c r="D91" s="67" t="s">
        <v>45</v>
      </c>
      <c r="E91" s="68">
        <v>300978</v>
      </c>
      <c r="F91" s="68">
        <v>1711410</v>
      </c>
      <c r="G91" s="68">
        <v>2026391</v>
      </c>
      <c r="H91" s="68">
        <v>2139392</v>
      </c>
      <c r="I91" s="68">
        <v>2114687</v>
      </c>
      <c r="J91" s="69">
        <f t="shared" si="18"/>
        <v>-1.1547673357664268E-2</v>
      </c>
      <c r="K91" s="68">
        <f t="shared" si="19"/>
        <v>-24705</v>
      </c>
      <c r="L91" s="69">
        <f t="shared" ref="L91:L92" si="21">I91/$I$91</f>
        <v>1</v>
      </c>
    </row>
    <row r="92" spans="2:13" x14ac:dyDescent="0.25">
      <c r="B92" s="284"/>
      <c r="C92" s="289"/>
      <c r="D92" s="26" t="s">
        <v>46</v>
      </c>
      <c r="E92" s="27">
        <v>108123</v>
      </c>
      <c r="F92" s="27">
        <v>647133</v>
      </c>
      <c r="G92" s="27">
        <v>736259</v>
      </c>
      <c r="H92" s="27">
        <v>778566</v>
      </c>
      <c r="I92" s="27">
        <v>744690</v>
      </c>
      <c r="J92" s="82">
        <f t="shared" si="18"/>
        <v>-4.3510762093387112E-2</v>
      </c>
      <c r="K92" s="27">
        <f t="shared" si="19"/>
        <v>-33876</v>
      </c>
      <c r="L92" s="38">
        <f t="shared" si="21"/>
        <v>0.3521514058581719</v>
      </c>
    </row>
    <row r="93" spans="2:13" x14ac:dyDescent="0.25">
      <c r="B93" s="284"/>
      <c r="C93" s="289"/>
      <c r="D93" s="4" t="s">
        <v>47</v>
      </c>
      <c r="E93" s="29">
        <v>53047</v>
      </c>
      <c r="F93" s="29">
        <v>453532</v>
      </c>
      <c r="G93" s="29">
        <v>525656</v>
      </c>
      <c r="H93" s="29">
        <v>548980</v>
      </c>
      <c r="I93" s="29">
        <v>557236</v>
      </c>
      <c r="J93" s="83">
        <f t="shared" si="18"/>
        <v>1.5038799227658606E-2</v>
      </c>
      <c r="K93" s="29">
        <f t="shared" si="19"/>
        <v>8256</v>
      </c>
      <c r="L93" s="77">
        <f>I93/$I$91</f>
        <v>0.26350755454589736</v>
      </c>
    </row>
    <row r="94" spans="2:13" x14ac:dyDescent="0.25">
      <c r="B94" s="284"/>
      <c r="C94" s="289"/>
      <c r="D94" s="4" t="s">
        <v>48</v>
      </c>
      <c r="E94" s="29">
        <v>2749</v>
      </c>
      <c r="F94" s="29">
        <v>13399</v>
      </c>
      <c r="G94" s="29">
        <v>22430</v>
      </c>
      <c r="H94" s="29">
        <v>20862</v>
      </c>
      <c r="I94" s="29">
        <v>17744</v>
      </c>
      <c r="J94" s="83">
        <f t="shared" si="18"/>
        <v>-0.14945834531684399</v>
      </c>
      <c r="K94" s="29">
        <f t="shared" si="19"/>
        <v>-3118</v>
      </c>
      <c r="L94" s="77">
        <f t="shared" ref="L94:L101" si="22">I94/$I$91</f>
        <v>8.3908398737023489E-3</v>
      </c>
    </row>
    <row r="95" spans="2:13" x14ac:dyDescent="0.25">
      <c r="B95" s="284"/>
      <c r="C95" s="289"/>
      <c r="D95" s="4" t="s">
        <v>49</v>
      </c>
      <c r="E95" s="29">
        <v>11875</v>
      </c>
      <c r="F95" s="29">
        <v>52343</v>
      </c>
      <c r="G95" s="29">
        <v>75567</v>
      </c>
      <c r="H95" s="29">
        <v>92107</v>
      </c>
      <c r="I95" s="29">
        <v>71768</v>
      </c>
      <c r="J95" s="83">
        <f t="shared" si="18"/>
        <v>-0.22081926455101131</v>
      </c>
      <c r="K95" s="29">
        <f t="shared" si="19"/>
        <v>-20339</v>
      </c>
      <c r="L95" s="77">
        <f t="shared" si="22"/>
        <v>3.3937883005853819E-2</v>
      </c>
    </row>
    <row r="96" spans="2:13" x14ac:dyDescent="0.25">
      <c r="B96" s="284"/>
      <c r="C96" s="289"/>
      <c r="D96" s="4" t="s">
        <v>50</v>
      </c>
      <c r="E96" s="29">
        <v>30364</v>
      </c>
      <c r="F96" s="29">
        <v>240241</v>
      </c>
      <c r="G96" s="29">
        <v>297116</v>
      </c>
      <c r="H96" s="29">
        <v>327775</v>
      </c>
      <c r="I96" s="29">
        <v>343207</v>
      </c>
      <c r="J96" s="83">
        <f t="shared" si="18"/>
        <v>4.7081076958279233E-2</v>
      </c>
      <c r="K96" s="29">
        <f t="shared" si="19"/>
        <v>15432</v>
      </c>
      <c r="L96" s="77">
        <f t="shared" si="22"/>
        <v>0.16229683163513087</v>
      </c>
    </row>
    <row r="97" spans="2:12" x14ac:dyDescent="0.25">
      <c r="B97" s="284"/>
      <c r="C97" s="289"/>
      <c r="D97" s="4" t="s">
        <v>51</v>
      </c>
      <c r="E97" s="29">
        <v>6917</v>
      </c>
      <c r="F97" s="29">
        <v>17534</v>
      </c>
      <c r="G97" s="29">
        <v>22576</v>
      </c>
      <c r="H97" s="29">
        <v>21474</v>
      </c>
      <c r="I97" s="29">
        <v>20344</v>
      </c>
      <c r="J97" s="83">
        <f t="shared" si="18"/>
        <v>-5.2621775169973017E-2</v>
      </c>
      <c r="K97" s="29">
        <f t="shared" si="19"/>
        <v>-1130</v>
      </c>
      <c r="L97" s="77">
        <f t="shared" si="22"/>
        <v>9.6203362483431362E-3</v>
      </c>
    </row>
    <row r="98" spans="2:12" x14ac:dyDescent="0.25">
      <c r="B98" s="284"/>
      <c r="C98" s="289"/>
      <c r="D98" s="4" t="s">
        <v>52</v>
      </c>
      <c r="E98" s="29">
        <v>16007</v>
      </c>
      <c r="F98" s="29">
        <v>74430</v>
      </c>
      <c r="G98" s="29">
        <v>94963</v>
      </c>
      <c r="H98" s="29">
        <v>90035</v>
      </c>
      <c r="I98" s="29">
        <v>97511</v>
      </c>
      <c r="J98" s="83">
        <f t="shared" si="18"/>
        <v>8.3034375520630865E-2</v>
      </c>
      <c r="K98" s="29">
        <f t="shared" si="19"/>
        <v>7476</v>
      </c>
      <c r="L98" s="77">
        <f t="shared" si="22"/>
        <v>4.6111315764460648E-2</v>
      </c>
    </row>
    <row r="99" spans="2:12" x14ac:dyDescent="0.25">
      <c r="B99" s="284"/>
      <c r="C99" s="289"/>
      <c r="D99" s="4" t="s">
        <v>53</v>
      </c>
      <c r="E99" s="29">
        <v>33575</v>
      </c>
      <c r="F99" s="29">
        <v>72145</v>
      </c>
      <c r="G99" s="29">
        <v>94906</v>
      </c>
      <c r="H99" s="29">
        <v>93060</v>
      </c>
      <c r="I99" s="29">
        <v>102316</v>
      </c>
      <c r="J99" s="83">
        <f t="shared" si="18"/>
        <v>9.9462712228669758E-2</v>
      </c>
      <c r="K99" s="29">
        <f t="shared" si="19"/>
        <v>9256</v>
      </c>
      <c r="L99" s="77">
        <f t="shared" si="22"/>
        <v>4.8383519641441025E-2</v>
      </c>
    </row>
    <row r="100" spans="2:12" x14ac:dyDescent="0.25">
      <c r="B100" s="284"/>
      <c r="C100" s="289"/>
      <c r="D100" s="4" t="s">
        <v>54</v>
      </c>
      <c r="E100" s="29">
        <v>25757</v>
      </c>
      <c r="F100" s="29">
        <v>98992</v>
      </c>
      <c r="G100" s="29">
        <v>108701</v>
      </c>
      <c r="H100" s="29">
        <v>115706</v>
      </c>
      <c r="I100" s="29">
        <v>112386</v>
      </c>
      <c r="J100" s="31">
        <f t="shared" si="18"/>
        <v>-2.8693412614730462E-2</v>
      </c>
      <c r="K100" s="29">
        <f t="shared" si="19"/>
        <v>-3320</v>
      </c>
      <c r="L100" s="42">
        <f t="shared" si="22"/>
        <v>5.3145453677068993E-2</v>
      </c>
    </row>
    <row r="101" spans="2:12" x14ac:dyDescent="0.25">
      <c r="B101" s="284"/>
      <c r="C101" s="290"/>
      <c r="D101" s="32" t="s">
        <v>55</v>
      </c>
      <c r="E101" s="73">
        <v>12564</v>
      </c>
      <c r="F101" s="73">
        <v>41661</v>
      </c>
      <c r="G101" s="73">
        <v>48217</v>
      </c>
      <c r="H101" s="73">
        <v>50827</v>
      </c>
      <c r="I101" s="73">
        <v>47485</v>
      </c>
      <c r="J101" s="74">
        <f t="shared" si="18"/>
        <v>-6.5752454404155225E-2</v>
      </c>
      <c r="K101" s="73">
        <f t="shared" si="19"/>
        <v>-3342</v>
      </c>
      <c r="L101" s="56">
        <f t="shared" si="22"/>
        <v>2.2454859749929897E-2</v>
      </c>
    </row>
    <row r="102" spans="2:12" x14ac:dyDescent="0.25">
      <c r="B102" s="284"/>
      <c r="C102" s="291" t="s">
        <v>21</v>
      </c>
      <c r="D102" s="67" t="s">
        <v>45</v>
      </c>
      <c r="E102" s="68">
        <v>1239473</v>
      </c>
      <c r="F102" s="68">
        <v>9533834</v>
      </c>
      <c r="G102" s="68">
        <v>11318734</v>
      </c>
      <c r="H102" s="68">
        <v>12006102</v>
      </c>
      <c r="I102" s="68">
        <v>11636818</v>
      </c>
      <c r="J102" s="69">
        <f t="shared" si="18"/>
        <v>-3.075802621033874E-2</v>
      </c>
      <c r="K102" s="68">
        <f t="shared" si="19"/>
        <v>-369284</v>
      </c>
      <c r="L102" s="69">
        <f t="shared" ref="L102:L103" si="23">I102/$I$102</f>
        <v>1</v>
      </c>
    </row>
    <row r="103" spans="2:12" x14ac:dyDescent="0.25">
      <c r="B103" s="284"/>
      <c r="C103" s="286"/>
      <c r="D103" s="15" t="s">
        <v>46</v>
      </c>
      <c r="E103" s="16">
        <v>479916</v>
      </c>
      <c r="F103" s="16">
        <v>3872965</v>
      </c>
      <c r="G103" s="16">
        <v>4389120</v>
      </c>
      <c r="H103" s="16">
        <v>4572184</v>
      </c>
      <c r="I103" s="16">
        <v>4379140</v>
      </c>
      <c r="J103" s="18">
        <f t="shared" si="18"/>
        <v>-4.2221397913994707E-2</v>
      </c>
      <c r="K103" s="16">
        <f t="shared" si="19"/>
        <v>-193044</v>
      </c>
      <c r="L103" s="18">
        <f t="shared" si="23"/>
        <v>0.37631764972177101</v>
      </c>
    </row>
    <row r="104" spans="2:12" x14ac:dyDescent="0.25">
      <c r="B104" s="284"/>
      <c r="C104" s="286"/>
      <c r="D104" s="19" t="s">
        <v>47</v>
      </c>
      <c r="E104" s="20">
        <v>250141</v>
      </c>
      <c r="F104" s="20">
        <v>2658546</v>
      </c>
      <c r="G104" s="20">
        <v>3148928</v>
      </c>
      <c r="H104" s="20">
        <v>3318184</v>
      </c>
      <c r="I104" s="20">
        <v>3271624</v>
      </c>
      <c r="J104" s="63">
        <f t="shared" si="18"/>
        <v>-1.4031771595547471E-2</v>
      </c>
      <c r="K104" s="20">
        <f t="shared" si="19"/>
        <v>-46560</v>
      </c>
      <c r="L104" s="63">
        <f>I104/$I$102</f>
        <v>0.28114420969718695</v>
      </c>
    </row>
    <row r="105" spans="2:12" x14ac:dyDescent="0.25">
      <c r="B105" s="284"/>
      <c r="C105" s="286"/>
      <c r="D105" s="19" t="s">
        <v>48</v>
      </c>
      <c r="E105" s="20">
        <v>12448</v>
      </c>
      <c r="F105" s="20">
        <v>56272</v>
      </c>
      <c r="G105" s="20">
        <v>65549</v>
      </c>
      <c r="H105" s="20">
        <v>75339</v>
      </c>
      <c r="I105" s="20">
        <v>70664</v>
      </c>
      <c r="J105" s="63">
        <f t="shared" si="18"/>
        <v>-6.2052854431303817E-2</v>
      </c>
      <c r="K105" s="20">
        <f t="shared" si="19"/>
        <v>-4675</v>
      </c>
      <c r="L105" s="63">
        <f t="shared" ref="L105:L112" si="24">I105/$I$102</f>
        <v>6.0724503897886866E-3</v>
      </c>
    </row>
    <row r="106" spans="2:12" x14ac:dyDescent="0.25">
      <c r="B106" s="284"/>
      <c r="C106" s="286"/>
      <c r="D106" s="19" t="s">
        <v>49</v>
      </c>
      <c r="E106" s="20">
        <v>70994</v>
      </c>
      <c r="F106" s="20">
        <v>271858</v>
      </c>
      <c r="G106" s="20">
        <v>416036</v>
      </c>
      <c r="H106" s="20">
        <v>486806</v>
      </c>
      <c r="I106" s="20">
        <v>363302</v>
      </c>
      <c r="J106" s="63">
        <f t="shared" si="18"/>
        <v>-0.25370270703319187</v>
      </c>
      <c r="K106" s="20">
        <f t="shared" si="19"/>
        <v>-123504</v>
      </c>
      <c r="L106" s="63">
        <f t="shared" si="24"/>
        <v>3.1220046579743706E-2</v>
      </c>
    </row>
    <row r="107" spans="2:12" x14ac:dyDescent="0.25">
      <c r="B107" s="284"/>
      <c r="C107" s="286"/>
      <c r="D107" s="19" t="s">
        <v>50</v>
      </c>
      <c r="E107" s="20">
        <v>125212</v>
      </c>
      <c r="F107" s="20">
        <v>1277643</v>
      </c>
      <c r="G107" s="20">
        <v>1686660</v>
      </c>
      <c r="H107" s="20">
        <v>1869735</v>
      </c>
      <c r="I107" s="20">
        <v>1893996</v>
      </c>
      <c r="J107" s="63">
        <f t="shared" si="18"/>
        <v>1.2975635584721923E-2</v>
      </c>
      <c r="K107" s="20">
        <f t="shared" si="19"/>
        <v>24261</v>
      </c>
      <c r="L107" s="63">
        <f t="shared" si="24"/>
        <v>0.16275892602256045</v>
      </c>
    </row>
    <row r="108" spans="2:12" x14ac:dyDescent="0.25">
      <c r="B108" s="284"/>
      <c r="C108" s="286"/>
      <c r="D108" s="19" t="s">
        <v>51</v>
      </c>
      <c r="E108" s="20">
        <v>14907</v>
      </c>
      <c r="F108" s="20">
        <v>47686</v>
      </c>
      <c r="G108" s="20">
        <v>56910</v>
      </c>
      <c r="H108" s="20">
        <v>58450</v>
      </c>
      <c r="I108" s="20">
        <v>53439</v>
      </c>
      <c r="J108" s="63">
        <f t="shared" si="18"/>
        <v>-8.5731394354148893E-2</v>
      </c>
      <c r="K108" s="20">
        <f t="shared" si="19"/>
        <v>-5011</v>
      </c>
      <c r="L108" s="63">
        <f t="shared" si="24"/>
        <v>4.5922347500837431E-3</v>
      </c>
    </row>
    <row r="109" spans="2:12" x14ac:dyDescent="0.25">
      <c r="B109" s="284"/>
      <c r="C109" s="286"/>
      <c r="D109" s="19" t="s">
        <v>52</v>
      </c>
      <c r="E109" s="20">
        <v>89205</v>
      </c>
      <c r="F109" s="20">
        <v>419361</v>
      </c>
      <c r="G109" s="20">
        <v>437729</v>
      </c>
      <c r="H109" s="20">
        <v>463774</v>
      </c>
      <c r="I109" s="20">
        <v>472476</v>
      </c>
      <c r="J109" s="63">
        <f t="shared" si="18"/>
        <v>1.8763449438735202E-2</v>
      </c>
      <c r="K109" s="20">
        <f t="shared" si="19"/>
        <v>8702</v>
      </c>
      <c r="L109" s="63">
        <f t="shared" si="24"/>
        <v>4.0601820875775491E-2</v>
      </c>
    </row>
    <row r="110" spans="2:12" x14ac:dyDescent="0.25">
      <c r="B110" s="284"/>
      <c r="C110" s="286"/>
      <c r="D110" s="19" t="s">
        <v>53</v>
      </c>
      <c r="E110" s="20">
        <v>66096</v>
      </c>
      <c r="F110" s="20">
        <v>172608</v>
      </c>
      <c r="G110" s="20">
        <v>212843</v>
      </c>
      <c r="H110" s="20">
        <v>223384</v>
      </c>
      <c r="I110" s="20">
        <v>213590</v>
      </c>
      <c r="J110" s="63">
        <f t="shared" si="18"/>
        <v>-4.3843784693621712E-2</v>
      </c>
      <c r="K110" s="20">
        <f t="shared" si="19"/>
        <v>-9794</v>
      </c>
      <c r="L110" s="63">
        <f t="shared" si="24"/>
        <v>1.83546739323413E-2</v>
      </c>
    </row>
    <row r="111" spans="2:12" x14ac:dyDescent="0.25">
      <c r="B111" s="284"/>
      <c r="C111" s="286"/>
      <c r="D111" s="19" t="s">
        <v>54</v>
      </c>
      <c r="E111" s="20">
        <v>89271</v>
      </c>
      <c r="F111" s="20">
        <v>557575</v>
      </c>
      <c r="G111" s="20">
        <v>611263</v>
      </c>
      <c r="H111" s="20">
        <v>671699</v>
      </c>
      <c r="I111" s="20">
        <v>664657</v>
      </c>
      <c r="J111" s="22">
        <f t="shared" si="18"/>
        <v>-1.0483862563439916E-2</v>
      </c>
      <c r="K111" s="20">
        <f t="shared" si="19"/>
        <v>-7042</v>
      </c>
      <c r="L111" s="22">
        <f t="shared" si="24"/>
        <v>5.7116730707655647E-2</v>
      </c>
    </row>
    <row r="112" spans="2:12" x14ac:dyDescent="0.25">
      <c r="B112" s="284"/>
      <c r="C112" s="287"/>
      <c r="D112" s="23" t="s">
        <v>55</v>
      </c>
      <c r="E112" s="71">
        <v>41283</v>
      </c>
      <c r="F112" s="71">
        <v>199320</v>
      </c>
      <c r="G112" s="71">
        <v>293696</v>
      </c>
      <c r="H112" s="71">
        <v>266547</v>
      </c>
      <c r="I112" s="71">
        <v>253930</v>
      </c>
      <c r="J112" s="47">
        <f t="shared" si="18"/>
        <v>-4.7334991577470342E-2</v>
      </c>
      <c r="K112" s="71">
        <f t="shared" si="19"/>
        <v>-12617</v>
      </c>
      <c r="L112" s="47">
        <f t="shared" si="24"/>
        <v>2.1821257323092962E-2</v>
      </c>
    </row>
    <row r="113" spans="2:12" x14ac:dyDescent="0.25">
      <c r="B113" s="284"/>
      <c r="C113" s="288" t="s">
        <v>22</v>
      </c>
      <c r="D113" s="67" t="s">
        <v>45</v>
      </c>
      <c r="E113" s="75">
        <f t="shared" ref="E113:I114" si="25">E102/E80</f>
        <v>4.7037038442563848</v>
      </c>
      <c r="F113" s="75">
        <f t="shared" si="25"/>
        <v>6.6108476926810669</v>
      </c>
      <c r="G113" s="75">
        <f t="shared" si="25"/>
        <v>6.6548570897735981</v>
      </c>
      <c r="H113" s="75">
        <f t="shared" si="25"/>
        <v>6.7151338680710566</v>
      </c>
      <c r="I113" s="75">
        <f t="shared" si="25"/>
        <v>6.5246940853510837</v>
      </c>
      <c r="J113" s="69">
        <f t="shared" si="18"/>
        <v>-2.8359789463836438E-2</v>
      </c>
      <c r="K113" s="75">
        <f t="shared" ref="K113:K114" si="26">(I113-H113)</f>
        <v>-0.19043978271997286</v>
      </c>
      <c r="L113" s="69"/>
    </row>
    <row r="114" spans="2:12" x14ac:dyDescent="0.25">
      <c r="B114" s="284"/>
      <c r="C114" s="289"/>
      <c r="D114" s="26" t="s">
        <v>46</v>
      </c>
      <c r="E114" s="37">
        <f t="shared" si="25"/>
        <v>5.1995232936078004</v>
      </c>
      <c r="F114" s="37">
        <f t="shared" si="25"/>
        <v>7.2071923703186789</v>
      </c>
      <c r="G114" s="37">
        <f t="shared" si="25"/>
        <v>7.2145569308151289</v>
      </c>
      <c r="H114" s="37">
        <f t="shared" si="25"/>
        <v>7.1407906717414429</v>
      </c>
      <c r="I114" s="37">
        <f t="shared" si="25"/>
        <v>7.0841529701048271</v>
      </c>
      <c r="J114" s="82">
        <f t="shared" si="18"/>
        <v>-7.931572880402471E-3</v>
      </c>
      <c r="K114" s="37">
        <f t="shared" si="26"/>
        <v>-5.6637701636615745E-2</v>
      </c>
      <c r="L114" s="38"/>
    </row>
    <row r="115" spans="2:12" x14ac:dyDescent="0.25">
      <c r="B115" s="284"/>
      <c r="C115" s="289"/>
      <c r="D115" s="4" t="s">
        <v>47</v>
      </c>
      <c r="E115" s="41">
        <f>E104/E82</f>
        <v>5.5854992854590924</v>
      </c>
      <c r="F115" s="41">
        <f>F104/F82</f>
        <v>7.0594298915280342</v>
      </c>
      <c r="G115" s="41">
        <f>G104/G82</f>
        <v>7.2979021238330972</v>
      </c>
      <c r="H115" s="41">
        <f>H104/H82</f>
        <v>7.3592526714069635</v>
      </c>
      <c r="I115" s="41">
        <f>I104/I82</f>
        <v>7.0738733907899345</v>
      </c>
      <c r="J115" s="83">
        <f t="shared" si="18"/>
        <v>-3.8778296297097947E-2</v>
      </c>
      <c r="K115" s="41">
        <f>(I115-H115)</f>
        <v>-0.285379280617029</v>
      </c>
      <c r="L115" s="77"/>
    </row>
    <row r="116" spans="2:12" x14ac:dyDescent="0.25">
      <c r="B116" s="284"/>
      <c r="C116" s="289"/>
      <c r="D116" s="4" t="s">
        <v>48</v>
      </c>
      <c r="E116" s="41">
        <f t="shared" ref="E116:I123" si="27">E105/E83</f>
        <v>5.2634249471458769</v>
      </c>
      <c r="F116" s="41">
        <f t="shared" si="27"/>
        <v>4.7255626469600269</v>
      </c>
      <c r="G116" s="41">
        <f t="shared" si="27"/>
        <v>3.1582269332690918</v>
      </c>
      <c r="H116" s="41">
        <f t="shared" si="27"/>
        <v>3.9685524652338811</v>
      </c>
      <c r="I116" s="41">
        <f t="shared" si="27"/>
        <v>4.4661863228416125</v>
      </c>
      <c r="J116" s="83">
        <f t="shared" si="18"/>
        <v>0.12539429980256145</v>
      </c>
      <c r="K116" s="41">
        <f t="shared" ref="K116:K123" si="28">(I116-H116)</f>
        <v>0.49763385760773149</v>
      </c>
      <c r="L116" s="77"/>
    </row>
    <row r="117" spans="2:12" x14ac:dyDescent="0.25">
      <c r="B117" s="284"/>
      <c r="C117" s="289"/>
      <c r="D117" s="4" t="s">
        <v>49</v>
      </c>
      <c r="E117" s="41">
        <f t="shared" si="27"/>
        <v>7.5767342582710775</v>
      </c>
      <c r="F117" s="41">
        <f t="shared" si="27"/>
        <v>6.1425730941298751</v>
      </c>
      <c r="G117" s="41">
        <f t="shared" si="27"/>
        <v>6.4831390637661288</v>
      </c>
      <c r="H117" s="41">
        <f t="shared" si="27"/>
        <v>6.1987444768441291</v>
      </c>
      <c r="I117" s="41">
        <f t="shared" si="27"/>
        <v>5.8921163171637554</v>
      </c>
      <c r="J117" s="83">
        <f t="shared" si="18"/>
        <v>-4.9466171871708209E-2</v>
      </c>
      <c r="K117" s="41">
        <f t="shared" si="28"/>
        <v>-0.30662815968037371</v>
      </c>
      <c r="L117" s="77"/>
    </row>
    <row r="118" spans="2:12" x14ac:dyDescent="0.25">
      <c r="B118" s="284"/>
      <c r="C118" s="289"/>
      <c r="D118" s="4" t="s">
        <v>50</v>
      </c>
      <c r="E118" s="41">
        <f t="shared" si="27"/>
        <v>4.6290805575067466</v>
      </c>
      <c r="F118" s="41">
        <f t="shared" si="27"/>
        <v>6.2467266415684737</v>
      </c>
      <c r="G118" s="41">
        <f t="shared" si="27"/>
        <v>6.7602957975109721</v>
      </c>
      <c r="H118" s="41">
        <f t="shared" si="27"/>
        <v>6.8195445941066408</v>
      </c>
      <c r="I118" s="41">
        <f t="shared" si="27"/>
        <v>6.5387770320656227</v>
      </c>
      <c r="J118" s="83">
        <f t="shared" si="18"/>
        <v>-4.1171013425684411E-2</v>
      </c>
      <c r="K118" s="41">
        <f t="shared" si="28"/>
        <v>-0.28076756204101816</v>
      </c>
      <c r="L118" s="77"/>
    </row>
    <row r="119" spans="2:12" x14ac:dyDescent="0.25">
      <c r="B119" s="284"/>
      <c r="C119" s="289"/>
      <c r="D119" s="4" t="s">
        <v>51</v>
      </c>
      <c r="E119" s="41">
        <f t="shared" si="27"/>
        <v>2.2419912768837418</v>
      </c>
      <c r="F119" s="41">
        <f t="shared" si="27"/>
        <v>2.8867364852593984</v>
      </c>
      <c r="G119" s="41">
        <f t="shared" si="27"/>
        <v>2.6483317045930477</v>
      </c>
      <c r="H119" s="41">
        <f t="shared" si="27"/>
        <v>2.8875605177354018</v>
      </c>
      <c r="I119" s="41">
        <f t="shared" si="27"/>
        <v>2.78981989036805</v>
      </c>
      <c r="J119" s="83">
        <f t="shared" si="18"/>
        <v>-3.384885849734709E-2</v>
      </c>
      <c r="K119" s="41">
        <f t="shared" si="28"/>
        <v>-9.7740627367351784E-2</v>
      </c>
      <c r="L119" s="77"/>
    </row>
    <row r="120" spans="2:12" x14ac:dyDescent="0.25">
      <c r="B120" s="284"/>
      <c r="C120" s="289"/>
      <c r="D120" s="4" t="s">
        <v>52</v>
      </c>
      <c r="E120" s="41">
        <f t="shared" si="27"/>
        <v>6.6780206617757152</v>
      </c>
      <c r="F120" s="41">
        <f t="shared" si="27"/>
        <v>6.707093162734906</v>
      </c>
      <c r="G120" s="41">
        <f t="shared" si="27"/>
        <v>5.21323170368606</v>
      </c>
      <c r="H120" s="41">
        <f t="shared" si="27"/>
        <v>6.03558042686101</v>
      </c>
      <c r="I120" s="41">
        <f t="shared" si="27"/>
        <v>5.5514222937644666</v>
      </c>
      <c r="J120" s="83">
        <f t="shared" si="18"/>
        <v>-8.0217327722421738E-2</v>
      </c>
      <c r="K120" s="41">
        <f t="shared" si="28"/>
        <v>-0.48415813309654343</v>
      </c>
      <c r="L120" s="77"/>
    </row>
    <row r="121" spans="2:12" x14ac:dyDescent="0.25">
      <c r="B121" s="284"/>
      <c r="C121" s="289"/>
      <c r="D121" s="4" t="s">
        <v>53</v>
      </c>
      <c r="E121" s="41">
        <f t="shared" si="27"/>
        <v>2.0202341290460617</v>
      </c>
      <c r="F121" s="41">
        <f t="shared" si="27"/>
        <v>2.5161882826280269</v>
      </c>
      <c r="G121" s="41">
        <f t="shared" si="27"/>
        <v>2.3463599082811535</v>
      </c>
      <c r="H121" s="41">
        <f t="shared" si="27"/>
        <v>2.5243411833838088</v>
      </c>
      <c r="I121" s="41">
        <f t="shared" si="27"/>
        <v>2.1958917629641816</v>
      </c>
      <c r="J121" s="83">
        <f t="shared" si="18"/>
        <v>-0.130112927119998</v>
      </c>
      <c r="K121" s="41">
        <f t="shared" si="28"/>
        <v>-0.3284494204196271</v>
      </c>
      <c r="L121" s="77"/>
    </row>
    <row r="122" spans="2:12" x14ac:dyDescent="0.25">
      <c r="B122" s="284"/>
      <c r="C122" s="289"/>
      <c r="D122" s="4" t="s">
        <v>54</v>
      </c>
      <c r="E122" s="41">
        <f t="shared" si="27"/>
        <v>3.8422570371008007</v>
      </c>
      <c r="F122" s="41">
        <f t="shared" si="27"/>
        <v>6.6864334624470851</v>
      </c>
      <c r="G122" s="41">
        <f t="shared" si="27"/>
        <v>6.7357546639632391</v>
      </c>
      <c r="H122" s="41">
        <f t="shared" si="27"/>
        <v>6.9872571048142138</v>
      </c>
      <c r="I122" s="41">
        <f t="shared" si="27"/>
        <v>7.1185284352575771</v>
      </c>
      <c r="J122" s="31">
        <f t="shared" si="18"/>
        <v>1.8787247767499071E-2</v>
      </c>
      <c r="K122" s="41">
        <f t="shared" si="28"/>
        <v>0.13127133044336325</v>
      </c>
      <c r="L122" s="42"/>
    </row>
    <row r="123" spans="2:12" x14ac:dyDescent="0.25">
      <c r="B123" s="284"/>
      <c r="C123" s="290"/>
      <c r="D123" s="32" t="s">
        <v>55</v>
      </c>
      <c r="E123" s="79">
        <f t="shared" si="27"/>
        <v>3.533293392673742</v>
      </c>
      <c r="F123" s="79">
        <f t="shared" si="27"/>
        <v>5.4680127290683638</v>
      </c>
      <c r="G123" s="79">
        <f t="shared" si="27"/>
        <v>7.4105773112636255</v>
      </c>
      <c r="H123" s="79">
        <f t="shared" si="27"/>
        <v>6.1495708748615723</v>
      </c>
      <c r="I123" s="79">
        <f t="shared" si="27"/>
        <v>6.2220969836563675</v>
      </c>
      <c r="J123" s="74">
        <f t="shared" si="18"/>
        <v>1.1793686140161519E-2</v>
      </c>
      <c r="K123" s="79">
        <f t="shared" si="28"/>
        <v>7.2526108794795263E-2</v>
      </c>
      <c r="L123" s="56"/>
    </row>
    <row r="124" spans="2:12" x14ac:dyDescent="0.25">
      <c r="B124" s="284"/>
      <c r="C124" s="292" t="s">
        <v>36</v>
      </c>
      <c r="D124" s="67" t="s">
        <v>45</v>
      </c>
      <c r="E124" s="69">
        <v>0.19938216723726546</v>
      </c>
      <c r="F124" s="69">
        <v>0.65257788495920732</v>
      </c>
      <c r="G124" s="69">
        <v>0.74884352924177333</v>
      </c>
      <c r="H124" s="69">
        <v>0.77886323521703416</v>
      </c>
      <c r="I124" s="69">
        <v>0.76844501593176451</v>
      </c>
      <c r="J124" s="69">
        <f t="shared" si="18"/>
        <v>-1.3376185720676004E-2</v>
      </c>
      <c r="K124" s="75">
        <f t="shared" ref="K124:K125" si="29">(I124-H124)*100</f>
        <v>-1.0418219285269648</v>
      </c>
      <c r="L124" s="69"/>
    </row>
    <row r="125" spans="2:12" x14ac:dyDescent="0.25">
      <c r="B125" s="284"/>
      <c r="C125" s="293"/>
      <c r="D125" s="15" t="s">
        <v>46</v>
      </c>
      <c r="E125" s="18">
        <v>0.23226132423742035</v>
      </c>
      <c r="F125" s="18">
        <v>0.7399580782161671</v>
      </c>
      <c r="G125" s="18">
        <v>0.79734827634692584</v>
      </c>
      <c r="H125" s="18">
        <v>0.81228671003544106</v>
      </c>
      <c r="I125" s="18">
        <v>0.80975162000619827</v>
      </c>
      <c r="J125" s="18">
        <f t="shared" si="18"/>
        <v>-3.1209300828425324E-3</v>
      </c>
      <c r="K125" s="44">
        <f t="shared" si="29"/>
        <v>-0.25350900292427925</v>
      </c>
      <c r="L125" s="18"/>
    </row>
    <row r="126" spans="2:12" x14ac:dyDescent="0.25">
      <c r="B126" s="284"/>
      <c r="C126" s="293"/>
      <c r="D126" s="19" t="s">
        <v>47</v>
      </c>
      <c r="E126" s="63">
        <v>0.14198914565607704</v>
      </c>
      <c r="F126" s="63">
        <v>0.59936274988327454</v>
      </c>
      <c r="G126" s="63">
        <v>0.69616307876925987</v>
      </c>
      <c r="H126" s="63">
        <v>0.72325830943494596</v>
      </c>
      <c r="I126" s="63">
        <v>0.7240342371227928</v>
      </c>
      <c r="J126" s="63">
        <f t="shared" si="18"/>
        <v>1.0728223619760335E-3</v>
      </c>
      <c r="K126" s="46">
        <f>(I126-H126)*100</f>
        <v>7.7592768784684463E-2</v>
      </c>
      <c r="L126" s="63"/>
    </row>
    <row r="127" spans="2:12" x14ac:dyDescent="0.25">
      <c r="B127" s="284"/>
      <c r="C127" s="293"/>
      <c r="D127" s="19" t="s">
        <v>48</v>
      </c>
      <c r="E127" s="63">
        <v>0.21521438450899033</v>
      </c>
      <c r="F127" s="63">
        <v>0.56954312665735507</v>
      </c>
      <c r="G127" s="63">
        <v>0.5989491959064327</v>
      </c>
      <c r="H127" s="63">
        <v>0.68271531100478466</v>
      </c>
      <c r="I127" s="63">
        <v>0.64359357353637658</v>
      </c>
      <c r="J127" s="63">
        <f t="shared" si="18"/>
        <v>-5.7303149406200848E-2</v>
      </c>
      <c r="K127" s="46">
        <f t="shared" ref="K127:K134" si="30">(I127-H127)*100</f>
        <v>-3.912173746840808</v>
      </c>
      <c r="L127" s="63"/>
    </row>
    <row r="128" spans="2:12" x14ac:dyDescent="0.25">
      <c r="B128" s="284"/>
      <c r="C128" s="293"/>
      <c r="D128" s="19" t="s">
        <v>49</v>
      </c>
      <c r="E128" s="63">
        <v>0.16199799196787149</v>
      </c>
      <c r="F128" s="63">
        <v>0.49659871401432121</v>
      </c>
      <c r="G128" s="63">
        <v>0.75996638901066782</v>
      </c>
      <c r="H128" s="63">
        <v>0.90746336543964268</v>
      </c>
      <c r="I128" s="63">
        <v>0.65587449451184288</v>
      </c>
      <c r="J128" s="63">
        <f t="shared" si="18"/>
        <v>-0.27724410759646645</v>
      </c>
      <c r="K128" s="46">
        <f t="shared" si="30"/>
        <v>-25.158887092779981</v>
      </c>
      <c r="L128" s="63"/>
    </row>
    <row r="129" spans="2:12" x14ac:dyDescent="0.25">
      <c r="B129" s="284"/>
      <c r="C129" s="293"/>
      <c r="D129" s="19" t="s">
        <v>50</v>
      </c>
      <c r="E129" s="63">
        <v>0.18224424209962506</v>
      </c>
      <c r="F129" s="63">
        <v>0.57835662797203558</v>
      </c>
      <c r="G129" s="63">
        <v>0.7326738952616807</v>
      </c>
      <c r="H129" s="63">
        <v>0.77789459407285122</v>
      </c>
      <c r="I129" s="63">
        <v>0.78431271864730201</v>
      </c>
      <c r="J129" s="63">
        <f t="shared" si="18"/>
        <v>8.2506352703226593E-3</v>
      </c>
      <c r="K129" s="46">
        <f t="shared" si="30"/>
        <v>0.64181245744507898</v>
      </c>
      <c r="L129" s="63"/>
    </row>
    <row r="130" spans="2:12" x14ac:dyDescent="0.25">
      <c r="B130" s="284"/>
      <c r="C130" s="293"/>
      <c r="D130" s="19" t="s">
        <v>51</v>
      </c>
      <c r="E130" s="63">
        <v>0.2671505376344086</v>
      </c>
      <c r="F130" s="63">
        <v>0.6262936695560809</v>
      </c>
      <c r="G130" s="63">
        <v>0.71530920060331826</v>
      </c>
      <c r="H130" s="63">
        <v>0.71776798103962769</v>
      </c>
      <c r="I130" s="63">
        <v>0.66170133729569092</v>
      </c>
      <c r="J130" s="63">
        <f t="shared" si="18"/>
        <v>-7.811248930710013E-2</v>
      </c>
      <c r="K130" s="46">
        <f t="shared" si="30"/>
        <v>-5.6066643743936773</v>
      </c>
      <c r="L130" s="63"/>
    </row>
    <row r="131" spans="2:12" x14ac:dyDescent="0.25">
      <c r="B131" s="284"/>
      <c r="C131" s="293"/>
      <c r="D131" s="19" t="s">
        <v>52</v>
      </c>
      <c r="E131" s="63">
        <v>0.40206701342251627</v>
      </c>
      <c r="F131" s="63">
        <v>0.81460955710955707</v>
      </c>
      <c r="G131" s="63">
        <v>0.76137375634870941</v>
      </c>
      <c r="H131" s="63">
        <v>0.79900833337640431</v>
      </c>
      <c r="I131" s="63">
        <v>0.80964425251902117</v>
      </c>
      <c r="J131" s="63">
        <f t="shared" si="18"/>
        <v>1.3311399516538369E-2</v>
      </c>
      <c r="K131" s="46">
        <f t="shared" si="30"/>
        <v>1.0635919142616856</v>
      </c>
      <c r="L131" s="63"/>
    </row>
    <row r="132" spans="2:12" x14ac:dyDescent="0.25">
      <c r="B132" s="284"/>
      <c r="C132" s="293"/>
      <c r="D132" s="19" t="s">
        <v>53</v>
      </c>
      <c r="E132" s="63">
        <v>0.27809403597349319</v>
      </c>
      <c r="F132" s="63">
        <v>0.56598725112142911</v>
      </c>
      <c r="G132" s="63">
        <v>0.62372854534745037</v>
      </c>
      <c r="H132" s="63">
        <v>0.66618950482529915</v>
      </c>
      <c r="I132" s="63">
        <v>0.66439591887520222</v>
      </c>
      <c r="J132" s="63">
        <f t="shared" si="18"/>
        <v>-2.6923059236234614E-3</v>
      </c>
      <c r="K132" s="46">
        <f t="shared" si="30"/>
        <v>-0.1793585950096932</v>
      </c>
      <c r="L132" s="63"/>
    </row>
    <row r="133" spans="2:12" x14ac:dyDescent="0.25">
      <c r="B133" s="284"/>
      <c r="C133" s="293"/>
      <c r="D133" s="19" t="s">
        <v>54</v>
      </c>
      <c r="E133" s="63">
        <v>0.24109638616040685</v>
      </c>
      <c r="F133" s="63">
        <v>0.72465039509253482</v>
      </c>
      <c r="G133" s="63">
        <v>0.80148821230954814</v>
      </c>
      <c r="H133" s="63">
        <v>0.86535173888677752</v>
      </c>
      <c r="I133" s="63">
        <v>0.85251782874147042</v>
      </c>
      <c r="J133" s="63">
        <f t="shared" si="18"/>
        <v>-1.4830859601457691E-2</v>
      </c>
      <c r="K133" s="46">
        <f t="shared" si="30"/>
        <v>-1.2833910145307104</v>
      </c>
      <c r="L133" s="22"/>
    </row>
    <row r="134" spans="2:12" x14ac:dyDescent="0.25">
      <c r="B134" s="284"/>
      <c r="C134" s="294"/>
      <c r="D134" s="23" t="s">
        <v>55</v>
      </c>
      <c r="E134" s="63">
        <v>0.12906826239471758</v>
      </c>
      <c r="F134" s="63">
        <v>0.47552247351846549</v>
      </c>
      <c r="G134" s="63">
        <v>0.79437412095639948</v>
      </c>
      <c r="H134" s="63">
        <v>0.71171818259495023</v>
      </c>
      <c r="I134" s="63">
        <v>0.6812889031981112</v>
      </c>
      <c r="J134" s="63">
        <f t="shared" si="18"/>
        <v>-4.2754674730794084E-2</v>
      </c>
      <c r="K134" s="46">
        <f t="shared" si="30"/>
        <v>-3.0429279396839037</v>
      </c>
      <c r="L134" s="47"/>
    </row>
    <row r="135" spans="2:12" x14ac:dyDescent="0.25">
      <c r="B135" s="284"/>
      <c r="C135" s="295" t="s">
        <v>39</v>
      </c>
      <c r="D135" s="67" t="s">
        <v>45</v>
      </c>
      <c r="E135" s="68">
        <v>51703.25</v>
      </c>
      <c r="F135" s="68">
        <v>121718.75</v>
      </c>
      <c r="G135" s="68">
        <v>125943.5</v>
      </c>
      <c r="H135" s="68">
        <v>127396.75</v>
      </c>
      <c r="I135" s="68">
        <v>126193.25</v>
      </c>
      <c r="J135" s="69">
        <f t="shared" si="18"/>
        <v>-9.4468657952420099E-3</v>
      </c>
      <c r="K135" s="68">
        <f t="shared" ref="K135:K136" si="31">I135-H135</f>
        <v>-1203.5</v>
      </c>
      <c r="L135" s="69">
        <f>I135/$I$135</f>
        <v>1</v>
      </c>
    </row>
    <row r="136" spans="2:12" x14ac:dyDescent="0.25">
      <c r="B136" s="284"/>
      <c r="C136" s="289"/>
      <c r="D136" s="26" t="s">
        <v>46</v>
      </c>
      <c r="E136" s="27">
        <v>17173</v>
      </c>
      <c r="F136" s="27">
        <v>43615.25</v>
      </c>
      <c r="G136" s="27">
        <v>45871.75</v>
      </c>
      <c r="H136" s="27">
        <v>46517</v>
      </c>
      <c r="I136" s="27">
        <v>45056</v>
      </c>
      <c r="J136" s="36">
        <f t="shared" si="18"/>
        <v>-3.1407872390738834E-2</v>
      </c>
      <c r="K136" s="27">
        <f t="shared" si="31"/>
        <v>-1461</v>
      </c>
      <c r="L136" s="38">
        <f t="shared" ref="L136:L145" si="32">I136/$I$135</f>
        <v>0.35703969903303068</v>
      </c>
    </row>
    <row r="137" spans="2:12" x14ac:dyDescent="0.25">
      <c r="B137" s="284"/>
      <c r="C137" s="289"/>
      <c r="D137" s="4" t="s">
        <v>47</v>
      </c>
      <c r="E137" s="29">
        <v>14658</v>
      </c>
      <c r="F137" s="29">
        <v>36937.25</v>
      </c>
      <c r="G137" s="29">
        <v>37678.5</v>
      </c>
      <c r="H137" s="29">
        <v>37916.5</v>
      </c>
      <c r="I137" s="29">
        <v>37661</v>
      </c>
      <c r="J137" s="76">
        <f>I137/H137-1</f>
        <v>-6.7384911582029083E-3</v>
      </c>
      <c r="K137" s="29">
        <f>I137-H137</f>
        <v>-255.5</v>
      </c>
      <c r="L137" s="77">
        <f t="shared" si="32"/>
        <v>0.29843910034807725</v>
      </c>
    </row>
    <row r="138" spans="2:12" x14ac:dyDescent="0.25">
      <c r="B138" s="284"/>
      <c r="C138" s="289"/>
      <c r="D138" s="4" t="s">
        <v>48</v>
      </c>
      <c r="E138" s="29">
        <v>482</v>
      </c>
      <c r="F138" s="29">
        <v>823</v>
      </c>
      <c r="G138" s="29">
        <v>912</v>
      </c>
      <c r="H138" s="29">
        <v>912</v>
      </c>
      <c r="I138" s="29">
        <v>915</v>
      </c>
      <c r="J138" s="76">
        <f t="shared" ref="J138:J145" si="33">I138/H138-1</f>
        <v>3.2894736842106198E-3</v>
      </c>
      <c r="K138" s="29">
        <f t="shared" ref="K138:K145" si="34">I138-H138</f>
        <v>3</v>
      </c>
      <c r="L138" s="77">
        <f t="shared" si="32"/>
        <v>7.2507840157853137E-3</v>
      </c>
    </row>
    <row r="139" spans="2:12" x14ac:dyDescent="0.25">
      <c r="B139" s="284"/>
      <c r="C139" s="289"/>
      <c r="D139" s="4" t="s">
        <v>49</v>
      </c>
      <c r="E139" s="29">
        <v>3652</v>
      </c>
      <c r="F139" s="29">
        <v>4562</v>
      </c>
      <c r="G139" s="29">
        <v>4562</v>
      </c>
      <c r="H139" s="29">
        <v>4434.5</v>
      </c>
      <c r="I139" s="29">
        <v>4616</v>
      </c>
      <c r="J139" s="76">
        <f t="shared" si="33"/>
        <v>4.0929078813845887E-2</v>
      </c>
      <c r="K139" s="29">
        <f t="shared" si="34"/>
        <v>181.5</v>
      </c>
      <c r="L139" s="77">
        <f t="shared" si="32"/>
        <v>3.6578818597666672E-2</v>
      </c>
    </row>
    <row r="140" spans="2:12" x14ac:dyDescent="0.25">
      <c r="B140" s="284"/>
      <c r="C140" s="289"/>
      <c r="D140" s="4" t="s">
        <v>50</v>
      </c>
      <c r="E140" s="29">
        <v>5719</v>
      </c>
      <c r="F140" s="29">
        <v>18410.75</v>
      </c>
      <c r="G140" s="29">
        <v>19185.25</v>
      </c>
      <c r="H140" s="29">
        <v>19865</v>
      </c>
      <c r="I140" s="29">
        <v>20127.25</v>
      </c>
      <c r="J140" s="76">
        <f t="shared" si="33"/>
        <v>1.3201610873395442E-2</v>
      </c>
      <c r="K140" s="29">
        <f t="shared" si="34"/>
        <v>262.25</v>
      </c>
      <c r="L140" s="77">
        <f t="shared" si="32"/>
        <v>0.15949545637345897</v>
      </c>
    </row>
    <row r="141" spans="2:12" x14ac:dyDescent="0.25">
      <c r="B141" s="284"/>
      <c r="C141" s="289"/>
      <c r="D141" s="4" t="s">
        <v>51</v>
      </c>
      <c r="E141" s="29">
        <v>465</v>
      </c>
      <c r="F141" s="29">
        <v>634.5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5.3330903198071213E-3</v>
      </c>
    </row>
    <row r="142" spans="2:12" x14ac:dyDescent="0.25">
      <c r="B142" s="284"/>
      <c r="C142" s="289"/>
      <c r="D142" s="4" t="s">
        <v>52</v>
      </c>
      <c r="E142" s="29">
        <v>1837</v>
      </c>
      <c r="F142" s="29">
        <v>4290</v>
      </c>
      <c r="G142" s="29">
        <v>4791</v>
      </c>
      <c r="H142" s="29">
        <v>4797</v>
      </c>
      <c r="I142" s="29">
        <v>4863</v>
      </c>
      <c r="J142" s="76">
        <f t="shared" si="33"/>
        <v>1.3758599124452875E-2</v>
      </c>
      <c r="K142" s="29">
        <f t="shared" si="34"/>
        <v>66</v>
      </c>
      <c r="L142" s="77">
        <f t="shared" si="32"/>
        <v>3.8536134064222925E-2</v>
      </c>
    </row>
    <row r="143" spans="2:12" x14ac:dyDescent="0.25">
      <c r="B143" s="284"/>
      <c r="C143" s="289"/>
      <c r="D143" s="4" t="s">
        <v>53</v>
      </c>
      <c r="E143" s="29">
        <v>1976</v>
      </c>
      <c r="F143" s="29">
        <v>2541</v>
      </c>
      <c r="G143" s="29">
        <v>2843.5</v>
      </c>
      <c r="H143" s="29">
        <v>2771.25</v>
      </c>
      <c r="I143" s="29">
        <v>2679</v>
      </c>
      <c r="J143" s="76">
        <f t="shared" si="33"/>
        <v>-3.3288227334235421E-2</v>
      </c>
      <c r="K143" s="29">
        <f t="shared" si="34"/>
        <v>-92.25</v>
      </c>
      <c r="L143" s="77">
        <f t="shared" si="32"/>
        <v>2.1229344675725525E-2</v>
      </c>
    </row>
    <row r="144" spans="2:12" x14ac:dyDescent="0.25">
      <c r="B144" s="284"/>
      <c r="C144" s="289"/>
      <c r="D144" s="4" t="s">
        <v>54</v>
      </c>
      <c r="E144" s="29">
        <v>3077.25</v>
      </c>
      <c r="F144" s="29">
        <v>6412</v>
      </c>
      <c r="G144" s="29">
        <v>6355.5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5.148452868913353E-2</v>
      </c>
    </row>
    <row r="145" spans="2:12" x14ac:dyDescent="0.25">
      <c r="B145" s="285"/>
      <c r="C145" s="290"/>
      <c r="D145" s="32" t="s">
        <v>55</v>
      </c>
      <c r="E145" s="73">
        <v>2664</v>
      </c>
      <c r="F145" s="73">
        <v>3493</v>
      </c>
      <c r="G145" s="73">
        <v>3081</v>
      </c>
      <c r="H145" s="73">
        <v>3095.5</v>
      </c>
      <c r="I145" s="73">
        <v>3106</v>
      </c>
      <c r="J145" s="65">
        <f t="shared" si="33"/>
        <v>3.3920206751736348E-3</v>
      </c>
      <c r="K145" s="73">
        <f t="shared" si="34"/>
        <v>10.5</v>
      </c>
      <c r="L145" s="56">
        <f t="shared" si="32"/>
        <v>2.4613043883092003E-2</v>
      </c>
    </row>
    <row r="146" spans="2:12" ht="6" customHeight="1" x14ac:dyDescent="0.25"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48"/>
    </row>
    <row r="147" spans="2:12" x14ac:dyDescent="0.25">
      <c r="B147" s="282" t="s">
        <v>57</v>
      </c>
      <c r="C147" s="282"/>
      <c r="D147" s="282"/>
      <c r="E147" s="282"/>
      <c r="F147" s="282"/>
      <c r="G147" s="282"/>
      <c r="H147" s="282"/>
      <c r="I147" s="282"/>
      <c r="J147" s="282"/>
      <c r="K147" s="282"/>
    </row>
    <row r="148" spans="2:12" x14ac:dyDescent="0.25">
      <c r="B148" s="64"/>
    </row>
    <row r="150" spans="2:12" ht="21.75" thickBot="1" x14ac:dyDescent="0.3">
      <c r="B150" s="283" t="s">
        <v>58</v>
      </c>
      <c r="C150" s="283"/>
      <c r="D150" s="283"/>
      <c r="E150" s="283"/>
      <c r="F150" s="283"/>
      <c r="G150" s="283"/>
      <c r="H150" s="283"/>
      <c r="I150" s="283"/>
      <c r="J150" s="283"/>
      <c r="K150" s="283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96" t="s">
        <v>44</v>
      </c>
      <c r="C153" s="291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84"/>
      <c r="C154" s="286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84"/>
      <c r="C155" s="286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84"/>
      <c r="C156" s="286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84"/>
      <c r="C157" s="286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84"/>
      <c r="C158" s="286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84"/>
      <c r="C159" s="286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84"/>
      <c r="C160" s="286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84"/>
      <c r="C161" s="286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84"/>
      <c r="C162" s="286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84"/>
      <c r="C163" s="287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84"/>
      <c r="C164" s="288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84"/>
      <c r="C165" s="289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84"/>
      <c r="C166" s="289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84"/>
      <c r="C167" s="289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84"/>
      <c r="C168" s="289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84"/>
      <c r="C169" s="289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84"/>
      <c r="C170" s="289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84"/>
      <c r="C171" s="289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84"/>
      <c r="C172" s="289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84"/>
      <c r="C173" s="289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84"/>
      <c r="C174" s="290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84"/>
      <c r="C175" s="291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84"/>
      <c r="C176" s="286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84"/>
      <c r="C177" s="286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84"/>
      <c r="C178" s="286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84"/>
      <c r="C179" s="286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84"/>
      <c r="C180" s="286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84"/>
      <c r="C181" s="286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84"/>
      <c r="C182" s="286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84"/>
      <c r="C183" s="286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84"/>
      <c r="C184" s="286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84"/>
      <c r="C185" s="287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84"/>
      <c r="C186" s="288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84"/>
      <c r="C187" s="289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84"/>
      <c r="C188" s="289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84"/>
      <c r="C189" s="289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84"/>
      <c r="C190" s="289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84"/>
      <c r="C191" s="289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84"/>
      <c r="C192" s="289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84"/>
      <c r="C193" s="289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84"/>
      <c r="C194" s="289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84"/>
      <c r="C195" s="289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84"/>
      <c r="C196" s="290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84"/>
      <c r="C197" s="292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84"/>
      <c r="C198" s="293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84"/>
      <c r="C199" s="293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84"/>
      <c r="C200" s="293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84"/>
      <c r="C201" s="293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84"/>
      <c r="C202" s="293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84"/>
      <c r="C203" s="293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84"/>
      <c r="C204" s="293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84"/>
      <c r="C205" s="293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84"/>
      <c r="C206" s="293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84"/>
      <c r="C207" s="294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84"/>
      <c r="C208" s="295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84"/>
      <c r="C209" s="289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84"/>
      <c r="C210" s="289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84"/>
      <c r="C211" s="289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84"/>
      <c r="C212" s="289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84"/>
      <c r="C213" s="289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84"/>
      <c r="C214" s="289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84"/>
      <c r="C215" s="289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84"/>
      <c r="C216" s="289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84"/>
      <c r="C217" s="289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5"/>
      <c r="C218" s="290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48"/>
    </row>
    <row r="220" spans="2:12" x14ac:dyDescent="0.25">
      <c r="B220" s="282" t="s">
        <v>57</v>
      </c>
      <c r="C220" s="282"/>
      <c r="D220" s="282"/>
      <c r="E220" s="282"/>
      <c r="F220" s="282"/>
      <c r="G220" s="282"/>
      <c r="H220" s="282"/>
      <c r="I220" s="282"/>
      <c r="J220" s="282"/>
      <c r="K220" s="282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B6B-7724-4799-8E36-7DED52C12B18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31EE-D83C-458E-9A0E-6D96BCB5B2EF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3" t="s">
        <v>60</v>
      </c>
      <c r="D5" s="303"/>
      <c r="E5" s="303"/>
      <c r="F5" s="303"/>
      <c r="G5" s="303"/>
      <c r="H5" s="303"/>
      <c r="I5" s="88"/>
      <c r="J5" s="88"/>
      <c r="K5" s="88"/>
      <c r="L5" s="88"/>
      <c r="M5" s="89"/>
      <c r="N5" s="304" t="s">
        <v>61</v>
      </c>
      <c r="O5" s="304"/>
      <c r="P5" s="304"/>
      <c r="Q5" s="304"/>
      <c r="R5" s="304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226</v>
      </c>
      <c r="O6" s="92" t="s">
        <v>227</v>
      </c>
      <c r="P6" s="92" t="s">
        <v>228</v>
      </c>
      <c r="Q6" s="92" t="s">
        <v>229</v>
      </c>
      <c r="R6" s="92" t="s">
        <v>230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50241</v>
      </c>
      <c r="O7" s="94">
        <v>125504</v>
      </c>
      <c r="P7" s="94">
        <v>125206</v>
      </c>
      <c r="Q7" s="94">
        <v>126945</v>
      </c>
      <c r="R7" s="94">
        <v>124624</v>
      </c>
      <c r="S7" s="95">
        <f t="shared" ref="S7:S52" si="4">IFERROR(R7/Q7-1,"-")</f>
        <v>-1.8283508606089294E-2</v>
      </c>
      <c r="T7" s="95">
        <f t="shared" ref="T7:T52" si="5">IFERROR(R7/N7-1,"-")</f>
        <v>1.4805238749228717</v>
      </c>
      <c r="U7" s="94">
        <f t="shared" ref="U7:U52" si="6">IFERROR(R7-Q7,"-")</f>
        <v>-2321</v>
      </c>
      <c r="V7" s="94">
        <f t="shared" ref="V7:V52" si="7">IFERROR(R7-N7,"-")</f>
        <v>74383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29595</v>
      </c>
      <c r="O8" s="97">
        <v>91337</v>
      </c>
      <c r="P8" s="97">
        <v>88734</v>
      </c>
      <c r="Q8" s="97">
        <v>90959</v>
      </c>
      <c r="R8" s="97">
        <v>88588</v>
      </c>
      <c r="S8" s="98">
        <f t="shared" si="4"/>
        <v>-2.606668938752621E-2</v>
      </c>
      <c r="T8" s="98">
        <f t="shared" si="5"/>
        <v>1.9933434701807737</v>
      </c>
      <c r="U8" s="97">
        <f t="shared" si="6"/>
        <v>-2371</v>
      </c>
      <c r="V8" s="97">
        <f t="shared" si="7"/>
        <v>58993</v>
      </c>
      <c r="W8" s="98">
        <f>R8/R7</f>
        <v>0.71084221337784059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23061</v>
      </c>
      <c r="O9" s="53">
        <v>72753</v>
      </c>
      <c r="P9" s="53">
        <v>71742</v>
      </c>
      <c r="Q9" s="53">
        <v>74240</v>
      </c>
      <c r="R9" s="53">
        <v>73071</v>
      </c>
      <c r="S9" s="100">
        <f t="shared" si="4"/>
        <v>-1.574622844827589E-2</v>
      </c>
      <c r="T9" s="100">
        <f t="shared" si="5"/>
        <v>2.1685963314687133</v>
      </c>
      <c r="U9" s="53">
        <f t="shared" si="6"/>
        <v>-1169</v>
      </c>
      <c r="V9" s="53">
        <f t="shared" si="7"/>
        <v>50010</v>
      </c>
      <c r="W9" s="100">
        <f>R9/R7</f>
        <v>0.58633168571061756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6534</v>
      </c>
      <c r="O10" s="53">
        <v>18584</v>
      </c>
      <c r="P10" s="53">
        <v>16992</v>
      </c>
      <c r="Q10" s="53">
        <v>16719</v>
      </c>
      <c r="R10" s="53">
        <v>15517</v>
      </c>
      <c r="S10" s="100">
        <f t="shared" si="4"/>
        <v>-7.1894252048567475E-2</v>
      </c>
      <c r="T10" s="100">
        <f t="shared" si="5"/>
        <v>1.374808692990511</v>
      </c>
      <c r="U10" s="53">
        <f t="shared" si="6"/>
        <v>-1202</v>
      </c>
      <c r="V10" s="53">
        <f t="shared" si="7"/>
        <v>8983</v>
      </c>
      <c r="W10" s="100">
        <f>R10/R7</f>
        <v>0.12451052766722301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20646</v>
      </c>
      <c r="O11" s="97">
        <v>34167</v>
      </c>
      <c r="P11" s="97">
        <v>36472</v>
      </c>
      <c r="Q11" s="97">
        <v>35986</v>
      </c>
      <c r="R11" s="97">
        <v>36036</v>
      </c>
      <c r="S11" s="98">
        <f t="shared" si="4"/>
        <v>1.3894292224754246E-3</v>
      </c>
      <c r="T11" s="98">
        <f t="shared" si="5"/>
        <v>0.7454228421970357</v>
      </c>
      <c r="U11" s="97">
        <f t="shared" si="6"/>
        <v>50</v>
      </c>
      <c r="V11" s="97">
        <f t="shared" si="7"/>
        <v>15390</v>
      </c>
      <c r="W11" s="98">
        <f>R11/R7</f>
        <v>0.28915778662215946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16751</v>
      </c>
      <c r="O12" s="101">
        <v>45246</v>
      </c>
      <c r="P12" s="101">
        <v>45736</v>
      </c>
      <c r="Q12" s="101">
        <v>46121</v>
      </c>
      <c r="R12" s="101">
        <v>44735</v>
      </c>
      <c r="S12" s="102">
        <f t="shared" si="4"/>
        <v>-3.0051386570109084E-2</v>
      </c>
      <c r="T12" s="102">
        <f t="shared" si="5"/>
        <v>1.6705868306369771</v>
      </c>
      <c r="U12" s="101">
        <f t="shared" si="6"/>
        <v>-1386</v>
      </c>
      <c r="V12" s="101">
        <f t="shared" si="7"/>
        <v>27984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12020</v>
      </c>
      <c r="O13" s="97">
        <v>35491</v>
      </c>
      <c r="P13" s="97">
        <v>34658</v>
      </c>
      <c r="Q13" s="97">
        <v>35012</v>
      </c>
      <c r="R13" s="97">
        <v>33098</v>
      </c>
      <c r="S13" s="98">
        <f t="shared" si="4"/>
        <v>-5.4666971324117464E-2</v>
      </c>
      <c r="T13" s="98">
        <f t="shared" si="5"/>
        <v>1.753577371048253</v>
      </c>
      <c r="U13" s="97">
        <f t="shared" si="6"/>
        <v>-1914</v>
      </c>
      <c r="V13" s="97">
        <f t="shared" si="7"/>
        <v>21078</v>
      </c>
      <c r="W13" s="98">
        <f>R13/R12</f>
        <v>0.73986811221638538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10502</v>
      </c>
      <c r="O14" s="53">
        <v>30479</v>
      </c>
      <c r="P14" s="53">
        <v>30333</v>
      </c>
      <c r="Q14" s="53">
        <v>30875</v>
      </c>
      <c r="R14" s="53">
        <v>29093</v>
      </c>
      <c r="S14" s="100">
        <f t="shared" si="4"/>
        <v>-5.771659919028338E-2</v>
      </c>
      <c r="T14" s="100">
        <f t="shared" si="5"/>
        <v>1.7702342410969338</v>
      </c>
      <c r="U14" s="53">
        <f t="shared" si="6"/>
        <v>-1782</v>
      </c>
      <c r="V14" s="53">
        <f t="shared" si="7"/>
        <v>18591</v>
      </c>
      <c r="W14" s="100">
        <f>R14/R12</f>
        <v>0.65034089638985138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1518</v>
      </c>
      <c r="O15" s="53">
        <v>5012</v>
      </c>
      <c r="P15" s="53">
        <v>4325</v>
      </c>
      <c r="Q15" s="53">
        <v>4137</v>
      </c>
      <c r="R15" s="53">
        <v>4005</v>
      </c>
      <c r="S15" s="100">
        <f t="shared" si="4"/>
        <v>-3.1907179115300943E-2</v>
      </c>
      <c r="T15" s="100">
        <f t="shared" si="5"/>
        <v>1.6383399209486167</v>
      </c>
      <c r="U15" s="53">
        <f t="shared" si="6"/>
        <v>-132</v>
      </c>
      <c r="V15" s="53">
        <f t="shared" si="7"/>
        <v>2487</v>
      </c>
      <c r="W15" s="100">
        <f>R15/R12</f>
        <v>8.9527215826534029E-2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4731</v>
      </c>
      <c r="O16" s="97">
        <v>9755</v>
      </c>
      <c r="P16" s="97">
        <v>11078</v>
      </c>
      <c r="Q16" s="97">
        <v>11109</v>
      </c>
      <c r="R16" s="97">
        <v>11637</v>
      </c>
      <c r="S16" s="98">
        <f t="shared" si="4"/>
        <v>4.7529030515798043E-2</v>
      </c>
      <c r="T16" s="98">
        <f t="shared" si="5"/>
        <v>1.4597336715282183</v>
      </c>
      <c r="U16" s="97">
        <f t="shared" si="6"/>
        <v>528</v>
      </c>
      <c r="V16" s="97">
        <f t="shared" si="7"/>
        <v>6906</v>
      </c>
      <c r="W16" s="98">
        <f>R16/R12</f>
        <v>0.26013188778361462</v>
      </c>
    </row>
    <row r="17" spans="2:23" x14ac:dyDescent="0.25">
      <c r="B17" s="93" t="s">
        <v>47</v>
      </c>
      <c r="C17" s="101">
        <v>41159</v>
      </c>
      <c r="D17" s="101">
        <v>20336</v>
      </c>
      <c r="E17" s="101">
        <v>24064</v>
      </c>
      <c r="F17" s="101">
        <v>38225</v>
      </c>
      <c r="G17" s="101">
        <v>37475</v>
      </c>
      <c r="H17" s="101">
        <v>37833</v>
      </c>
      <c r="I17" s="102">
        <f t="shared" si="0"/>
        <v>9.55303535690466E-3</v>
      </c>
      <c r="J17" s="102">
        <f t="shared" si="1"/>
        <v>0.86039535798583788</v>
      </c>
      <c r="K17" s="101">
        <f t="shared" si="2"/>
        <v>358</v>
      </c>
      <c r="L17" s="101">
        <f t="shared" si="3"/>
        <v>17497</v>
      </c>
      <c r="M17" s="95">
        <f>H17/H17</f>
        <v>1</v>
      </c>
      <c r="N17" s="101">
        <v>13487</v>
      </c>
      <c r="O17" s="101">
        <v>38116</v>
      </c>
      <c r="P17" s="101">
        <v>37203</v>
      </c>
      <c r="Q17" s="101">
        <v>37697</v>
      </c>
      <c r="R17" s="101">
        <v>37015</v>
      </c>
      <c r="S17" s="102">
        <f t="shared" si="4"/>
        <v>-1.8091625328275462E-2</v>
      </c>
      <c r="T17" s="102">
        <f t="shared" si="5"/>
        <v>1.7444946985986505</v>
      </c>
      <c r="U17" s="101">
        <f t="shared" si="6"/>
        <v>-682</v>
      </c>
      <c r="V17" s="101">
        <f t="shared" si="7"/>
        <v>23528</v>
      </c>
      <c r="W17" s="95">
        <f>R17/R17</f>
        <v>1</v>
      </c>
    </row>
    <row r="18" spans="2:23" x14ac:dyDescent="0.25">
      <c r="B18" s="96" t="s">
        <v>62</v>
      </c>
      <c r="C18" s="97">
        <v>20753</v>
      </c>
      <c r="D18" s="97">
        <v>9541</v>
      </c>
      <c r="E18" s="97">
        <v>10403</v>
      </c>
      <c r="F18" s="97">
        <v>21063</v>
      </c>
      <c r="G18" s="97">
        <v>20218</v>
      </c>
      <c r="H18" s="97">
        <v>21376</v>
      </c>
      <c r="I18" s="98">
        <f t="shared" si="0"/>
        <v>5.7275694925314147E-2</v>
      </c>
      <c r="J18" s="98">
        <f t="shared" si="1"/>
        <v>1.240436012996541</v>
      </c>
      <c r="K18" s="97">
        <f t="shared" si="2"/>
        <v>1158</v>
      </c>
      <c r="L18" s="97">
        <f t="shared" si="3"/>
        <v>11835</v>
      </c>
      <c r="M18" s="98">
        <f>H18/H17</f>
        <v>0.56500938334258455</v>
      </c>
      <c r="N18" s="97">
        <v>1955</v>
      </c>
      <c r="O18" s="97">
        <v>21197</v>
      </c>
      <c r="P18" s="97">
        <v>19820</v>
      </c>
      <c r="Q18" s="97">
        <v>20827</v>
      </c>
      <c r="R18" s="97">
        <v>20799</v>
      </c>
      <c r="S18" s="98">
        <f t="shared" si="4"/>
        <v>-1.3444087002448812E-3</v>
      </c>
      <c r="T18" s="98">
        <f t="shared" si="5"/>
        <v>9.6388746803069054</v>
      </c>
      <c r="U18" s="97">
        <f t="shared" si="6"/>
        <v>-28</v>
      </c>
      <c r="V18" s="97">
        <f t="shared" si="7"/>
        <v>18844</v>
      </c>
      <c r="W18" s="98">
        <f>R18/R17</f>
        <v>0.56190733486424427</v>
      </c>
    </row>
    <row r="19" spans="2:23" x14ac:dyDescent="0.25">
      <c r="B19" s="99" t="s">
        <v>63</v>
      </c>
      <c r="C19" s="53">
        <v>14966</v>
      </c>
      <c r="D19" s="53">
        <v>6536</v>
      </c>
      <c r="E19" s="53">
        <v>7396</v>
      </c>
      <c r="F19" s="53">
        <v>15144</v>
      </c>
      <c r="G19" s="53">
        <v>15039</v>
      </c>
      <c r="H19" s="53">
        <v>15654</v>
      </c>
      <c r="I19" s="100">
        <f t="shared" si="0"/>
        <v>4.0893676441252635E-2</v>
      </c>
      <c r="J19" s="100">
        <f t="shared" si="1"/>
        <v>1.3950428396572829</v>
      </c>
      <c r="K19" s="53">
        <f t="shared" si="2"/>
        <v>615</v>
      </c>
      <c r="L19" s="53">
        <f t="shared" si="3"/>
        <v>9118</v>
      </c>
      <c r="M19" s="100">
        <f>H19/H17</f>
        <v>0.41376576005074933</v>
      </c>
      <c r="N19" s="53">
        <v>1243</v>
      </c>
      <c r="O19" s="53">
        <v>15056</v>
      </c>
      <c r="P19" s="53">
        <v>14274</v>
      </c>
      <c r="Q19" s="53">
        <v>15118</v>
      </c>
      <c r="R19" s="53">
        <v>16190</v>
      </c>
      <c r="S19" s="100">
        <f t="shared" si="4"/>
        <v>7.0908850377034094E-2</v>
      </c>
      <c r="T19" s="100">
        <f t="shared" si="5"/>
        <v>12.024939662107803</v>
      </c>
      <c r="U19" s="53">
        <f t="shared" si="6"/>
        <v>1072</v>
      </c>
      <c r="V19" s="53">
        <f t="shared" si="7"/>
        <v>14947</v>
      </c>
      <c r="W19" s="100">
        <f>R19/R17</f>
        <v>0.43739024719708225</v>
      </c>
    </row>
    <row r="20" spans="2:23" x14ac:dyDescent="0.25">
      <c r="B20" s="99" t="s">
        <v>64</v>
      </c>
      <c r="C20" s="53">
        <v>5788</v>
      </c>
      <c r="D20" s="53">
        <v>3005</v>
      </c>
      <c r="E20" s="53">
        <v>3007</v>
      </c>
      <c r="F20" s="53">
        <v>5919</v>
      </c>
      <c r="G20" s="53">
        <v>5179</v>
      </c>
      <c r="H20" s="53">
        <v>5722</v>
      </c>
      <c r="I20" s="100">
        <f t="shared" si="0"/>
        <v>0.1048464954624444</v>
      </c>
      <c r="J20" s="100">
        <f t="shared" si="1"/>
        <v>0.90415973377703818</v>
      </c>
      <c r="K20" s="53">
        <f t="shared" si="2"/>
        <v>543</v>
      </c>
      <c r="L20" s="53">
        <f t="shared" si="3"/>
        <v>2717</v>
      </c>
      <c r="M20" s="100">
        <f>H20/H17</f>
        <v>0.15124362329183516</v>
      </c>
      <c r="N20" s="53">
        <v>712</v>
      </c>
      <c r="O20" s="53">
        <v>6141</v>
      </c>
      <c r="P20" s="53">
        <v>5546</v>
      </c>
      <c r="Q20" s="53">
        <v>5709</v>
      </c>
      <c r="R20" s="53">
        <v>4609</v>
      </c>
      <c r="S20" s="100">
        <f t="shared" si="4"/>
        <v>-0.19267822736030826</v>
      </c>
      <c r="T20" s="100">
        <f t="shared" si="5"/>
        <v>5.4733146067415728</v>
      </c>
      <c r="U20" s="53">
        <f t="shared" si="6"/>
        <v>-1100</v>
      </c>
      <c r="V20" s="53">
        <f t="shared" si="7"/>
        <v>3897</v>
      </c>
      <c r="W20" s="100">
        <f>R20/R17</f>
        <v>0.12451708766716196</v>
      </c>
    </row>
    <row r="21" spans="2:23" x14ac:dyDescent="0.25">
      <c r="B21" s="96" t="s">
        <v>65</v>
      </c>
      <c r="C21" s="97">
        <v>20406</v>
      </c>
      <c r="D21" s="97">
        <v>10795</v>
      </c>
      <c r="E21" s="97">
        <v>13661</v>
      </c>
      <c r="F21" s="97">
        <v>17162</v>
      </c>
      <c r="G21" s="97">
        <v>17257</v>
      </c>
      <c r="H21" s="97">
        <v>16457</v>
      </c>
      <c r="I21" s="98">
        <f t="shared" si="0"/>
        <v>-4.6357999652315018E-2</v>
      </c>
      <c r="J21" s="98">
        <f t="shared" si="1"/>
        <v>0.52450208429828615</v>
      </c>
      <c r="K21" s="97">
        <f t="shared" si="2"/>
        <v>-800</v>
      </c>
      <c r="L21" s="97">
        <f t="shared" si="3"/>
        <v>5662</v>
      </c>
      <c r="M21" s="98">
        <f>H21/H17</f>
        <v>0.43499061665741551</v>
      </c>
      <c r="N21" s="97">
        <v>11532</v>
      </c>
      <c r="O21" s="97">
        <v>16919</v>
      </c>
      <c r="P21" s="97">
        <v>17383</v>
      </c>
      <c r="Q21" s="97">
        <v>16870</v>
      </c>
      <c r="R21" s="97">
        <v>16216</v>
      </c>
      <c r="S21" s="98">
        <f t="shared" si="4"/>
        <v>-3.8767042086544135E-2</v>
      </c>
      <c r="T21" s="98">
        <f t="shared" si="5"/>
        <v>0.40617412417620535</v>
      </c>
      <c r="U21" s="97">
        <f t="shared" si="6"/>
        <v>-654</v>
      </c>
      <c r="V21" s="97">
        <f t="shared" si="7"/>
        <v>4684</v>
      </c>
      <c r="W21" s="98">
        <f>R21/R17</f>
        <v>0.43809266513575579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482</v>
      </c>
      <c r="O22" s="101">
        <v>844</v>
      </c>
      <c r="P22" s="101">
        <v>912</v>
      </c>
      <c r="Q22" s="101">
        <v>912</v>
      </c>
      <c r="R22" s="101">
        <v>916</v>
      </c>
      <c r="S22" s="102">
        <f t="shared" si="4"/>
        <v>4.3859649122806044E-3</v>
      </c>
      <c r="T22" s="102">
        <f t="shared" si="5"/>
        <v>0.90041493775933601</v>
      </c>
      <c r="U22" s="101">
        <f t="shared" si="6"/>
        <v>4</v>
      </c>
      <c r="V22" s="101">
        <f t="shared" si="7"/>
        <v>434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482</v>
      </c>
      <c r="O23" s="97">
        <v>844</v>
      </c>
      <c r="P23" s="97">
        <v>898</v>
      </c>
      <c r="Q23" s="97">
        <v>898</v>
      </c>
      <c r="R23" s="97">
        <v>898</v>
      </c>
      <c r="S23" s="98">
        <f t="shared" si="4"/>
        <v>0</v>
      </c>
      <c r="T23" s="98">
        <f t="shared" si="5"/>
        <v>0.86307053941908718</v>
      </c>
      <c r="U23" s="97">
        <f t="shared" si="6"/>
        <v>0</v>
      </c>
      <c r="V23" s="97">
        <f t="shared" si="7"/>
        <v>416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4562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3862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0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5546</v>
      </c>
      <c r="O29" s="101">
        <v>18878</v>
      </c>
      <c r="P29" s="101">
        <v>19226</v>
      </c>
      <c r="Q29" s="101">
        <v>20140</v>
      </c>
      <c r="R29" s="101">
        <v>19545</v>
      </c>
      <c r="S29" s="102">
        <f t="shared" si="4"/>
        <v>-2.9543197616683226E-2</v>
      </c>
      <c r="T29" s="102">
        <f t="shared" si="5"/>
        <v>2.5241615578795527</v>
      </c>
      <c r="U29" s="101">
        <f t="shared" si="6"/>
        <v>-595</v>
      </c>
      <c r="V29" s="101">
        <f t="shared" si="7"/>
        <v>13999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3419</v>
      </c>
      <c r="O30" s="97">
        <v>14793</v>
      </c>
      <c r="P30" s="97">
        <v>14879</v>
      </c>
      <c r="Q30" s="97">
        <v>15777</v>
      </c>
      <c r="R30" s="97">
        <v>15092</v>
      </c>
      <c r="S30" s="98">
        <f t="shared" si="4"/>
        <v>-4.3417633263611588E-2</v>
      </c>
      <c r="T30" s="98">
        <f t="shared" si="5"/>
        <v>3.4141561860193042</v>
      </c>
      <c r="U30" s="97">
        <f t="shared" si="6"/>
        <v>-685</v>
      </c>
      <c r="V30" s="97">
        <f t="shared" si="7"/>
        <v>11673</v>
      </c>
      <c r="W30" s="98">
        <f>R30/R29</f>
        <v>0.77216679457661808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2431</v>
      </c>
      <c r="O31" s="53">
        <v>12357</v>
      </c>
      <c r="P31" s="53">
        <v>12807</v>
      </c>
      <c r="Q31" s="53">
        <v>13674</v>
      </c>
      <c r="R31" s="53">
        <v>12983</v>
      </c>
      <c r="S31" s="100">
        <f t="shared" si="4"/>
        <v>-5.0533859880064314E-2</v>
      </c>
      <c r="T31" s="100">
        <f t="shared" si="5"/>
        <v>4.3406005758946939</v>
      </c>
      <c r="U31" s="53">
        <f t="shared" si="6"/>
        <v>-691</v>
      </c>
      <c r="V31" s="53">
        <f t="shared" si="7"/>
        <v>10552</v>
      </c>
      <c r="W31" s="100">
        <f>R31/R29</f>
        <v>0.66426195958045531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988</v>
      </c>
      <c r="O32" s="53">
        <v>2436</v>
      </c>
      <c r="P32" s="53">
        <v>2072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1.1346153846153846</v>
      </c>
      <c r="U32" s="53">
        <f t="shared" si="6"/>
        <v>6</v>
      </c>
      <c r="V32" s="53">
        <f t="shared" si="7"/>
        <v>1121</v>
      </c>
      <c r="W32" s="100">
        <f>R32/R29</f>
        <v>0.1079048349961627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2127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1.0935590032910203</v>
      </c>
      <c r="U33" s="97">
        <f t="shared" si="6"/>
        <v>90</v>
      </c>
      <c r="V33" s="97">
        <f t="shared" si="7"/>
        <v>2326</v>
      </c>
      <c r="W33" s="98">
        <f>R33/R29</f>
        <v>0.22783320542338195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1992</v>
      </c>
      <c r="O36" s="101">
        <v>4653</v>
      </c>
      <c r="P36" s="101">
        <v>4791</v>
      </c>
      <c r="Q36" s="101">
        <v>4797</v>
      </c>
      <c r="R36" s="101">
        <v>4863</v>
      </c>
      <c r="S36" s="102">
        <f t="shared" si="4"/>
        <v>1.3758599124452875E-2</v>
      </c>
      <c r="T36" s="102">
        <f t="shared" si="5"/>
        <v>1.4412650602409638</v>
      </c>
      <c r="U36" s="101">
        <f t="shared" si="6"/>
        <v>66</v>
      </c>
      <c r="V36" s="101">
        <f t="shared" si="7"/>
        <v>2871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1948</v>
      </c>
      <c r="O37" s="97">
        <v>3809</v>
      </c>
      <c r="P37" s="97">
        <v>3915</v>
      </c>
      <c r="Q37" s="97">
        <v>3915</v>
      </c>
      <c r="R37" s="97">
        <v>3981</v>
      </c>
      <c r="S37" s="98">
        <f t="shared" si="4"/>
        <v>1.6858237547892729E-2</v>
      </c>
      <c r="T37" s="98">
        <f t="shared" si="5"/>
        <v>1.0436344969199181</v>
      </c>
      <c r="U37" s="97">
        <f t="shared" si="6"/>
        <v>66</v>
      </c>
      <c r="V37" s="97">
        <f t="shared" si="7"/>
        <v>2033</v>
      </c>
      <c r="W37" s="98">
        <f>R37/R36</f>
        <v>0.81863047501542263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44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19.045454545454547</v>
      </c>
      <c r="U38" s="97">
        <f t="shared" si="6"/>
        <v>0</v>
      </c>
      <c r="V38" s="97">
        <f t="shared" si="7"/>
        <v>838</v>
      </c>
      <c r="W38" s="98">
        <f>R38/R36</f>
        <v>0.18136952498457742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2637</v>
      </c>
      <c r="P39" s="101">
        <v>2855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2637</v>
      </c>
      <c r="P40" s="97">
        <v>2855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1666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971</v>
      </c>
      <c r="P42" s="53">
        <v>1181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2827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1.2981959674566679</v>
      </c>
      <c r="U43" s="101">
        <f t="shared" si="6"/>
        <v>82</v>
      </c>
      <c r="V43" s="101">
        <f t="shared" si="7"/>
        <v>3670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1345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2.5353159851301115</v>
      </c>
      <c r="U44" s="97">
        <f t="shared" si="6"/>
        <v>0</v>
      </c>
      <c r="V44" s="97">
        <f t="shared" si="7"/>
        <v>3410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2661</v>
      </c>
      <c r="O48" s="101">
        <v>3493</v>
      </c>
      <c r="P48" s="101">
        <v>3081</v>
      </c>
      <c r="Q48" s="101">
        <v>3110</v>
      </c>
      <c r="R48" s="101">
        <v>3085</v>
      </c>
      <c r="S48" s="102">
        <f t="shared" si="4"/>
        <v>-8.0385852090032461E-3</v>
      </c>
      <c r="T48" s="102">
        <f t="shared" si="5"/>
        <v>0.15933859451334076</v>
      </c>
      <c r="U48" s="101">
        <f t="shared" si="6"/>
        <v>-25</v>
      </c>
      <c r="V48" s="101">
        <f t="shared" si="7"/>
        <v>424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2631</v>
      </c>
      <c r="O49" s="97">
        <v>3289</v>
      </c>
      <c r="P49" s="97">
        <v>2667</v>
      </c>
      <c r="Q49" s="97">
        <v>2722</v>
      </c>
      <c r="R49" s="97">
        <v>2697</v>
      </c>
      <c r="S49" s="98">
        <f t="shared" si="4"/>
        <v>-9.1844232182218821E-3</v>
      </c>
      <c r="T49" s="98">
        <f t="shared" si="5"/>
        <v>2.5085518814139007E-2</v>
      </c>
      <c r="U49" s="97">
        <f t="shared" si="6"/>
        <v>-25</v>
      </c>
      <c r="V49" s="97">
        <f t="shared" si="7"/>
        <v>66</v>
      </c>
      <c r="W49" s="98">
        <f>R49/R48</f>
        <v>0.87423014586709891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2045</v>
      </c>
      <c r="O50" s="53">
        <v>2465</v>
      </c>
      <c r="P50" s="53">
        <v>2053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3.9119804400977731E-3</v>
      </c>
      <c r="U50" s="53">
        <f t="shared" si="6"/>
        <v>0</v>
      </c>
      <c r="V50" s="53">
        <f t="shared" si="7"/>
        <v>8</v>
      </c>
      <c r="W50" s="100">
        <f>R50/R48</f>
        <v>0.66547811993517014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586</v>
      </c>
      <c r="O51" s="53">
        <v>824</v>
      </c>
      <c r="P51" s="53">
        <v>614</v>
      </c>
      <c r="Q51" s="53">
        <v>669</v>
      </c>
      <c r="R51" s="53">
        <v>644</v>
      </c>
      <c r="S51" s="100">
        <f t="shared" si="4"/>
        <v>-3.7369207772795177E-2</v>
      </c>
      <c r="T51" s="100">
        <f t="shared" si="5"/>
        <v>9.8976109215016983E-2</v>
      </c>
      <c r="U51" s="53">
        <f t="shared" si="6"/>
        <v>-25</v>
      </c>
      <c r="V51" s="53">
        <f t="shared" si="7"/>
        <v>58</v>
      </c>
      <c r="W51" s="100">
        <f>R51/R48</f>
        <v>0.20875202593192868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0.35267423014586707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5FD7-6305-4308-ACEF-4FDF5BD60269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3" t="s">
        <v>66</v>
      </c>
      <c r="D5" s="303"/>
      <c r="E5" s="303"/>
      <c r="F5" s="303"/>
      <c r="G5" s="303"/>
      <c r="H5" s="303"/>
      <c r="I5" s="88"/>
      <c r="J5" s="88"/>
      <c r="K5" s="89"/>
      <c r="L5" s="304" t="s">
        <v>67</v>
      </c>
      <c r="M5" s="304"/>
      <c r="N5" s="304"/>
      <c r="O5" s="304"/>
      <c r="P5" s="304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226</v>
      </c>
      <c r="M6" s="92" t="s">
        <v>227</v>
      </c>
      <c r="N6" s="92" t="s">
        <v>228</v>
      </c>
      <c r="O6" s="92" t="s">
        <v>229</v>
      </c>
      <c r="P6" s="92" t="s">
        <v>230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132</v>
      </c>
      <c r="M7" s="94">
        <v>296</v>
      </c>
      <c r="N7" s="94">
        <v>308</v>
      </c>
      <c r="O7" s="94">
        <v>322</v>
      </c>
      <c r="P7" s="94">
        <v>322</v>
      </c>
      <c r="Q7" s="95">
        <f t="shared" ref="Q7:Q52" si="0">IFERROR(P7/O7-1,"-")</f>
        <v>0</v>
      </c>
      <c r="R7" s="94">
        <f t="shared" ref="R7:R52" si="1">IFERROR(P7-O7,"-")</f>
        <v>0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76</v>
      </c>
      <c r="M8" s="97">
        <v>197</v>
      </c>
      <c r="N8" s="97">
        <v>197</v>
      </c>
      <c r="O8" s="97">
        <v>211</v>
      </c>
      <c r="P8" s="97">
        <v>209</v>
      </c>
      <c r="Q8" s="98">
        <f t="shared" si="0"/>
        <v>-9.4786729857819774E-3</v>
      </c>
      <c r="R8" s="97">
        <f t="shared" si="1"/>
        <v>-2</v>
      </c>
      <c r="S8" s="98">
        <f>P8/P7</f>
        <v>0.64906832298136641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48</v>
      </c>
      <c r="M9" s="53">
        <v>130</v>
      </c>
      <c r="N9" s="53">
        <v>129</v>
      </c>
      <c r="O9" s="53">
        <v>135</v>
      </c>
      <c r="P9" s="53">
        <v>136</v>
      </c>
      <c r="Q9" s="100">
        <f t="shared" si="0"/>
        <v>7.4074074074073071E-3</v>
      </c>
      <c r="R9" s="53">
        <f t="shared" si="1"/>
        <v>1</v>
      </c>
      <c r="S9" s="100">
        <f>P9/P7</f>
        <v>0.42236024844720499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28</v>
      </c>
      <c r="M10" s="53">
        <v>67</v>
      </c>
      <c r="N10" s="53">
        <v>68</v>
      </c>
      <c r="O10" s="53">
        <v>76</v>
      </c>
      <c r="P10" s="53">
        <v>73</v>
      </c>
      <c r="Q10" s="100">
        <f t="shared" si="0"/>
        <v>-3.9473684210526327E-2</v>
      </c>
      <c r="R10" s="53">
        <f t="shared" si="1"/>
        <v>-3</v>
      </c>
      <c r="S10" s="100">
        <f>P10/P7</f>
        <v>0.2267080745341615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56</v>
      </c>
      <c r="M11" s="97">
        <v>99</v>
      </c>
      <c r="N11" s="97">
        <v>111</v>
      </c>
      <c r="O11" s="97">
        <v>111</v>
      </c>
      <c r="P11" s="97">
        <v>113</v>
      </c>
      <c r="Q11" s="98">
        <f t="shared" si="0"/>
        <v>1.8018018018018056E-2</v>
      </c>
      <c r="R11" s="97">
        <f t="shared" si="1"/>
        <v>2</v>
      </c>
      <c r="S11" s="98">
        <f>P11/P7</f>
        <v>0.35093167701863354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36</v>
      </c>
      <c r="M12" s="101">
        <v>85</v>
      </c>
      <c r="N12" s="101">
        <v>91</v>
      </c>
      <c r="O12" s="101">
        <v>93</v>
      </c>
      <c r="P12" s="101">
        <v>92</v>
      </c>
      <c r="Q12" s="102">
        <f t="shared" si="0"/>
        <v>-1.0752688172043001E-2</v>
      </c>
      <c r="R12" s="101">
        <f t="shared" si="1"/>
        <v>-1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22</v>
      </c>
      <c r="M13" s="97">
        <v>61</v>
      </c>
      <c r="N13" s="97">
        <v>61</v>
      </c>
      <c r="O13" s="97">
        <v>63</v>
      </c>
      <c r="P13" s="97">
        <v>60</v>
      </c>
      <c r="Q13" s="98">
        <f t="shared" si="0"/>
        <v>-4.7619047619047672E-2</v>
      </c>
      <c r="R13" s="97">
        <f t="shared" si="1"/>
        <v>-3</v>
      </c>
      <c r="S13" s="98">
        <f>P13/P12</f>
        <v>0.65217391304347827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19</v>
      </c>
      <c r="M14" s="53">
        <v>49</v>
      </c>
      <c r="N14" s="53">
        <v>50</v>
      </c>
      <c r="O14" s="53">
        <v>51</v>
      </c>
      <c r="P14" s="53">
        <v>49</v>
      </c>
      <c r="Q14" s="100">
        <f t="shared" si="0"/>
        <v>-3.9215686274509776E-2</v>
      </c>
      <c r="R14" s="53">
        <f t="shared" si="1"/>
        <v>-2</v>
      </c>
      <c r="S14" s="100">
        <f>P14/P12</f>
        <v>0.53260869565217395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3</v>
      </c>
      <c r="M15" s="53">
        <v>12</v>
      </c>
      <c r="N15" s="53">
        <v>11</v>
      </c>
      <c r="O15" s="53">
        <v>12</v>
      </c>
      <c r="P15" s="53">
        <v>11</v>
      </c>
      <c r="Q15" s="100">
        <f t="shared" si="0"/>
        <v>-8.333333333333337E-2</v>
      </c>
      <c r="R15" s="53">
        <f t="shared" si="1"/>
        <v>-1</v>
      </c>
      <c r="S15" s="100">
        <f>P15/P12</f>
        <v>0.11956521739130435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14</v>
      </c>
      <c r="M16" s="97">
        <v>24</v>
      </c>
      <c r="N16" s="97">
        <v>30</v>
      </c>
      <c r="O16" s="97">
        <v>30</v>
      </c>
      <c r="P16" s="97">
        <v>32</v>
      </c>
      <c r="Q16" s="98">
        <f t="shared" si="0"/>
        <v>6.6666666666666652E-2</v>
      </c>
      <c r="R16" s="97">
        <f t="shared" si="1"/>
        <v>2</v>
      </c>
      <c r="S16" s="98">
        <f>P16/P12</f>
        <v>0.34782608695652173</v>
      </c>
    </row>
    <row r="17" spans="2:19" x14ac:dyDescent="0.25">
      <c r="B17" s="93" t="s">
        <v>47</v>
      </c>
      <c r="C17" s="101">
        <v>103</v>
      </c>
      <c r="D17" s="101">
        <v>45</v>
      </c>
      <c r="E17" s="101">
        <v>48</v>
      </c>
      <c r="F17" s="101">
        <v>77</v>
      </c>
      <c r="G17" s="101">
        <v>79</v>
      </c>
      <c r="H17" s="101">
        <v>81</v>
      </c>
      <c r="I17" s="102">
        <f t="shared" si="2"/>
        <v>2.5316455696202445E-2</v>
      </c>
      <c r="J17" s="101">
        <f t="shared" si="3"/>
        <v>2</v>
      </c>
      <c r="K17" s="95">
        <f>H17/H17</f>
        <v>1</v>
      </c>
      <c r="L17" s="101">
        <v>30</v>
      </c>
      <c r="M17" s="101">
        <v>77</v>
      </c>
      <c r="N17" s="101">
        <v>78</v>
      </c>
      <c r="O17" s="101">
        <v>82</v>
      </c>
      <c r="P17" s="101">
        <v>80</v>
      </c>
      <c r="Q17" s="102">
        <f t="shared" si="0"/>
        <v>-2.4390243902439046E-2</v>
      </c>
      <c r="R17" s="101">
        <f t="shared" si="1"/>
        <v>-2</v>
      </c>
      <c r="S17" s="95">
        <f>P17/P17</f>
        <v>1</v>
      </c>
    </row>
    <row r="18" spans="2:19" x14ac:dyDescent="0.25">
      <c r="B18" s="96" t="s">
        <v>62</v>
      </c>
      <c r="C18" s="97">
        <v>40</v>
      </c>
      <c r="D18" s="97">
        <v>17</v>
      </c>
      <c r="E18" s="97">
        <v>18</v>
      </c>
      <c r="F18" s="97">
        <v>34</v>
      </c>
      <c r="G18" s="97">
        <v>35</v>
      </c>
      <c r="H18" s="97">
        <v>38</v>
      </c>
      <c r="I18" s="98">
        <f t="shared" si="2"/>
        <v>8.5714285714285632E-2</v>
      </c>
      <c r="J18" s="97">
        <f t="shared" si="3"/>
        <v>3</v>
      </c>
      <c r="K18" s="98">
        <f>H18/H17</f>
        <v>0.46913580246913578</v>
      </c>
      <c r="L18" s="97">
        <v>6</v>
      </c>
      <c r="M18" s="97">
        <v>34</v>
      </c>
      <c r="N18" s="97">
        <v>33</v>
      </c>
      <c r="O18" s="97">
        <v>37</v>
      </c>
      <c r="P18" s="97">
        <v>37</v>
      </c>
      <c r="Q18" s="98">
        <f t="shared" si="0"/>
        <v>0</v>
      </c>
      <c r="R18" s="97">
        <f t="shared" si="1"/>
        <v>0</v>
      </c>
      <c r="S18" s="98">
        <f>P18/P17</f>
        <v>0.46250000000000002</v>
      </c>
    </row>
    <row r="19" spans="2:19" x14ac:dyDescent="0.25">
      <c r="B19" s="99" t="s">
        <v>63</v>
      </c>
      <c r="C19" s="53">
        <v>21</v>
      </c>
      <c r="D19" s="53">
        <v>10</v>
      </c>
      <c r="E19" s="53">
        <v>11</v>
      </c>
      <c r="F19" s="53">
        <v>22</v>
      </c>
      <c r="G19" s="53">
        <v>23</v>
      </c>
      <c r="H19" s="53">
        <v>24</v>
      </c>
      <c r="I19" s="100">
        <f t="shared" si="2"/>
        <v>4.3478260869565188E-2</v>
      </c>
      <c r="J19" s="53">
        <f t="shared" si="3"/>
        <v>1</v>
      </c>
      <c r="K19" s="100">
        <f>H19/H17</f>
        <v>0.29629629629629628</v>
      </c>
      <c r="L19" s="53">
        <v>3</v>
      </c>
      <c r="M19" s="53">
        <v>22</v>
      </c>
      <c r="N19" s="53">
        <v>21</v>
      </c>
      <c r="O19" s="53">
        <v>23</v>
      </c>
      <c r="P19" s="53">
        <v>24</v>
      </c>
      <c r="Q19" s="100">
        <f t="shared" si="0"/>
        <v>4.3478260869565188E-2</v>
      </c>
      <c r="R19" s="53">
        <f t="shared" si="1"/>
        <v>1</v>
      </c>
      <c r="S19" s="100">
        <f>P19/P17</f>
        <v>0.3</v>
      </c>
    </row>
    <row r="20" spans="2:19" x14ac:dyDescent="0.25">
      <c r="B20" s="99" t="s">
        <v>64</v>
      </c>
      <c r="C20" s="53">
        <v>19</v>
      </c>
      <c r="D20" s="53">
        <v>7</v>
      </c>
      <c r="E20" s="53">
        <v>7</v>
      </c>
      <c r="F20" s="53">
        <v>12</v>
      </c>
      <c r="G20" s="53">
        <v>12</v>
      </c>
      <c r="H20" s="53">
        <v>14</v>
      </c>
      <c r="I20" s="100">
        <f t="shared" si="2"/>
        <v>0.16666666666666674</v>
      </c>
      <c r="J20" s="53">
        <f t="shared" si="3"/>
        <v>2</v>
      </c>
      <c r="K20" s="100">
        <f>H20/H17</f>
        <v>0.1728395061728395</v>
      </c>
      <c r="L20" s="53">
        <v>3</v>
      </c>
      <c r="M20" s="53">
        <v>12</v>
      </c>
      <c r="N20" s="53">
        <v>12</v>
      </c>
      <c r="O20" s="53">
        <v>14</v>
      </c>
      <c r="P20" s="53">
        <v>13</v>
      </c>
      <c r="Q20" s="100">
        <f t="shared" si="0"/>
        <v>-7.1428571428571397E-2</v>
      </c>
      <c r="R20" s="53">
        <f t="shared" si="1"/>
        <v>-1</v>
      </c>
      <c r="S20" s="100">
        <f>P20/P17</f>
        <v>0.16250000000000001</v>
      </c>
    </row>
    <row r="21" spans="2:19" x14ac:dyDescent="0.25">
      <c r="B21" s="96" t="s">
        <v>65</v>
      </c>
      <c r="C21" s="97">
        <v>63</v>
      </c>
      <c r="D21" s="97">
        <v>28</v>
      </c>
      <c r="E21" s="97">
        <v>31</v>
      </c>
      <c r="F21" s="97">
        <v>43</v>
      </c>
      <c r="G21" s="97">
        <v>45</v>
      </c>
      <c r="H21" s="97">
        <v>43</v>
      </c>
      <c r="I21" s="98">
        <f t="shared" si="2"/>
        <v>-4.4444444444444398E-2</v>
      </c>
      <c r="J21" s="97">
        <f t="shared" si="3"/>
        <v>-2</v>
      </c>
      <c r="K21" s="98">
        <f>H21/H17</f>
        <v>0.53086419753086422</v>
      </c>
      <c r="L21" s="97">
        <v>24</v>
      </c>
      <c r="M21" s="97">
        <v>43</v>
      </c>
      <c r="N21" s="97">
        <v>45</v>
      </c>
      <c r="O21" s="97">
        <v>45</v>
      </c>
      <c r="P21" s="97">
        <v>43</v>
      </c>
      <c r="Q21" s="98">
        <f t="shared" si="0"/>
        <v>-4.4444444444444398E-2</v>
      </c>
      <c r="R21" s="97">
        <f t="shared" si="1"/>
        <v>-2</v>
      </c>
      <c r="S21" s="98">
        <f>P21/P17</f>
        <v>0.53749999999999998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3</v>
      </c>
      <c r="M22" s="101">
        <v>5</v>
      </c>
      <c r="N22" s="101">
        <v>7</v>
      </c>
      <c r="O22" s="101">
        <v>7</v>
      </c>
      <c r="P22" s="101">
        <v>8</v>
      </c>
      <c r="Q22" s="102">
        <f t="shared" si="0"/>
        <v>0.14285714285714279</v>
      </c>
      <c r="R22" s="101">
        <f t="shared" si="1"/>
        <v>1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3</v>
      </c>
      <c r="M23" s="97">
        <v>5</v>
      </c>
      <c r="N23" s="97">
        <v>6</v>
      </c>
      <c r="O23" s="97">
        <v>6</v>
      </c>
      <c r="P23" s="97">
        <v>6</v>
      </c>
      <c r="Q23" s="98">
        <f t="shared" si="0"/>
        <v>0</v>
      </c>
      <c r="R23" s="97">
        <f t="shared" si="1"/>
        <v>0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5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4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0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21</v>
      </c>
      <c r="M29" s="101">
        <v>61</v>
      </c>
      <c r="N29" s="101">
        <v>62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12</v>
      </c>
      <c r="M30" s="97">
        <v>43</v>
      </c>
      <c r="N30" s="97">
        <v>43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5</v>
      </c>
      <c r="M31" s="53">
        <v>25</v>
      </c>
      <c r="N31" s="53">
        <v>26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7</v>
      </c>
      <c r="M32" s="53">
        <v>18</v>
      </c>
      <c r="N32" s="53">
        <v>17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9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4</v>
      </c>
      <c r="M36" s="101">
        <v>11</v>
      </c>
      <c r="N36" s="101">
        <v>12</v>
      </c>
      <c r="O36" s="101">
        <v>12</v>
      </c>
      <c r="P36" s="101">
        <v>13</v>
      </c>
      <c r="Q36" s="102">
        <f t="shared" si="0"/>
        <v>8.3333333333333259E-2</v>
      </c>
      <c r="R36" s="101">
        <f t="shared" si="1"/>
        <v>1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2</v>
      </c>
      <c r="M37" s="97">
        <v>6</v>
      </c>
      <c r="N37" s="97">
        <v>6</v>
      </c>
      <c r="O37" s="97">
        <v>6</v>
      </c>
      <c r="P37" s="97">
        <v>7</v>
      </c>
      <c r="Q37" s="98">
        <f t="shared" si="0"/>
        <v>0.16666666666666674</v>
      </c>
      <c r="R37" s="97">
        <f t="shared" si="1"/>
        <v>1</v>
      </c>
      <c r="S37" s="98">
        <f>P37/P36</f>
        <v>0.53846153846153844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2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0.46153846153846156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16</v>
      </c>
      <c r="N39" s="101">
        <v>19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16</v>
      </c>
      <c r="N40" s="97">
        <v>19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9</v>
      </c>
      <c r="N42" s="53">
        <v>12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8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3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12</v>
      </c>
      <c r="M48" s="101">
        <v>17</v>
      </c>
      <c r="N48" s="101">
        <v>16</v>
      </c>
      <c r="O48" s="101">
        <v>19</v>
      </c>
      <c r="P48" s="101">
        <v>18</v>
      </c>
      <c r="Q48" s="102">
        <f t="shared" si="0"/>
        <v>-5.2631578947368474E-2</v>
      </c>
      <c r="R48" s="101">
        <f t="shared" si="1"/>
        <v>-1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11</v>
      </c>
      <c r="M49" s="97">
        <v>15</v>
      </c>
      <c r="N49" s="97">
        <v>13</v>
      </c>
      <c r="O49" s="97">
        <v>16</v>
      </c>
      <c r="P49" s="97">
        <v>15</v>
      </c>
      <c r="Q49" s="98">
        <f t="shared" si="0"/>
        <v>-6.25E-2</v>
      </c>
      <c r="R49" s="97">
        <f t="shared" si="1"/>
        <v>-1</v>
      </c>
      <c r="S49" s="98">
        <f>P49/P48</f>
        <v>0.83333333333333337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7</v>
      </c>
      <c r="M50" s="53">
        <v>9</v>
      </c>
      <c r="N50" s="53">
        <v>8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0.44444444444444442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4</v>
      </c>
      <c r="M51" s="53">
        <v>6</v>
      </c>
      <c r="N51" s="53">
        <v>5</v>
      </c>
      <c r="O51" s="53">
        <v>8</v>
      </c>
      <c r="P51" s="53">
        <v>7</v>
      </c>
      <c r="Q51" s="100">
        <f t="shared" si="0"/>
        <v>-0.125</v>
      </c>
      <c r="R51" s="53">
        <f t="shared" si="1"/>
        <v>-1</v>
      </c>
      <c r="S51" s="100">
        <f>P51/P48</f>
        <v>0.3888888888888889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0.22222222222222221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7AE2-A4BB-421E-82FE-153B66AC8E10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383E-83A1-4189-A579-E8438FD86471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3" t="s">
        <v>236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5" t="s">
        <v>70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</row>
    <row r="7" spans="1:15" ht="22.5" thickTop="1" thickBot="1" x14ac:dyDescent="0.3">
      <c r="B7" s="111"/>
      <c r="C7" s="307">
        <f>E7-1</f>
        <v>2020</v>
      </c>
      <c r="D7" s="308"/>
      <c r="E7" s="309">
        <f>G7-1</f>
        <v>2021</v>
      </c>
      <c r="F7" s="308"/>
      <c r="G7" s="309">
        <f>I7-1</f>
        <v>2022</v>
      </c>
      <c r="H7" s="308"/>
      <c r="I7" s="309">
        <f>K7-1</f>
        <v>2023</v>
      </c>
      <c r="J7" s="308"/>
      <c r="K7" s="309">
        <f>M7-1</f>
        <v>2024</v>
      </c>
      <c r="L7" s="308"/>
      <c r="M7" s="309">
        <v>2025</v>
      </c>
      <c r="N7" s="310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102767</v>
      </c>
      <c r="D9" s="121">
        <v>8.4192760207635331E-3</v>
      </c>
      <c r="E9" s="120">
        <v>8010</v>
      </c>
      <c r="F9" s="121">
        <f t="shared" ref="F9:L21" si="0">IFERROR(E9/C9-1,"-")</f>
        <v>-0.92205669135033619</v>
      </c>
      <c r="G9" s="120">
        <v>72992</v>
      </c>
      <c r="H9" s="121">
        <f>IFERROR(G9/E9-1,"-")</f>
        <v>8.1126092384519346</v>
      </c>
      <c r="I9" s="120">
        <v>102127</v>
      </c>
      <c r="J9" s="121">
        <f t="shared" si="0"/>
        <v>0.39915333187198598</v>
      </c>
      <c r="K9" s="120">
        <v>102161</v>
      </c>
      <c r="L9" s="121">
        <f t="shared" si="0"/>
        <v>3.3291881676733581E-4</v>
      </c>
      <c r="M9" s="120">
        <v>108758</v>
      </c>
      <c r="N9" s="121">
        <f>IFERROR(M9/K9-1,"-")</f>
        <v>6.4574544101956732E-2</v>
      </c>
    </row>
    <row r="10" spans="1:15" x14ac:dyDescent="0.25">
      <c r="A10" s="1" t="s">
        <v>74</v>
      </c>
      <c r="B10" s="119" t="s">
        <v>75</v>
      </c>
      <c r="C10" s="120">
        <v>105310</v>
      </c>
      <c r="D10" s="121">
        <v>5.3089469105308984E-2</v>
      </c>
      <c r="E10" s="120">
        <v>10131</v>
      </c>
      <c r="F10" s="121">
        <f t="shared" si="0"/>
        <v>-0.90379830975216024</v>
      </c>
      <c r="G10" s="120">
        <v>88104</v>
      </c>
      <c r="H10" s="121">
        <f t="shared" si="0"/>
        <v>7.6964761622742071</v>
      </c>
      <c r="I10" s="120">
        <v>102173</v>
      </c>
      <c r="J10" s="121">
        <f t="shared" si="0"/>
        <v>0.15968627985108519</v>
      </c>
      <c r="K10" s="120">
        <v>112246</v>
      </c>
      <c r="L10" s="121">
        <f t="shared" si="0"/>
        <v>9.8587689507012577E-2</v>
      </c>
      <c r="M10" s="120">
        <v>115019</v>
      </c>
      <c r="N10" s="121">
        <f>IFERROR(M10/K10-1,"-")</f>
        <v>2.4704666536001341E-2</v>
      </c>
    </row>
    <row r="11" spans="1:15" x14ac:dyDescent="0.25">
      <c r="A11" s="1" t="s">
        <v>76</v>
      </c>
      <c r="B11" s="119" t="s">
        <v>77</v>
      </c>
      <c r="C11" s="120">
        <v>41200</v>
      </c>
      <c r="D11" s="121">
        <v>-0.65453341047635816</v>
      </c>
      <c r="E11" s="120">
        <v>12907</v>
      </c>
      <c r="F11" s="121">
        <f t="shared" si="0"/>
        <v>-0.68672330097087375</v>
      </c>
      <c r="G11" s="120">
        <v>104660</v>
      </c>
      <c r="H11" s="121">
        <f t="shared" si="0"/>
        <v>7.1087781823816538</v>
      </c>
      <c r="I11" s="120">
        <v>114283</v>
      </c>
      <c r="J11" s="121">
        <f t="shared" si="0"/>
        <v>9.1945346837378095E-2</v>
      </c>
      <c r="K11" s="120">
        <v>122937</v>
      </c>
      <c r="L11" s="121">
        <f t="shared" si="0"/>
        <v>7.5724298452088279E-2</v>
      </c>
      <c r="M11" s="120">
        <v>123198</v>
      </c>
      <c r="N11" s="121">
        <f>IFERROR(M11/K11-1,"-")</f>
        <v>2.1230386295418846E-3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13736</v>
      </c>
      <c r="F12" s="121" t="str">
        <f t="shared" si="0"/>
        <v>-</v>
      </c>
      <c r="G12" s="120">
        <v>110839</v>
      </c>
      <c r="H12" s="121">
        <f t="shared" si="0"/>
        <v>7.0692341292952818</v>
      </c>
      <c r="I12" s="120">
        <v>112901</v>
      </c>
      <c r="J12" s="121">
        <f t="shared" si="0"/>
        <v>1.8603560118730877E-2</v>
      </c>
      <c r="K12" s="120">
        <v>113542</v>
      </c>
      <c r="L12" s="121">
        <f t="shared" si="0"/>
        <v>5.6775405000841772E-3</v>
      </c>
      <c r="M12" s="120">
        <v>115519</v>
      </c>
      <c r="N12" s="121">
        <f>IFERROR(M12/K12-1,"-")</f>
        <v>1.7412058973771849E-2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15428</v>
      </c>
      <c r="F13" s="121" t="str">
        <f t="shared" si="0"/>
        <v>-</v>
      </c>
      <c r="G13" s="120">
        <v>97379</v>
      </c>
      <c r="H13" s="121">
        <f t="shared" si="0"/>
        <v>5.3118356235416124</v>
      </c>
      <c r="I13" s="120">
        <v>96632</v>
      </c>
      <c r="J13" s="121">
        <f t="shared" si="0"/>
        <v>-7.671058441758527E-3</v>
      </c>
      <c r="K13" s="120">
        <v>110622</v>
      </c>
      <c r="L13" s="121">
        <f t="shared" si="0"/>
        <v>0.14477605762066403</v>
      </c>
      <c r="M13" s="120"/>
      <c r="N13" s="121"/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21147</v>
      </c>
      <c r="F14" s="121" t="str">
        <f t="shared" si="0"/>
        <v>-</v>
      </c>
      <c r="G14" s="120">
        <v>99145</v>
      </c>
      <c r="H14" s="121">
        <f t="shared" si="0"/>
        <v>3.6883718730789239</v>
      </c>
      <c r="I14" s="120">
        <v>109784</v>
      </c>
      <c r="J14" s="121">
        <f t="shared" si="0"/>
        <v>0.1073074789449795</v>
      </c>
      <c r="K14" s="120">
        <v>113390</v>
      </c>
      <c r="L14" s="121">
        <f t="shared" si="0"/>
        <v>3.2846316403118747E-2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42074</v>
      </c>
      <c r="F15" s="121" t="str">
        <f t="shared" si="0"/>
        <v>-</v>
      </c>
      <c r="G15" s="120">
        <v>119732</v>
      </c>
      <c r="H15" s="121">
        <f t="shared" si="0"/>
        <v>1.8457479678661408</v>
      </c>
      <c r="I15" s="120">
        <v>112830</v>
      </c>
      <c r="J15" s="121">
        <f t="shared" si="0"/>
        <v>-5.7645408078040972E-2</v>
      </c>
      <c r="K15" s="120">
        <v>121148</v>
      </c>
      <c r="L15" s="121">
        <f t="shared" si="0"/>
        <v>7.3721527962421263E-2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30803</v>
      </c>
      <c r="D16" s="121">
        <v>-0.74237228597236626</v>
      </c>
      <c r="E16" s="120">
        <v>53067</v>
      </c>
      <c r="F16" s="121">
        <f t="shared" si="0"/>
        <v>0.72278674155114753</v>
      </c>
      <c r="G16" s="120">
        <v>117894</v>
      </c>
      <c r="H16" s="121">
        <f t="shared" si="0"/>
        <v>1.2216066481994461</v>
      </c>
      <c r="I16" s="120">
        <v>116797</v>
      </c>
      <c r="J16" s="121">
        <f t="shared" si="0"/>
        <v>-9.3049688703411571E-3</v>
      </c>
      <c r="K16" s="120">
        <v>126181</v>
      </c>
      <c r="L16" s="121">
        <f t="shared" si="0"/>
        <v>8.0344529397159192E-2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18180</v>
      </c>
      <c r="D17" s="121">
        <v>-0.81693502099507598</v>
      </c>
      <c r="E17" s="120">
        <v>59020</v>
      </c>
      <c r="F17" s="121">
        <f t="shared" si="0"/>
        <v>2.2464246424642464</v>
      </c>
      <c r="G17" s="120">
        <v>103298</v>
      </c>
      <c r="H17" s="121">
        <f t="shared" si="0"/>
        <v>0.7502202643171807</v>
      </c>
      <c r="I17" s="120">
        <v>107312</v>
      </c>
      <c r="J17" s="121">
        <f t="shared" si="0"/>
        <v>3.8858448372669274E-2</v>
      </c>
      <c r="K17" s="120">
        <v>111150</v>
      </c>
      <c r="L17" s="121">
        <f t="shared" si="0"/>
        <v>3.5764872521246494E-2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21674</v>
      </c>
      <c r="D18" s="121">
        <v>-0.80267302754966408</v>
      </c>
      <c r="E18" s="120">
        <v>89457</v>
      </c>
      <c r="F18" s="121">
        <f t="shared" si="0"/>
        <v>3.127387653409615</v>
      </c>
      <c r="G18" s="120">
        <v>113209</v>
      </c>
      <c r="H18" s="121">
        <f t="shared" si="0"/>
        <v>0.26551303978447738</v>
      </c>
      <c r="I18" s="120">
        <v>119521</v>
      </c>
      <c r="J18" s="121">
        <f t="shared" si="0"/>
        <v>5.5755284473849143E-2</v>
      </c>
      <c r="K18" s="120">
        <v>125080</v>
      </c>
      <c r="L18" s="121">
        <f t="shared" si="0"/>
        <v>4.6510655031333448E-2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16498</v>
      </c>
      <c r="D19" s="121">
        <v>-0.8463372607460532</v>
      </c>
      <c r="E19" s="120">
        <v>88426</v>
      </c>
      <c r="F19" s="121">
        <f t="shared" si="0"/>
        <v>4.3598011880227903</v>
      </c>
      <c r="G19" s="120">
        <v>107366</v>
      </c>
      <c r="H19" s="121">
        <f t="shared" si="0"/>
        <v>0.21419039648972027</v>
      </c>
      <c r="I19" s="120">
        <v>113999</v>
      </c>
      <c r="J19" s="121">
        <f t="shared" si="0"/>
        <v>6.1779334239889794E-2</v>
      </c>
      <c r="K19" s="120">
        <v>113916</v>
      </c>
      <c r="L19" s="121">
        <f t="shared" si="0"/>
        <v>-7.280765620750751E-4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17398</v>
      </c>
      <c r="D20" s="121">
        <v>-0.84088747439274214</v>
      </c>
      <c r="E20" s="120">
        <v>78855</v>
      </c>
      <c r="F20" s="121">
        <f t="shared" si="0"/>
        <v>3.5324175192550866</v>
      </c>
      <c r="G20" s="120">
        <v>108917</v>
      </c>
      <c r="H20" s="121">
        <f t="shared" si="0"/>
        <v>0.38123137404096119</v>
      </c>
      <c r="I20" s="120">
        <v>111619</v>
      </c>
      <c r="J20" s="121">
        <f t="shared" si="0"/>
        <v>2.4807881230661799E-2</v>
      </c>
      <c r="K20" s="120">
        <v>115450</v>
      </c>
      <c r="L20" s="121">
        <f t="shared" si="0"/>
        <v>3.4322113618649119E-2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375345</v>
      </c>
      <c r="D21" s="124">
        <v>-0.71114220212080703</v>
      </c>
      <c r="E21" s="123">
        <v>492258</v>
      </c>
      <c r="F21" s="124">
        <f t="shared" si="0"/>
        <v>0.31148143707788845</v>
      </c>
      <c r="G21" s="123">
        <v>1243535</v>
      </c>
      <c r="H21" s="124">
        <f t="shared" si="0"/>
        <v>1.5261854555944239</v>
      </c>
      <c r="I21" s="123">
        <v>1319978</v>
      </c>
      <c r="J21" s="124">
        <f t="shared" si="0"/>
        <v>6.1472334916186533E-2</v>
      </c>
      <c r="K21" s="123">
        <v>1387823</v>
      </c>
      <c r="L21" s="124">
        <f t="shared" si="0"/>
        <v>5.139858391579244E-2</v>
      </c>
      <c r="M21" s="123">
        <v>462494</v>
      </c>
      <c r="N21" s="124">
        <v>2.5744866773419472E-2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5"/>
      <c r="G24" s="125"/>
      <c r="I24" s="125"/>
      <c r="K24" s="125"/>
      <c r="N24" s="81"/>
    </row>
    <row r="26" spans="1:15" ht="48.75" customHeight="1" thickBot="1" x14ac:dyDescent="0.3">
      <c r="B26" s="283" t="s">
        <v>237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5" t="s">
        <v>99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</row>
    <row r="29" spans="1:15" ht="22.5" thickTop="1" thickBot="1" x14ac:dyDescent="0.3">
      <c r="B29" s="111"/>
      <c r="C29" s="307">
        <f>C$7</f>
        <v>2020</v>
      </c>
      <c r="D29" s="308"/>
      <c r="E29" s="307">
        <f>E$7</f>
        <v>2021</v>
      </c>
      <c r="F29" s="308"/>
      <c r="G29" s="307">
        <f>G$7</f>
        <v>2022</v>
      </c>
      <c r="H29" s="308"/>
      <c r="I29" s="307">
        <f>I$7</f>
        <v>2023</v>
      </c>
      <c r="J29" s="308"/>
      <c r="K29" s="307">
        <f>K$7</f>
        <v>2024</v>
      </c>
      <c r="L29" s="308"/>
      <c r="M29" s="307">
        <f>M$7</f>
        <v>2025</v>
      </c>
      <c r="N29" s="308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21/20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5572</v>
      </c>
      <c r="D31" s="121">
        <v>0.13644707322047722</v>
      </c>
      <c r="E31" s="120">
        <v>1875</v>
      </c>
      <c r="F31" s="121">
        <f t="shared" ref="F31:L43" si="1">IFERROR(E31/C31-1,"-")</f>
        <v>-0.66349605168700654</v>
      </c>
      <c r="G31" s="120">
        <v>4149</v>
      </c>
      <c r="H31" s="121">
        <f t="shared" si="1"/>
        <v>1.2128000000000001</v>
      </c>
      <c r="I31" s="120">
        <v>5690</v>
      </c>
      <c r="J31" s="121">
        <f t="shared" si="1"/>
        <v>0.37141479874668604</v>
      </c>
      <c r="K31" s="120">
        <v>4403</v>
      </c>
      <c r="L31" s="121">
        <f t="shared" si="1"/>
        <v>-0.22618629173989457</v>
      </c>
      <c r="M31" s="120">
        <v>5520</v>
      </c>
      <c r="N31" s="121">
        <f t="shared" ref="N31" si="2">IFERROR(M31/K31-1,"-")</f>
        <v>0.25369066545537144</v>
      </c>
    </row>
    <row r="32" spans="1:15" x14ac:dyDescent="0.25">
      <c r="B32" s="119" t="s">
        <v>75</v>
      </c>
      <c r="C32" s="120">
        <v>6245</v>
      </c>
      <c r="D32" s="121">
        <v>-2.7147876077930899E-3</v>
      </c>
      <c r="E32" s="120">
        <v>3001</v>
      </c>
      <c r="F32" s="121">
        <f t="shared" si="1"/>
        <v>-0.51945556445156127</v>
      </c>
      <c r="G32" s="120">
        <v>5940</v>
      </c>
      <c r="H32" s="121">
        <f t="shared" si="1"/>
        <v>0.97934021992669118</v>
      </c>
      <c r="I32" s="120">
        <v>4224</v>
      </c>
      <c r="J32" s="121">
        <f t="shared" si="1"/>
        <v>-0.28888888888888886</v>
      </c>
      <c r="K32" s="120">
        <v>4931</v>
      </c>
      <c r="L32" s="121">
        <f t="shared" si="1"/>
        <v>0.16737689393939403</v>
      </c>
      <c r="M32" s="120">
        <v>5645</v>
      </c>
      <c r="N32" s="121">
        <f>IFERROR(M32/K32-1,"-")</f>
        <v>0.14479821537213544</v>
      </c>
    </row>
    <row r="33" spans="2:15" x14ac:dyDescent="0.25">
      <c r="B33" s="119" t="s">
        <v>77</v>
      </c>
      <c r="C33" s="120">
        <v>2136</v>
      </c>
      <c r="D33" s="121">
        <v>-0.70763755817136598</v>
      </c>
      <c r="E33" s="120">
        <v>4249</v>
      </c>
      <c r="F33" s="121">
        <f t="shared" si="1"/>
        <v>0.98923220973782766</v>
      </c>
      <c r="G33" s="120">
        <v>5677</v>
      </c>
      <c r="H33" s="121">
        <f t="shared" si="1"/>
        <v>0.33607907742998355</v>
      </c>
      <c r="I33" s="120">
        <v>6239</v>
      </c>
      <c r="J33" s="121">
        <f t="shared" si="1"/>
        <v>9.8995948564382541E-2</v>
      </c>
      <c r="K33" s="120">
        <v>8729</v>
      </c>
      <c r="L33" s="121">
        <f t="shared" si="1"/>
        <v>0.39910242025965692</v>
      </c>
      <c r="M33" s="120">
        <v>5678</v>
      </c>
      <c r="N33" s="121">
        <f>IFERROR(M33/K33-1,"-")</f>
        <v>-0.34952457326154196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5396</v>
      </c>
      <c r="F34" s="121" t="str">
        <f t="shared" si="1"/>
        <v>-</v>
      </c>
      <c r="G34" s="120">
        <v>13370</v>
      </c>
      <c r="H34" s="121">
        <f t="shared" si="1"/>
        <v>1.4777613046701261</v>
      </c>
      <c r="I34" s="120">
        <v>12713</v>
      </c>
      <c r="J34" s="121">
        <f t="shared" si="1"/>
        <v>-4.913986537023185E-2</v>
      </c>
      <c r="K34" s="120">
        <v>8246</v>
      </c>
      <c r="L34" s="121">
        <f t="shared" si="1"/>
        <v>-0.35137261071344295</v>
      </c>
      <c r="M34" s="120">
        <v>12728</v>
      </c>
      <c r="N34" s="121">
        <f>IFERROR(M34/K34-1,"-")</f>
        <v>0.54353626000485078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5693</v>
      </c>
      <c r="F35" s="121" t="str">
        <f t="shared" si="1"/>
        <v>-</v>
      </c>
      <c r="G35" s="120">
        <v>10229</v>
      </c>
      <c r="H35" s="121">
        <f t="shared" si="1"/>
        <v>0.79676796065343414</v>
      </c>
      <c r="I35" s="120">
        <v>8043</v>
      </c>
      <c r="J35" s="121">
        <f t="shared" si="1"/>
        <v>-0.21370612963143998</v>
      </c>
      <c r="K35" s="120">
        <v>9596</v>
      </c>
      <c r="L35" s="121">
        <f t="shared" si="1"/>
        <v>0.19308715653363162</v>
      </c>
      <c r="M35" s="120"/>
      <c r="N35" s="121"/>
    </row>
    <row r="36" spans="2:15" x14ac:dyDescent="0.25">
      <c r="B36" s="119" t="s">
        <v>83</v>
      </c>
      <c r="C36" s="120">
        <v>0</v>
      </c>
      <c r="D36" s="121">
        <v>-1</v>
      </c>
      <c r="E36" s="120">
        <v>6523</v>
      </c>
      <c r="F36" s="121" t="str">
        <f t="shared" si="1"/>
        <v>-</v>
      </c>
      <c r="G36" s="120">
        <v>11920</v>
      </c>
      <c r="H36" s="121">
        <f t="shared" si="1"/>
        <v>0.82738003985896058</v>
      </c>
      <c r="I36" s="120">
        <v>12303</v>
      </c>
      <c r="J36" s="121">
        <f t="shared" si="1"/>
        <v>3.213087248322144E-2</v>
      </c>
      <c r="K36" s="120">
        <v>10664</v>
      </c>
      <c r="L36" s="121">
        <f t="shared" si="1"/>
        <v>-0.13321953994960578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14397</v>
      </c>
      <c r="F37" s="121" t="str">
        <f t="shared" si="1"/>
        <v>-</v>
      </c>
      <c r="G37" s="120">
        <v>18621</v>
      </c>
      <c r="H37" s="121">
        <f t="shared" si="1"/>
        <v>0.29339445717857893</v>
      </c>
      <c r="I37" s="120">
        <v>14490</v>
      </c>
      <c r="J37" s="121">
        <f t="shared" si="1"/>
        <v>-0.22184630256162396</v>
      </c>
      <c r="K37" s="120">
        <v>14582</v>
      </c>
      <c r="L37" s="121">
        <f t="shared" si="1"/>
        <v>6.3492063492063266E-3</v>
      </c>
      <c r="M37" s="120"/>
      <c r="N37" s="121"/>
    </row>
    <row r="38" spans="2:15" x14ac:dyDescent="0.25">
      <c r="B38" s="119" t="s">
        <v>87</v>
      </c>
      <c r="C38" s="120">
        <v>13164</v>
      </c>
      <c r="D38" s="121">
        <v>-0.38037185220051772</v>
      </c>
      <c r="E38" s="120">
        <v>12562</v>
      </c>
      <c r="F38" s="121">
        <f t="shared" si="1"/>
        <v>-4.5730780917654257E-2</v>
      </c>
      <c r="G38" s="120">
        <v>19560</v>
      </c>
      <c r="H38" s="121">
        <f t="shared" si="1"/>
        <v>0.55707689858302811</v>
      </c>
      <c r="I38" s="120">
        <v>19950</v>
      </c>
      <c r="J38" s="121">
        <f t="shared" si="1"/>
        <v>1.9938650306748462E-2</v>
      </c>
      <c r="K38" s="120">
        <v>19201</v>
      </c>
      <c r="L38" s="121">
        <f t="shared" si="1"/>
        <v>-3.7543859649122768E-2</v>
      </c>
      <c r="M38" s="120"/>
      <c r="N38" s="121"/>
    </row>
    <row r="39" spans="2:15" x14ac:dyDescent="0.25">
      <c r="B39" s="119" t="s">
        <v>89</v>
      </c>
      <c r="C39" s="120">
        <v>7078</v>
      </c>
      <c r="D39" s="121">
        <v>-0.24120926243567753</v>
      </c>
      <c r="E39" s="120">
        <v>8593</v>
      </c>
      <c r="F39" s="121">
        <f t="shared" si="1"/>
        <v>0.21404351511726483</v>
      </c>
      <c r="G39" s="120">
        <v>11009</v>
      </c>
      <c r="H39" s="121">
        <f t="shared" si="1"/>
        <v>0.28115908297451409</v>
      </c>
      <c r="I39" s="120">
        <v>10743</v>
      </c>
      <c r="J39" s="121">
        <f t="shared" si="1"/>
        <v>-2.4162049232446137E-2</v>
      </c>
      <c r="K39" s="120">
        <v>10757</v>
      </c>
      <c r="L39" s="121">
        <f t="shared" si="1"/>
        <v>1.3031741599180968E-3</v>
      </c>
      <c r="M39" s="120"/>
      <c r="N39" s="121"/>
    </row>
    <row r="40" spans="2:15" x14ac:dyDescent="0.25">
      <c r="B40" s="119" t="s">
        <v>91</v>
      </c>
      <c r="C40" s="120">
        <v>7771</v>
      </c>
      <c r="D40" s="121">
        <v>-0.27176459563302413</v>
      </c>
      <c r="E40" s="120">
        <v>7600</v>
      </c>
      <c r="F40" s="121">
        <f t="shared" si="1"/>
        <v>-2.2004889975550168E-2</v>
      </c>
      <c r="G40" s="120">
        <v>9548</v>
      </c>
      <c r="H40" s="121">
        <f t="shared" si="1"/>
        <v>0.25631578947368427</v>
      </c>
      <c r="I40" s="120">
        <v>10093</v>
      </c>
      <c r="J40" s="121">
        <f t="shared" si="1"/>
        <v>5.7080016757436125E-2</v>
      </c>
      <c r="K40" s="120">
        <v>9833</v>
      </c>
      <c r="L40" s="121">
        <f t="shared" si="1"/>
        <v>-2.5760428019419357E-2</v>
      </c>
      <c r="M40" s="120"/>
      <c r="N40" s="121"/>
    </row>
    <row r="41" spans="2:15" x14ac:dyDescent="0.25">
      <c r="B41" s="119" t="s">
        <v>93</v>
      </c>
      <c r="C41" s="120">
        <v>2621</v>
      </c>
      <c r="D41" s="121">
        <v>-0.6562172088142707</v>
      </c>
      <c r="E41" s="120">
        <v>6036</v>
      </c>
      <c r="F41" s="121">
        <f t="shared" si="1"/>
        <v>1.3029378099961848</v>
      </c>
      <c r="G41" s="120">
        <v>5905</v>
      </c>
      <c r="H41" s="121">
        <f t="shared" si="1"/>
        <v>-2.1703114645460597E-2</v>
      </c>
      <c r="I41" s="120">
        <v>7021</v>
      </c>
      <c r="J41" s="121">
        <f t="shared" si="1"/>
        <v>0.18899237933954272</v>
      </c>
      <c r="K41" s="120">
        <v>6177</v>
      </c>
      <c r="L41" s="121">
        <f t="shared" si="1"/>
        <v>-0.12021079618287989</v>
      </c>
      <c r="M41" s="120"/>
      <c r="N41" s="121"/>
    </row>
    <row r="42" spans="2:15" x14ac:dyDescent="0.25">
      <c r="B42" s="119" t="s">
        <v>95</v>
      </c>
      <c r="C42" s="120">
        <v>2321</v>
      </c>
      <c r="D42" s="121">
        <v>-0.7248696064485538</v>
      </c>
      <c r="E42" s="120">
        <v>7543</v>
      </c>
      <c r="F42" s="121">
        <f t="shared" si="1"/>
        <v>2.2498922878069796</v>
      </c>
      <c r="G42" s="120">
        <v>8023</v>
      </c>
      <c r="H42" s="121">
        <f t="shared" si="1"/>
        <v>6.363515842502987E-2</v>
      </c>
      <c r="I42" s="120">
        <v>7457</v>
      </c>
      <c r="J42" s="121">
        <f t="shared" si="1"/>
        <v>-7.0547176866508798E-2</v>
      </c>
      <c r="K42" s="120">
        <v>7541</v>
      </c>
      <c r="L42" s="121">
        <f t="shared" si="1"/>
        <v>1.1264583612712986E-2</v>
      </c>
      <c r="M42" s="120"/>
      <c r="N42" s="121"/>
    </row>
    <row r="43" spans="2:15" ht="15.75" x14ac:dyDescent="0.25">
      <c r="B43" s="122" t="s">
        <v>32</v>
      </c>
      <c r="C43" s="123">
        <v>51760</v>
      </c>
      <c r="D43" s="124">
        <v>-0.59505237875433226</v>
      </c>
      <c r="E43" s="123">
        <v>83468</v>
      </c>
      <c r="F43" s="124">
        <f t="shared" si="1"/>
        <v>0.61259659969088109</v>
      </c>
      <c r="G43" s="123">
        <v>123951</v>
      </c>
      <c r="H43" s="124">
        <f t="shared" si="1"/>
        <v>0.48501222025207258</v>
      </c>
      <c r="I43" s="123">
        <v>118966</v>
      </c>
      <c r="J43" s="124">
        <f t="shared" si="1"/>
        <v>-4.0217505304515511E-2</v>
      </c>
      <c r="K43" s="123">
        <v>114660</v>
      </c>
      <c r="L43" s="124">
        <f t="shared" si="1"/>
        <v>-3.6195215439705497E-2</v>
      </c>
      <c r="M43" s="123">
        <v>29571</v>
      </c>
      <c r="N43" s="124">
        <v>0.1239879889011366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5"/>
    </row>
    <row r="47" spans="2:15" x14ac:dyDescent="0.25">
      <c r="E47" s="125"/>
      <c r="G47" s="125"/>
      <c r="I47" s="125"/>
      <c r="K47" s="127"/>
    </row>
    <row r="48" spans="2:15" ht="48.75" customHeight="1" thickBot="1" x14ac:dyDescent="0.3">
      <c r="B48" s="283" t="s">
        <v>238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5" t="s">
        <v>102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</row>
    <row r="51" spans="1:15" ht="22.5" thickTop="1" thickBot="1" x14ac:dyDescent="0.3">
      <c r="B51" s="111"/>
      <c r="C51" s="307">
        <f>C$7</f>
        <v>2020</v>
      </c>
      <c r="D51" s="308"/>
      <c r="E51" s="307">
        <f>E$7</f>
        <v>2021</v>
      </c>
      <c r="F51" s="308"/>
      <c r="G51" s="307">
        <f>G$7</f>
        <v>2022</v>
      </c>
      <c r="H51" s="308"/>
      <c r="I51" s="307">
        <f>I$7</f>
        <v>2023</v>
      </c>
      <c r="J51" s="308"/>
      <c r="K51" s="307">
        <f>K$7</f>
        <v>2024</v>
      </c>
      <c r="L51" s="308"/>
      <c r="M51" s="307">
        <f>M$7</f>
        <v>2025</v>
      </c>
      <c r="N51" s="308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",RIGHT(E51,2),"/",RIGHT(E51-1,2))</f>
        <v>var 21/20</v>
      </c>
      <c r="G52" s="118" t="s">
        <v>71</v>
      </c>
      <c r="H52" s="117" t="str">
        <f>CONCATENATE("var ",RIGHT(G51,2),"/",RIGHT(G51-1,2))</f>
        <v>var 22/21</v>
      </c>
      <c r="I52" s="118" t="s">
        <v>71</v>
      </c>
      <c r="J52" s="117" t="str">
        <f>CONCATENATE("var ",RIGHT(I51,2),"/",RIGHT(I51-1,2))</f>
        <v>var 23/22</v>
      </c>
      <c r="K52" s="118" t="s">
        <v>71</v>
      </c>
      <c r="L52" s="117" t="str">
        <f>CONCATENATE("var ",RIGHT(K51,2),"/",RIGHT(K51-1,2))</f>
        <v>var 24/23</v>
      </c>
      <c r="M52" s="118" t="s">
        <v>71</v>
      </c>
      <c r="N52" s="117" t="str">
        <f>CONCATENATE("var ",RIGHT(M51,2),"/",RIGHT(M51-1,2))</f>
        <v>var 25/24</v>
      </c>
    </row>
    <row r="53" spans="1:15" x14ac:dyDescent="0.25">
      <c r="A53" s="1">
        <v>1</v>
      </c>
      <c r="B53" s="119" t="s">
        <v>73</v>
      </c>
      <c r="C53" s="120">
        <v>3650</v>
      </c>
      <c r="D53" s="121">
        <v>-6.0489060489060442E-2</v>
      </c>
      <c r="E53" s="120">
        <v>295</v>
      </c>
      <c r="F53" s="121">
        <f>IFERROR(E53/C53-1,"-")</f>
        <v>-0.91917808219178077</v>
      </c>
      <c r="G53" s="120">
        <v>2603</v>
      </c>
      <c r="H53" s="121">
        <f>IFERROR(G53/E53-1,"-")</f>
        <v>7.8237288135593221</v>
      </c>
      <c r="I53" s="120">
        <v>4265</v>
      </c>
      <c r="J53" s="121">
        <f>IFERROR(I53/G53-1,"-")</f>
        <v>0.63849404533230891</v>
      </c>
      <c r="K53" s="120">
        <v>3219</v>
      </c>
      <c r="L53" s="121">
        <f>IFERROR(K53/I53-1,"-")</f>
        <v>-0.24525205158264951</v>
      </c>
      <c r="M53" s="120">
        <v>3737</v>
      </c>
      <c r="N53" s="121">
        <f t="shared" ref="N53:N56" si="3">IFERROR(M53/K53-1,"-")</f>
        <v>0.16091954022988508</v>
      </c>
    </row>
    <row r="54" spans="1:15" x14ac:dyDescent="0.25">
      <c r="A54" s="1">
        <v>2</v>
      </c>
      <c r="B54" s="119" t="s">
        <v>75</v>
      </c>
      <c r="C54" s="120">
        <v>3952</v>
      </c>
      <c r="D54" s="121">
        <v>-0.109107303877367</v>
      </c>
      <c r="E54" s="120">
        <v>722</v>
      </c>
      <c r="F54" s="121">
        <f t="shared" ref="F54:L65" si="4">IFERROR(E54/C54-1,"-")</f>
        <v>-0.81730769230769229</v>
      </c>
      <c r="G54" s="120">
        <v>3449</v>
      </c>
      <c r="H54" s="121">
        <f t="shared" si="4"/>
        <v>3.7770083102493075</v>
      </c>
      <c r="I54" s="120">
        <v>2830</v>
      </c>
      <c r="J54" s="121">
        <f t="shared" si="4"/>
        <v>-0.17947231081472892</v>
      </c>
      <c r="K54" s="120">
        <v>3176</v>
      </c>
      <c r="L54" s="121">
        <f t="shared" si="4"/>
        <v>0.12226148409894</v>
      </c>
      <c r="M54" s="120">
        <v>3570</v>
      </c>
      <c r="N54" s="121">
        <f t="shared" si="3"/>
        <v>0.12405541561712852</v>
      </c>
    </row>
    <row r="55" spans="1:15" x14ac:dyDescent="0.25">
      <c r="A55" s="1">
        <v>3</v>
      </c>
      <c r="B55" s="119" t="s">
        <v>77</v>
      </c>
      <c r="C55" s="120">
        <v>1272</v>
      </c>
      <c r="D55" s="121">
        <v>-0.74093686354378818</v>
      </c>
      <c r="E55" s="120">
        <v>838</v>
      </c>
      <c r="F55" s="121">
        <f t="shared" si="4"/>
        <v>-0.3411949685534591</v>
      </c>
      <c r="G55" s="120">
        <v>3256</v>
      </c>
      <c r="H55" s="121">
        <f t="shared" si="4"/>
        <v>2.8854415274463006</v>
      </c>
      <c r="I55" s="120">
        <v>4198</v>
      </c>
      <c r="J55" s="121">
        <f t="shared" si="4"/>
        <v>0.28931203931203942</v>
      </c>
      <c r="K55" s="120">
        <v>4814</v>
      </c>
      <c r="L55" s="121">
        <f t="shared" si="4"/>
        <v>0.14673654121010005</v>
      </c>
      <c r="M55" s="120">
        <v>3719</v>
      </c>
      <c r="N55" s="121">
        <f t="shared" si="3"/>
        <v>-0.22746157041960946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788</v>
      </c>
      <c r="F56" s="121" t="str">
        <f t="shared" si="4"/>
        <v>-</v>
      </c>
      <c r="G56" s="120">
        <v>8246</v>
      </c>
      <c r="H56" s="121">
        <f t="shared" si="4"/>
        <v>9.4644670050761412</v>
      </c>
      <c r="I56" s="120">
        <v>7014</v>
      </c>
      <c r="J56" s="121">
        <f t="shared" si="4"/>
        <v>-0.14940577249575548</v>
      </c>
      <c r="K56" s="120">
        <v>4307</v>
      </c>
      <c r="L56" s="121">
        <f t="shared" si="4"/>
        <v>-0.38594240091246079</v>
      </c>
      <c r="M56" s="120">
        <v>6553</v>
      </c>
      <c r="N56" s="121">
        <f t="shared" si="3"/>
        <v>0.52147666589273278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1163</v>
      </c>
      <c r="F57" s="121" t="str">
        <f t="shared" si="4"/>
        <v>-</v>
      </c>
      <c r="G57" s="120">
        <v>5450</v>
      </c>
      <c r="H57" s="121">
        <f t="shared" si="4"/>
        <v>3.6861564918314702</v>
      </c>
      <c r="I57" s="120">
        <v>4156</v>
      </c>
      <c r="J57" s="121">
        <f t="shared" si="4"/>
        <v>-0.23743119266055046</v>
      </c>
      <c r="K57" s="120">
        <v>5457</v>
      </c>
      <c r="L57" s="121">
        <f t="shared" si="4"/>
        <v>0.313041385948027</v>
      </c>
      <c r="M57" s="120"/>
      <c r="N57" s="121"/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2126</v>
      </c>
      <c r="F58" s="121" t="str">
        <f t="shared" si="4"/>
        <v>-</v>
      </c>
      <c r="G58" s="120">
        <v>7306</v>
      </c>
      <c r="H58" s="121">
        <f t="shared" si="4"/>
        <v>2.436500470366886</v>
      </c>
      <c r="I58" s="120">
        <v>6696</v>
      </c>
      <c r="J58" s="121">
        <f t="shared" si="4"/>
        <v>-8.3493019436079896E-2</v>
      </c>
      <c r="K58" s="120">
        <v>5557</v>
      </c>
      <c r="L58" s="121">
        <f t="shared" si="4"/>
        <v>-0.17010155316606934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6433</v>
      </c>
      <c r="F59" s="121" t="str">
        <f t="shared" si="4"/>
        <v>-</v>
      </c>
      <c r="G59" s="120">
        <v>10472</v>
      </c>
      <c r="H59" s="121">
        <f t="shared" si="4"/>
        <v>0.62785636561479863</v>
      </c>
      <c r="I59" s="120">
        <v>7620</v>
      </c>
      <c r="J59" s="121">
        <f t="shared" si="4"/>
        <v>-0.2723453017570665</v>
      </c>
      <c r="K59" s="120">
        <v>7599</v>
      </c>
      <c r="L59" s="121">
        <f t="shared" si="4"/>
        <v>-2.7559055118110409E-3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6200</v>
      </c>
      <c r="D60" s="121">
        <v>-0.46662078458362011</v>
      </c>
      <c r="E60" s="120">
        <v>8300</v>
      </c>
      <c r="F60" s="121">
        <f t="shared" si="4"/>
        <v>0.33870967741935476</v>
      </c>
      <c r="G60" s="120">
        <v>11207</v>
      </c>
      <c r="H60" s="121">
        <f t="shared" si="4"/>
        <v>0.35024096385542158</v>
      </c>
      <c r="I60" s="120">
        <v>9492</v>
      </c>
      <c r="J60" s="121">
        <f t="shared" si="4"/>
        <v>-0.1530293566520925</v>
      </c>
      <c r="K60" s="120">
        <v>9450</v>
      </c>
      <c r="L60" s="121">
        <f t="shared" si="4"/>
        <v>-4.4247787610619538E-3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2978</v>
      </c>
      <c r="D61" s="121">
        <v>-0.52730158730158738</v>
      </c>
      <c r="E61" s="120">
        <v>5769</v>
      </c>
      <c r="F61" s="121">
        <f t="shared" si="4"/>
        <v>0.93720617864338474</v>
      </c>
      <c r="G61" s="120">
        <v>7045</v>
      </c>
      <c r="H61" s="121">
        <f t="shared" si="4"/>
        <v>0.22118218062055806</v>
      </c>
      <c r="I61" s="120">
        <v>6112</v>
      </c>
      <c r="J61" s="121">
        <f t="shared" si="4"/>
        <v>-0.13243435060326469</v>
      </c>
      <c r="K61" s="120">
        <v>6082</v>
      </c>
      <c r="L61" s="121">
        <f t="shared" si="4"/>
        <v>-4.9083769633507801E-3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3362</v>
      </c>
      <c r="D62" s="121">
        <v>-0.4422694094226941</v>
      </c>
      <c r="E62" s="120">
        <v>4743</v>
      </c>
      <c r="F62" s="121">
        <f t="shared" si="4"/>
        <v>0.41076740035693038</v>
      </c>
      <c r="G62" s="120">
        <v>6519</v>
      </c>
      <c r="H62" s="121">
        <f t="shared" si="4"/>
        <v>0.37444655281467432</v>
      </c>
      <c r="I62" s="120">
        <v>5748</v>
      </c>
      <c r="J62" s="121">
        <f t="shared" si="4"/>
        <v>-0.11826967326277038</v>
      </c>
      <c r="K62" s="120">
        <v>5830</v>
      </c>
      <c r="L62" s="121">
        <f t="shared" si="4"/>
        <v>1.4265831593597733E-2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1184</v>
      </c>
      <c r="D63" s="121">
        <v>-0.75323051271363073</v>
      </c>
      <c r="E63" s="120">
        <v>3917</v>
      </c>
      <c r="F63" s="121">
        <f t="shared" si="4"/>
        <v>2.3082770270270272</v>
      </c>
      <c r="G63" s="120">
        <v>4255</v>
      </c>
      <c r="H63" s="121">
        <f t="shared" si="4"/>
        <v>8.6290528465662542E-2</v>
      </c>
      <c r="I63" s="120">
        <v>4279</v>
      </c>
      <c r="J63" s="121">
        <f t="shared" si="4"/>
        <v>5.640423031727293E-3</v>
      </c>
      <c r="K63" s="120">
        <v>4123</v>
      </c>
      <c r="L63" s="121">
        <f t="shared" si="4"/>
        <v>-3.6457116148632895E-2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1021</v>
      </c>
      <c r="D64" s="121">
        <v>-0.81307213474917617</v>
      </c>
      <c r="E64" s="120">
        <v>4892</v>
      </c>
      <c r="F64" s="121">
        <f t="shared" si="4"/>
        <v>3.7913809990205678</v>
      </c>
      <c r="G64" s="120">
        <v>6049</v>
      </c>
      <c r="H64" s="121">
        <f t="shared" si="4"/>
        <v>0.23650858544562547</v>
      </c>
      <c r="I64" s="120">
        <v>4654</v>
      </c>
      <c r="J64" s="121">
        <f t="shared" si="4"/>
        <v>-0.23061663084807404</v>
      </c>
      <c r="K64" s="120">
        <v>4801</v>
      </c>
      <c r="L64" s="121">
        <f t="shared" si="4"/>
        <v>3.1585732703051095E-2</v>
      </c>
      <c r="M64" s="120"/>
      <c r="N64" s="121"/>
    </row>
    <row r="65" spans="1:15" ht="15.75" x14ac:dyDescent="0.25">
      <c r="B65" s="122" t="s">
        <v>32</v>
      </c>
      <c r="C65" s="123">
        <v>26848</v>
      </c>
      <c r="D65" s="124">
        <v>-0.64900445804081519</v>
      </c>
      <c r="E65" s="123">
        <v>39986</v>
      </c>
      <c r="F65" s="124">
        <f t="shared" si="4"/>
        <v>0.48934743742550646</v>
      </c>
      <c r="G65" s="123">
        <v>75857</v>
      </c>
      <c r="H65" s="124">
        <f t="shared" si="4"/>
        <v>0.89708898114340019</v>
      </c>
      <c r="I65" s="123">
        <v>67064</v>
      </c>
      <c r="J65" s="124">
        <f t="shared" si="4"/>
        <v>-0.1159154725338466</v>
      </c>
      <c r="K65" s="123">
        <v>64415</v>
      </c>
      <c r="L65" s="124">
        <f t="shared" si="4"/>
        <v>-3.9499582488369267E-2</v>
      </c>
      <c r="M65" s="123">
        <v>17579</v>
      </c>
      <c r="N65" s="124">
        <v>0.13295952565094105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5"/>
    </row>
    <row r="70" spans="1:15" ht="48.75" customHeight="1" thickBot="1" x14ac:dyDescent="0.3">
      <c r="B70" s="283" t="s">
        <v>239</v>
      </c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5" t="s">
        <v>105</v>
      </c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</row>
    <row r="73" spans="1:15" ht="22.5" thickTop="1" thickBot="1" x14ac:dyDescent="0.3">
      <c r="B73" s="111"/>
      <c r="C73" s="307">
        <f>C$7</f>
        <v>2020</v>
      </c>
      <c r="D73" s="308"/>
      <c r="E73" s="307">
        <f>E$7</f>
        <v>2021</v>
      </c>
      <c r="F73" s="308"/>
      <c r="G73" s="307">
        <f>G$7</f>
        <v>2022</v>
      </c>
      <c r="H73" s="308"/>
      <c r="I73" s="307">
        <f>I$7</f>
        <v>2023</v>
      </c>
      <c r="J73" s="308"/>
      <c r="K73" s="307">
        <f>K$7</f>
        <v>2024</v>
      </c>
      <c r="L73" s="308"/>
      <c r="M73" s="307">
        <f>M$7</f>
        <v>2025</v>
      </c>
      <c r="N73" s="308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",RIGHT(E73,2),"/",RIGHT(E73-1,2))</f>
        <v>var 21/20</v>
      </c>
      <c r="G74" s="118" t="s">
        <v>71</v>
      </c>
      <c r="H74" s="117" t="str">
        <f>CONCATENATE("var ",RIGHT(G73,2),"/",RIGHT(G73-1,2))</f>
        <v>var 22/21</v>
      </c>
      <c r="I74" s="118" t="s">
        <v>71</v>
      </c>
      <c r="J74" s="117" t="str">
        <f>CONCATENATE("var ",RIGHT(I73,2),"/",RIGHT(I73-1,2))</f>
        <v>var 23/22</v>
      </c>
      <c r="K74" s="118" t="s">
        <v>71</v>
      </c>
      <c r="L74" s="117" t="str">
        <f>CONCATENATE("var ",RIGHT(K73,2),"/",RIGHT(K73-1,2))</f>
        <v>var 24/23</v>
      </c>
      <c r="M74" s="118" t="s">
        <v>71</v>
      </c>
      <c r="N74" s="117" t="str">
        <f>CONCATENATE("var ",RIGHT(M73,2),"/",RIGHT(M73-1,2))</f>
        <v>var 25/24</v>
      </c>
    </row>
    <row r="75" spans="1:15" x14ac:dyDescent="0.25">
      <c r="A75" s="1">
        <v>1</v>
      </c>
      <c r="B75" s="119" t="s">
        <v>73</v>
      </c>
      <c r="C75" s="120">
        <v>1922</v>
      </c>
      <c r="D75" s="121">
        <v>0.88801571709233795</v>
      </c>
      <c r="E75" s="120">
        <v>1580</v>
      </c>
      <c r="F75" s="121">
        <f>IFERROR(E75/C75-1,"-")</f>
        <v>-0.17793964620187308</v>
      </c>
      <c r="G75" s="120">
        <v>1546</v>
      </c>
      <c r="H75" s="121">
        <f>IFERROR(G75/E75-1,"-")</f>
        <v>-2.1518987341772156E-2</v>
      </c>
      <c r="I75" s="120">
        <v>1425</v>
      </c>
      <c r="J75" s="121">
        <f>IFERROR(I75/G75-1,"-")</f>
        <v>-7.826649417852527E-2</v>
      </c>
      <c r="K75" s="120">
        <v>1184</v>
      </c>
      <c r="L75" s="121">
        <f>IFERROR(K75/I75-1,"-")</f>
        <v>-0.1691228070175439</v>
      </c>
      <c r="M75" s="120">
        <v>1783</v>
      </c>
      <c r="N75" s="121">
        <f t="shared" ref="N75:N78" si="5">IFERROR(M75/K75-1,"-")</f>
        <v>0.50591216216216206</v>
      </c>
    </row>
    <row r="76" spans="1:15" x14ac:dyDescent="0.25">
      <c r="A76" s="1">
        <v>2</v>
      </c>
      <c r="B76" s="119" t="s">
        <v>75</v>
      </c>
      <c r="C76" s="120">
        <v>2293</v>
      </c>
      <c r="D76" s="121">
        <v>0.25575027382256299</v>
      </c>
      <c r="E76" s="120">
        <v>2279</v>
      </c>
      <c r="F76" s="121">
        <f t="shared" ref="F76:L87" si="6">IFERROR(E76/C76-1,"-")</f>
        <v>-6.1055385957261565E-3</v>
      </c>
      <c r="G76" s="120">
        <v>2491</v>
      </c>
      <c r="H76" s="121">
        <f t="shared" si="6"/>
        <v>9.3023255813953432E-2</v>
      </c>
      <c r="I76" s="120">
        <v>1394</v>
      </c>
      <c r="J76" s="121">
        <f t="shared" si="6"/>
        <v>-0.44038538739462063</v>
      </c>
      <c r="K76" s="120">
        <v>1755</v>
      </c>
      <c r="L76" s="121">
        <f t="shared" si="6"/>
        <v>0.25896700143472029</v>
      </c>
      <c r="M76" s="120">
        <v>2075</v>
      </c>
      <c r="N76" s="121">
        <f t="shared" si="5"/>
        <v>0.18233618233618243</v>
      </c>
    </row>
    <row r="77" spans="1:15" x14ac:dyDescent="0.25">
      <c r="A77" s="1">
        <v>3</v>
      </c>
      <c r="B77" s="119" t="s">
        <v>77</v>
      </c>
      <c r="C77" s="120">
        <v>864</v>
      </c>
      <c r="D77" s="121">
        <v>-0.63939899833055092</v>
      </c>
      <c r="E77" s="120">
        <v>3411</v>
      </c>
      <c r="F77" s="121">
        <f t="shared" si="6"/>
        <v>2.9479166666666665</v>
      </c>
      <c r="G77" s="120">
        <v>2421</v>
      </c>
      <c r="H77" s="121">
        <f t="shared" si="6"/>
        <v>-0.29023746701846964</v>
      </c>
      <c r="I77" s="120">
        <v>2041</v>
      </c>
      <c r="J77" s="121">
        <f t="shared" si="6"/>
        <v>-0.15695993391160679</v>
      </c>
      <c r="K77" s="120">
        <v>3915</v>
      </c>
      <c r="L77" s="121">
        <f t="shared" si="6"/>
        <v>0.9181773640372366</v>
      </c>
      <c r="M77" s="120">
        <v>1959</v>
      </c>
      <c r="N77" s="121">
        <f t="shared" si="5"/>
        <v>-0.49961685823754787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4608</v>
      </c>
      <c r="F78" s="121" t="str">
        <f t="shared" si="6"/>
        <v>-</v>
      </c>
      <c r="G78" s="120">
        <v>5124</v>
      </c>
      <c r="H78" s="121">
        <f t="shared" si="6"/>
        <v>0.11197916666666674</v>
      </c>
      <c r="I78" s="120">
        <v>5699</v>
      </c>
      <c r="J78" s="121">
        <f t="shared" si="6"/>
        <v>0.11221701795472283</v>
      </c>
      <c r="K78" s="120">
        <v>3939</v>
      </c>
      <c r="L78" s="121">
        <f t="shared" si="6"/>
        <v>-0.3088261098438323</v>
      </c>
      <c r="M78" s="120">
        <v>6175</v>
      </c>
      <c r="N78" s="121">
        <f t="shared" si="5"/>
        <v>0.56765676567656764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4530</v>
      </c>
      <c r="F79" s="121" t="str">
        <f t="shared" si="6"/>
        <v>-</v>
      </c>
      <c r="G79" s="120">
        <v>4779</v>
      </c>
      <c r="H79" s="121">
        <f t="shared" si="6"/>
        <v>5.4966887417218446E-2</v>
      </c>
      <c r="I79" s="120">
        <v>3887</v>
      </c>
      <c r="J79" s="121">
        <f t="shared" si="6"/>
        <v>-0.18664992676292114</v>
      </c>
      <c r="K79" s="120">
        <v>4139</v>
      </c>
      <c r="L79" s="121">
        <f t="shared" si="6"/>
        <v>6.4831489580653434E-2</v>
      </c>
      <c r="M79" s="120"/>
      <c r="N79" s="121"/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4397</v>
      </c>
      <c r="F80" s="121" t="str">
        <f t="shared" si="6"/>
        <v>-</v>
      </c>
      <c r="G80" s="120">
        <v>4614</v>
      </c>
      <c r="H80" s="121">
        <f t="shared" si="6"/>
        <v>4.9351830793723073E-2</v>
      </c>
      <c r="I80" s="120">
        <v>5607</v>
      </c>
      <c r="J80" s="121">
        <f t="shared" si="6"/>
        <v>0.21521456436931086</v>
      </c>
      <c r="K80" s="120">
        <v>5107</v>
      </c>
      <c r="L80" s="121">
        <f t="shared" si="6"/>
        <v>-8.9174246477617292E-2</v>
      </c>
      <c r="M80" s="120"/>
      <c r="N80" s="121"/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7964</v>
      </c>
      <c r="F81" s="121" t="str">
        <f t="shared" si="6"/>
        <v>-</v>
      </c>
      <c r="G81" s="120">
        <v>8149</v>
      </c>
      <c r="H81" s="121">
        <f t="shared" si="6"/>
        <v>2.3229532898041194E-2</v>
      </c>
      <c r="I81" s="120">
        <v>6870</v>
      </c>
      <c r="J81" s="121">
        <f t="shared" si="6"/>
        <v>-0.15695177322370846</v>
      </c>
      <c r="K81" s="120">
        <v>6983</v>
      </c>
      <c r="L81" s="121">
        <f t="shared" si="6"/>
        <v>1.644832605531299E-2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6964</v>
      </c>
      <c r="D82" s="121">
        <v>-0.27616671863631637</v>
      </c>
      <c r="E82" s="120">
        <v>4262</v>
      </c>
      <c r="F82" s="121">
        <f t="shared" si="6"/>
        <v>-0.38799540493968987</v>
      </c>
      <c r="G82" s="120">
        <v>8353</v>
      </c>
      <c r="H82" s="121">
        <f t="shared" si="6"/>
        <v>0.95987799155326137</v>
      </c>
      <c r="I82" s="120">
        <v>10458</v>
      </c>
      <c r="J82" s="121">
        <f t="shared" si="6"/>
        <v>0.25200526756853825</v>
      </c>
      <c r="K82" s="120">
        <v>9751</v>
      </c>
      <c r="L82" s="121">
        <f t="shared" si="6"/>
        <v>-6.7603748326639845E-2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4100</v>
      </c>
      <c r="D83" s="121">
        <v>0.35402906208718621</v>
      </c>
      <c r="E83" s="120">
        <v>2824</v>
      </c>
      <c r="F83" s="121">
        <f t="shared" si="6"/>
        <v>-0.31121951219512201</v>
      </c>
      <c r="G83" s="120">
        <v>3964</v>
      </c>
      <c r="H83" s="121">
        <f t="shared" si="6"/>
        <v>0.40368271954674229</v>
      </c>
      <c r="I83" s="120">
        <v>4631</v>
      </c>
      <c r="J83" s="121">
        <f t="shared" si="6"/>
        <v>0.16826437941473249</v>
      </c>
      <c r="K83" s="120">
        <v>4675</v>
      </c>
      <c r="L83" s="121">
        <f t="shared" si="6"/>
        <v>9.5011876484560887E-3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4409</v>
      </c>
      <c r="D84" s="121">
        <v>-5.0398449278483692E-2</v>
      </c>
      <c r="E84" s="120">
        <v>2857</v>
      </c>
      <c r="F84" s="121">
        <f t="shared" si="6"/>
        <v>-0.35200725788160581</v>
      </c>
      <c r="G84" s="120">
        <v>3029</v>
      </c>
      <c r="H84" s="121">
        <f t="shared" si="6"/>
        <v>6.0203010150507552E-2</v>
      </c>
      <c r="I84" s="120">
        <v>4345</v>
      </c>
      <c r="J84" s="121">
        <f t="shared" si="6"/>
        <v>0.4344668207329152</v>
      </c>
      <c r="K84" s="120">
        <v>4003</v>
      </c>
      <c r="L84" s="121">
        <f t="shared" si="6"/>
        <v>-7.8711162255466038E-2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1437</v>
      </c>
      <c r="D85" s="121">
        <v>-0.49150743099787686</v>
      </c>
      <c r="E85" s="120">
        <v>2119</v>
      </c>
      <c r="F85" s="121">
        <f t="shared" si="6"/>
        <v>0.47459986082115524</v>
      </c>
      <c r="G85" s="120">
        <v>1650</v>
      </c>
      <c r="H85" s="121">
        <f t="shared" si="6"/>
        <v>-0.22133081642284091</v>
      </c>
      <c r="I85" s="120">
        <v>2742</v>
      </c>
      <c r="J85" s="121">
        <f t="shared" si="6"/>
        <v>0.66181818181818186</v>
      </c>
      <c r="K85" s="120">
        <v>2054</v>
      </c>
      <c r="L85" s="121">
        <f t="shared" si="6"/>
        <v>-0.25091174325309995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1300</v>
      </c>
      <c r="D86" s="121">
        <v>-0.56287827841291183</v>
      </c>
      <c r="E86" s="120">
        <v>2651</v>
      </c>
      <c r="F86" s="121">
        <f t="shared" si="6"/>
        <v>1.0392307692307692</v>
      </c>
      <c r="G86" s="120">
        <v>1974</v>
      </c>
      <c r="H86" s="121">
        <f t="shared" si="6"/>
        <v>-0.25537533006412672</v>
      </c>
      <c r="I86" s="120">
        <v>2803</v>
      </c>
      <c r="J86" s="121">
        <f t="shared" si="6"/>
        <v>0.4199594731509626</v>
      </c>
      <c r="K86" s="120">
        <v>2740</v>
      </c>
      <c r="L86" s="121">
        <f t="shared" si="6"/>
        <v>-2.2475918658580119E-2</v>
      </c>
      <c r="M86" s="120"/>
      <c r="N86" s="121"/>
    </row>
    <row r="87" spans="1:15" ht="15.75" x14ac:dyDescent="0.25">
      <c r="B87" s="122" t="s">
        <v>32</v>
      </c>
      <c r="C87" s="123">
        <v>24912</v>
      </c>
      <c r="D87" s="124">
        <v>-0.51465087281795507</v>
      </c>
      <c r="E87" s="123">
        <v>43482</v>
      </c>
      <c r="F87" s="124">
        <f t="shared" si="6"/>
        <v>0.74542389210019278</v>
      </c>
      <c r="G87" s="123">
        <v>48094</v>
      </c>
      <c r="H87" s="124">
        <f t="shared" si="6"/>
        <v>0.10606687824847061</v>
      </c>
      <c r="I87" s="123">
        <v>51902</v>
      </c>
      <c r="J87" s="124">
        <f t="shared" si="6"/>
        <v>7.9178275876408799E-2</v>
      </c>
      <c r="K87" s="123">
        <v>50245</v>
      </c>
      <c r="L87" s="124">
        <f t="shared" si="6"/>
        <v>-3.1925552001849655E-2</v>
      </c>
      <c r="M87" s="123">
        <v>11992</v>
      </c>
      <c r="N87" s="124">
        <v>0.1110905216343927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5"/>
    </row>
    <row r="92" spans="1:15" ht="48.75" customHeight="1" thickBot="1" x14ac:dyDescent="0.3">
      <c r="B92" s="283" t="s">
        <v>240</v>
      </c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5" t="s">
        <v>109</v>
      </c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</row>
    <row r="95" spans="1:15" ht="22.5" thickTop="1" thickBot="1" x14ac:dyDescent="0.3">
      <c r="B95" s="111"/>
      <c r="C95" s="307">
        <f>C$7</f>
        <v>2020</v>
      </c>
      <c r="D95" s="308"/>
      <c r="E95" s="307">
        <f>E$7</f>
        <v>2021</v>
      </c>
      <c r="F95" s="308"/>
      <c r="G95" s="307">
        <f>G$7</f>
        <v>2022</v>
      </c>
      <c r="H95" s="308"/>
      <c r="I95" s="307">
        <f>I$7</f>
        <v>2023</v>
      </c>
      <c r="J95" s="308"/>
      <c r="K95" s="307">
        <f>K$7</f>
        <v>2024</v>
      </c>
      <c r="L95" s="308"/>
      <c r="M95" s="307">
        <f>M$7</f>
        <v>2025</v>
      </c>
      <c r="N95" s="308"/>
    </row>
    <row r="96" spans="1:15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",RIGHT(E95,2),"/",RIGHT(E95-1,2))</f>
        <v>var 21/20</v>
      </c>
      <c r="G96" s="118" t="s">
        <v>71</v>
      </c>
      <c r="H96" s="117" t="str">
        <f>CONCATENATE("var ",RIGHT(G95,2),"/",RIGHT(G95-1,2))</f>
        <v>var 22/21</v>
      </c>
      <c r="I96" s="118" t="s">
        <v>71</v>
      </c>
      <c r="J96" s="117" t="str">
        <f>CONCATENATE("var ",RIGHT(I95,2),"/",RIGHT(I95-1,2))</f>
        <v>var 23/22</v>
      </c>
      <c r="K96" s="118" t="s">
        <v>71</v>
      </c>
      <c r="L96" s="117" t="str">
        <f>CONCATENATE("var ",RIGHT(K95,2),"/",RIGHT(K95-1,2))</f>
        <v>var 24/23</v>
      </c>
      <c r="M96" s="118" t="s">
        <v>71</v>
      </c>
      <c r="N96" s="117" t="str">
        <f>CONCATENATE("var ",RIGHT(M95,2),"/",RIGHT(M95-1,2))</f>
        <v>var 25/24</v>
      </c>
    </row>
    <row r="97" spans="2:14" x14ac:dyDescent="0.25">
      <c r="B97" s="119" t="s">
        <v>73</v>
      </c>
      <c r="C97" s="120">
        <v>97195</v>
      </c>
      <c r="D97" s="121">
        <v>1.9483330927982934E-3</v>
      </c>
      <c r="E97" s="120">
        <v>6135</v>
      </c>
      <c r="F97" s="121">
        <f t="shared" ref="F97:L109" si="7">IFERROR(E97/C97-1,"-")</f>
        <v>-0.93687946910849318</v>
      </c>
      <c r="G97" s="120">
        <v>68843</v>
      </c>
      <c r="H97" s="121">
        <f t="shared" si="7"/>
        <v>10.221352893235533</v>
      </c>
      <c r="I97" s="120">
        <v>96437</v>
      </c>
      <c r="J97" s="121">
        <f t="shared" si="7"/>
        <v>0.40082506572926802</v>
      </c>
      <c r="K97" s="120">
        <v>97758</v>
      </c>
      <c r="L97" s="121">
        <f t="shared" si="7"/>
        <v>1.3698061947178042E-2</v>
      </c>
      <c r="M97" s="120">
        <v>103238</v>
      </c>
      <c r="N97" s="121">
        <f t="shared" ref="N97:N100" si="8">IFERROR(M97/K97-1,"-")</f>
        <v>5.6056793305918617E-2</v>
      </c>
    </row>
    <row r="98" spans="2:14" x14ac:dyDescent="0.25">
      <c r="B98" s="119" t="s">
        <v>75</v>
      </c>
      <c r="C98" s="120">
        <v>99065</v>
      </c>
      <c r="D98" s="121">
        <v>5.6817333233766032E-2</v>
      </c>
      <c r="E98" s="120">
        <v>7130</v>
      </c>
      <c r="F98" s="121">
        <f t="shared" si="7"/>
        <v>-0.92802705294503607</v>
      </c>
      <c r="G98" s="120">
        <v>82164</v>
      </c>
      <c r="H98" s="121">
        <f t="shared" si="7"/>
        <v>10.523702664796634</v>
      </c>
      <c r="I98" s="120">
        <v>97949</v>
      </c>
      <c r="J98" s="121">
        <f t="shared" si="7"/>
        <v>0.19211576846307388</v>
      </c>
      <c r="K98" s="120">
        <v>107315</v>
      </c>
      <c r="L98" s="121">
        <f t="shared" si="7"/>
        <v>9.5621190619608054E-2</v>
      </c>
      <c r="M98" s="120">
        <v>109374</v>
      </c>
      <c r="N98" s="121">
        <f t="shared" si="8"/>
        <v>1.9186507012067366E-2</v>
      </c>
    </row>
    <row r="99" spans="2:14" x14ac:dyDescent="0.25">
      <c r="B99" s="119" t="s">
        <v>77</v>
      </c>
      <c r="C99" s="120">
        <v>39064</v>
      </c>
      <c r="D99" s="121">
        <v>-0.65106785883361762</v>
      </c>
      <c r="E99" s="120">
        <v>8658</v>
      </c>
      <c r="F99" s="121">
        <f t="shared" si="7"/>
        <v>-0.77836371083350397</v>
      </c>
      <c r="G99" s="120">
        <v>98983</v>
      </c>
      <c r="H99" s="121">
        <f t="shared" si="7"/>
        <v>10.432547932547932</v>
      </c>
      <c r="I99" s="120">
        <v>108044</v>
      </c>
      <c r="J99" s="121">
        <f t="shared" si="7"/>
        <v>9.1540971682005923E-2</v>
      </c>
      <c r="K99" s="120">
        <v>114208</v>
      </c>
      <c r="L99" s="121">
        <f t="shared" si="7"/>
        <v>5.7050831142867686E-2</v>
      </c>
      <c r="M99" s="120">
        <v>117520</v>
      </c>
      <c r="N99" s="121">
        <f t="shared" si="8"/>
        <v>2.899971980947047E-2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8340</v>
      </c>
      <c r="F100" s="121" t="str">
        <f t="shared" si="7"/>
        <v>-</v>
      </c>
      <c r="G100" s="120">
        <v>97469</v>
      </c>
      <c r="H100" s="121">
        <f t="shared" si="7"/>
        <v>10.686930455635492</v>
      </c>
      <c r="I100" s="120">
        <v>100188</v>
      </c>
      <c r="J100" s="121">
        <f t="shared" si="7"/>
        <v>2.7896049000194933E-2</v>
      </c>
      <c r="K100" s="120">
        <v>105296</v>
      </c>
      <c r="L100" s="121">
        <f t="shared" si="7"/>
        <v>5.0984149798378953E-2</v>
      </c>
      <c r="M100" s="120">
        <v>102791</v>
      </c>
      <c r="N100" s="121">
        <f t="shared" si="8"/>
        <v>-2.3790077495821293E-2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9735</v>
      </c>
      <c r="F101" s="121" t="str">
        <f t="shared" si="7"/>
        <v>-</v>
      </c>
      <c r="G101" s="120">
        <v>87150</v>
      </c>
      <c r="H101" s="121">
        <f t="shared" si="7"/>
        <v>7.9522342064714948</v>
      </c>
      <c r="I101" s="120">
        <v>88589</v>
      </c>
      <c r="J101" s="121">
        <f t="shared" si="7"/>
        <v>1.6511761331038377E-2</v>
      </c>
      <c r="K101" s="120">
        <v>101026</v>
      </c>
      <c r="L101" s="121">
        <f t="shared" si="7"/>
        <v>0.14038989039271232</v>
      </c>
      <c r="M101" s="120"/>
      <c r="N101" s="121"/>
    </row>
    <row r="102" spans="2:14" x14ac:dyDescent="0.25">
      <c r="B102" s="119" t="s">
        <v>83</v>
      </c>
      <c r="C102" s="120">
        <v>0</v>
      </c>
      <c r="D102" s="121">
        <v>-1</v>
      </c>
      <c r="E102" s="120">
        <v>14624</v>
      </c>
      <c r="F102" s="121" t="str">
        <f t="shared" si="7"/>
        <v>-</v>
      </c>
      <c r="G102" s="120">
        <v>87225</v>
      </c>
      <c r="H102" s="121">
        <f t="shared" si="7"/>
        <v>4.964510393873085</v>
      </c>
      <c r="I102" s="120">
        <v>97481</v>
      </c>
      <c r="J102" s="121">
        <f t="shared" si="7"/>
        <v>0.11758096875895663</v>
      </c>
      <c r="K102" s="120">
        <v>102726</v>
      </c>
      <c r="L102" s="121">
        <f t="shared" si="7"/>
        <v>5.3805356941352578E-2</v>
      </c>
      <c r="M102" s="120"/>
      <c r="N102" s="121"/>
    </row>
    <row r="103" spans="2:14" x14ac:dyDescent="0.25">
      <c r="B103" s="119" t="s">
        <v>85</v>
      </c>
      <c r="C103" s="120">
        <v>0</v>
      </c>
      <c r="D103" s="121">
        <v>-1</v>
      </c>
      <c r="E103" s="120">
        <v>27677</v>
      </c>
      <c r="F103" s="121" t="str">
        <f t="shared" si="7"/>
        <v>-</v>
      </c>
      <c r="G103" s="120">
        <v>101111</v>
      </c>
      <c r="H103" s="121">
        <f t="shared" si="7"/>
        <v>2.6532499909672289</v>
      </c>
      <c r="I103" s="120">
        <v>98340</v>
      </c>
      <c r="J103" s="121">
        <f t="shared" si="7"/>
        <v>-2.7405524621455624E-2</v>
      </c>
      <c r="K103" s="120">
        <v>106566</v>
      </c>
      <c r="L103" s="121">
        <f t="shared" si="7"/>
        <v>8.3648566198901708E-2</v>
      </c>
      <c r="M103" s="120"/>
      <c r="N103" s="121"/>
    </row>
    <row r="104" spans="2:14" x14ac:dyDescent="0.25">
      <c r="B104" s="119" t="s">
        <v>87</v>
      </c>
      <c r="C104" s="120">
        <v>17639</v>
      </c>
      <c r="D104" s="121">
        <v>-0.82059418830541397</v>
      </c>
      <c r="E104" s="120">
        <v>40505</v>
      </c>
      <c r="F104" s="121">
        <f t="shared" si="7"/>
        <v>1.2963319916095015</v>
      </c>
      <c r="G104" s="120">
        <v>98334</v>
      </c>
      <c r="H104" s="121">
        <f t="shared" si="7"/>
        <v>1.4277002839155659</v>
      </c>
      <c r="I104" s="120">
        <v>96847</v>
      </c>
      <c r="J104" s="121">
        <f t="shared" si="7"/>
        <v>-1.5121931376736453E-2</v>
      </c>
      <c r="K104" s="120">
        <v>106980</v>
      </c>
      <c r="L104" s="121">
        <f t="shared" si="7"/>
        <v>0.10462895081933365</v>
      </c>
      <c r="M104" s="120"/>
      <c r="N104" s="121"/>
    </row>
    <row r="105" spans="2:14" x14ac:dyDescent="0.25">
      <c r="B105" s="119" t="s">
        <v>89</v>
      </c>
      <c r="C105" s="120">
        <v>11102</v>
      </c>
      <c r="D105" s="121">
        <v>-0.87661839721719026</v>
      </c>
      <c r="E105" s="120">
        <v>50427</v>
      </c>
      <c r="F105" s="121">
        <f t="shared" si="7"/>
        <v>3.5421545667447303</v>
      </c>
      <c r="G105" s="120">
        <v>92289</v>
      </c>
      <c r="H105" s="121">
        <f t="shared" si="7"/>
        <v>0.83015051460527101</v>
      </c>
      <c r="I105" s="120">
        <v>96569</v>
      </c>
      <c r="J105" s="121">
        <f t="shared" si="7"/>
        <v>4.6376057818374949E-2</v>
      </c>
      <c r="K105" s="120">
        <v>100393</v>
      </c>
      <c r="L105" s="121">
        <f t="shared" si="7"/>
        <v>3.9598628959603976E-2</v>
      </c>
      <c r="M105" s="120"/>
      <c r="N105" s="121"/>
    </row>
    <row r="106" spans="2:14" x14ac:dyDescent="0.25">
      <c r="B106" s="119" t="s">
        <v>91</v>
      </c>
      <c r="C106" s="120">
        <v>13903</v>
      </c>
      <c r="D106" s="121">
        <v>-0.85980215192553977</v>
      </c>
      <c r="E106" s="120">
        <v>81857</v>
      </c>
      <c r="F106" s="121">
        <f t="shared" si="7"/>
        <v>4.8877220743724372</v>
      </c>
      <c r="G106" s="120">
        <v>103661</v>
      </c>
      <c r="H106" s="121">
        <f t="shared" si="7"/>
        <v>0.26636695701039614</v>
      </c>
      <c r="I106" s="120">
        <v>109428</v>
      </c>
      <c r="J106" s="121">
        <f t="shared" si="7"/>
        <v>5.56332661270873E-2</v>
      </c>
      <c r="K106" s="120">
        <v>115247</v>
      </c>
      <c r="L106" s="121">
        <f t="shared" si="7"/>
        <v>5.3176517893043895E-2</v>
      </c>
      <c r="M106" s="120"/>
      <c r="N106" s="121"/>
    </row>
    <row r="107" spans="2:14" x14ac:dyDescent="0.25">
      <c r="B107" s="119" t="s">
        <v>93</v>
      </c>
      <c r="C107" s="120">
        <v>13877</v>
      </c>
      <c r="D107" s="121">
        <v>-0.86086965239971525</v>
      </c>
      <c r="E107" s="120">
        <v>82390</v>
      </c>
      <c r="F107" s="121">
        <f t="shared" si="7"/>
        <v>4.93716221085249</v>
      </c>
      <c r="G107" s="120">
        <v>101461</v>
      </c>
      <c r="H107" s="121">
        <f t="shared" si="7"/>
        <v>0.23147226605170523</v>
      </c>
      <c r="I107" s="120">
        <v>106978</v>
      </c>
      <c r="J107" s="121">
        <f t="shared" si="7"/>
        <v>5.4375572880219991E-2</v>
      </c>
      <c r="K107" s="120">
        <v>107739</v>
      </c>
      <c r="L107" s="121">
        <f t="shared" si="7"/>
        <v>7.1136121445531941E-3</v>
      </c>
      <c r="M107" s="120"/>
      <c r="N107" s="121"/>
    </row>
    <row r="108" spans="2:14" x14ac:dyDescent="0.25">
      <c r="B108" s="119" t="s">
        <v>95</v>
      </c>
      <c r="C108" s="120">
        <v>15077</v>
      </c>
      <c r="D108" s="121">
        <v>-0.85058667300907764</v>
      </c>
      <c r="E108" s="120">
        <v>71312</v>
      </c>
      <c r="F108" s="121">
        <f t="shared" si="7"/>
        <v>3.7298534191152086</v>
      </c>
      <c r="G108" s="120">
        <v>100894</v>
      </c>
      <c r="H108" s="121">
        <f t="shared" si="7"/>
        <v>0.41482499439084597</v>
      </c>
      <c r="I108" s="120">
        <v>104162</v>
      </c>
      <c r="J108" s="121">
        <f t="shared" si="7"/>
        <v>3.2390429559735923E-2</v>
      </c>
      <c r="K108" s="120">
        <v>107909</v>
      </c>
      <c r="L108" s="121">
        <f t="shared" si="7"/>
        <v>3.5972811581958863E-2</v>
      </c>
      <c r="M108" s="120"/>
      <c r="N108" s="121"/>
    </row>
    <row r="109" spans="2:14" ht="15.75" x14ac:dyDescent="0.25">
      <c r="B109" s="122" t="s">
        <v>32</v>
      </c>
      <c r="C109" s="123">
        <v>323585</v>
      </c>
      <c r="D109" s="124">
        <v>-0.72380743467009001</v>
      </c>
      <c r="E109" s="123">
        <v>408790</v>
      </c>
      <c r="F109" s="124">
        <f t="shared" si="7"/>
        <v>0.26331566667181727</v>
      </c>
      <c r="G109" s="123">
        <v>1119584</v>
      </c>
      <c r="H109" s="124">
        <f t="shared" si="7"/>
        <v>1.738775410357396</v>
      </c>
      <c r="I109" s="123">
        <v>1201012</v>
      </c>
      <c r="J109" s="124">
        <f t="shared" si="7"/>
        <v>7.2730585646097135E-2</v>
      </c>
      <c r="K109" s="123">
        <v>1273163</v>
      </c>
      <c r="L109" s="124">
        <f t="shared" si="7"/>
        <v>6.007516994001727E-2</v>
      </c>
      <c r="M109" s="123">
        <v>432923</v>
      </c>
      <c r="N109" s="124">
        <v>1.9657211766063609E-2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5"/>
    </row>
    <row r="114" spans="1:15" ht="48.75" customHeight="1" thickBot="1" x14ac:dyDescent="0.3">
      <c r="B114" s="283" t="s">
        <v>241</v>
      </c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5" t="s">
        <v>112</v>
      </c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</row>
    <row r="117" spans="1:15" ht="22.5" thickTop="1" thickBot="1" x14ac:dyDescent="0.3">
      <c r="B117" s="111"/>
      <c r="C117" s="307">
        <f>C$7</f>
        <v>2020</v>
      </c>
      <c r="D117" s="308"/>
      <c r="E117" s="307">
        <f>E$7</f>
        <v>2021</v>
      </c>
      <c r="F117" s="308"/>
      <c r="G117" s="307">
        <f>G$7</f>
        <v>2022</v>
      </c>
      <c r="H117" s="308"/>
      <c r="I117" s="307">
        <f>I$7</f>
        <v>2023</v>
      </c>
      <c r="J117" s="308"/>
      <c r="K117" s="307">
        <f>K$7</f>
        <v>2024</v>
      </c>
      <c r="L117" s="308"/>
      <c r="M117" s="307">
        <f>M$7</f>
        <v>2025</v>
      </c>
      <c r="N117" s="308"/>
    </row>
    <row r="118" spans="1:15" ht="16.5" thickTop="1" thickBot="1" x14ac:dyDescent="0.3">
      <c r="B118" s="87"/>
      <c r="C118" s="116" t="s">
        <v>71</v>
      </c>
      <c r="D118" s="117" t="str">
        <f>CONCATENATE("var ",RIGHT(C117,2),"/",RIGHT(C117-1,2))</f>
        <v>var 20/19</v>
      </c>
      <c r="E118" s="118" t="s">
        <v>71</v>
      </c>
      <c r="F118" s="117" t="str">
        <f>CONCATENATE("var ",RIGHT(E117,2),"/",RIGHT(E117-1,2))</f>
        <v>var 21/20</v>
      </c>
      <c r="G118" s="118" t="s">
        <v>71</v>
      </c>
      <c r="H118" s="117" t="str">
        <f>CONCATENATE("var ",RIGHT(G117,2),"/",RIGHT(G117-1,2))</f>
        <v>var 22/21</v>
      </c>
      <c r="I118" s="118" t="s">
        <v>71</v>
      </c>
      <c r="J118" s="117" t="str">
        <f>CONCATENATE("var ",RIGHT(I117,2),"/",RIGHT(I117-1,2))</f>
        <v>var 23/22</v>
      </c>
      <c r="K118" s="118" t="s">
        <v>71</v>
      </c>
      <c r="L118" s="117" t="str">
        <f>CONCATENATE("var ",RIGHT(K117,2),"/",RIGHT(K117-1,2))</f>
        <v>var 24/23</v>
      </c>
      <c r="M118" s="118" t="s">
        <v>71</v>
      </c>
      <c r="N118" s="117" t="str">
        <f>CONCATENATE("var ",RIGHT(M117,2),"/",RIGHT(M117-1,2))</f>
        <v>var 25/24</v>
      </c>
    </row>
    <row r="119" spans="1:15" x14ac:dyDescent="0.25">
      <c r="B119" s="119" t="s">
        <v>73</v>
      </c>
      <c r="C119" s="120">
        <v>42402</v>
      </c>
      <c r="D119" s="121">
        <v>-3.5177937562573924E-2</v>
      </c>
      <c r="E119" s="120">
        <v>484</v>
      </c>
      <c r="F119" s="121">
        <f t="shared" ref="F119:L131" si="9">IFERROR(E119/C119-1,"-")</f>
        <v>-0.98858544408282634</v>
      </c>
      <c r="G119" s="120">
        <v>22981</v>
      </c>
      <c r="H119" s="121">
        <f t="shared" si="9"/>
        <v>46.481404958677686</v>
      </c>
      <c r="I119" s="120">
        <v>38867</v>
      </c>
      <c r="J119" s="121">
        <f t="shared" si="9"/>
        <v>0.69126669857708545</v>
      </c>
      <c r="K119" s="120">
        <v>41827</v>
      </c>
      <c r="L119" s="121">
        <f t="shared" si="9"/>
        <v>7.6157151310880744E-2</v>
      </c>
      <c r="M119" s="120">
        <v>45798</v>
      </c>
      <c r="N119" s="121">
        <f t="shared" ref="N119:N122" si="10">IFERROR(M119/K119-1,"-")</f>
        <v>9.493867597484873E-2</v>
      </c>
    </row>
    <row r="120" spans="1:15" x14ac:dyDescent="0.25">
      <c r="B120" s="119" t="s">
        <v>75</v>
      </c>
      <c r="C120" s="120">
        <v>44676</v>
      </c>
      <c r="D120" s="121">
        <v>6.3486395772334392E-2</v>
      </c>
      <c r="E120" s="120">
        <v>257</v>
      </c>
      <c r="F120" s="121">
        <f t="shared" si="9"/>
        <v>-0.99424747067776886</v>
      </c>
      <c r="G120" s="120">
        <v>33474</v>
      </c>
      <c r="H120" s="121">
        <f t="shared" si="9"/>
        <v>129.24902723735408</v>
      </c>
      <c r="I120" s="120">
        <v>40917</v>
      </c>
      <c r="J120" s="121">
        <f t="shared" si="9"/>
        <v>0.22235167592758565</v>
      </c>
      <c r="K120" s="120">
        <v>46040</v>
      </c>
      <c r="L120" s="121">
        <f t="shared" si="9"/>
        <v>0.12520468265024309</v>
      </c>
      <c r="M120" s="120">
        <v>47035</v>
      </c>
      <c r="N120" s="121">
        <f t="shared" si="10"/>
        <v>2.16116420503909E-2</v>
      </c>
    </row>
    <row r="121" spans="1:15" x14ac:dyDescent="0.25">
      <c r="B121" s="119" t="s">
        <v>77</v>
      </c>
      <c r="C121" s="120">
        <v>19712</v>
      </c>
      <c r="D121" s="121">
        <v>-0.62035360733407807</v>
      </c>
      <c r="E121" s="120">
        <v>272</v>
      </c>
      <c r="F121" s="121">
        <f t="shared" si="9"/>
        <v>-0.98620129870129869</v>
      </c>
      <c r="G121" s="120">
        <v>46540</v>
      </c>
      <c r="H121" s="121">
        <f t="shared" si="9"/>
        <v>170.10294117647058</v>
      </c>
      <c r="I121" s="120">
        <v>54879</v>
      </c>
      <c r="J121" s="121">
        <f t="shared" si="9"/>
        <v>0.17917920068758053</v>
      </c>
      <c r="K121" s="120">
        <v>55580</v>
      </c>
      <c r="L121" s="121">
        <f t="shared" si="9"/>
        <v>1.2773556369467309E-2</v>
      </c>
      <c r="M121" s="120">
        <v>57360</v>
      </c>
      <c r="N121" s="121">
        <f t="shared" si="10"/>
        <v>3.2025908600215924E-2</v>
      </c>
    </row>
    <row r="122" spans="1:15" x14ac:dyDescent="0.25">
      <c r="B122" s="119" t="s">
        <v>79</v>
      </c>
      <c r="C122" s="120">
        <v>0</v>
      </c>
      <c r="D122" s="121">
        <v>-1</v>
      </c>
      <c r="E122" s="120">
        <v>159</v>
      </c>
      <c r="F122" s="121" t="str">
        <f t="shared" si="9"/>
        <v>-</v>
      </c>
      <c r="G122" s="120">
        <v>48714</v>
      </c>
      <c r="H122" s="121">
        <f t="shared" si="9"/>
        <v>305.37735849056605</v>
      </c>
      <c r="I122" s="120">
        <v>48998</v>
      </c>
      <c r="J122" s="121">
        <f t="shared" si="9"/>
        <v>5.8299462166933047E-3</v>
      </c>
      <c r="K122" s="120">
        <v>57738</v>
      </c>
      <c r="L122" s="121">
        <f t="shared" si="9"/>
        <v>0.17837462753581779</v>
      </c>
      <c r="M122" s="120">
        <v>52845</v>
      </c>
      <c r="N122" s="121">
        <f t="shared" si="10"/>
        <v>-8.4744882053413684E-2</v>
      </c>
    </row>
    <row r="123" spans="1:15" x14ac:dyDescent="0.25">
      <c r="B123" s="119" t="s">
        <v>81</v>
      </c>
      <c r="C123" s="120">
        <v>0</v>
      </c>
      <c r="D123" s="121">
        <v>-1</v>
      </c>
      <c r="E123" s="120">
        <v>189</v>
      </c>
      <c r="F123" s="121" t="str">
        <f t="shared" si="9"/>
        <v>-</v>
      </c>
      <c r="G123" s="120">
        <v>52400</v>
      </c>
      <c r="H123" s="121">
        <f t="shared" si="9"/>
        <v>276.24867724867727</v>
      </c>
      <c r="I123" s="120">
        <v>55242</v>
      </c>
      <c r="J123" s="121">
        <f t="shared" si="9"/>
        <v>5.4236641221373949E-2</v>
      </c>
      <c r="K123" s="120">
        <v>61775</v>
      </c>
      <c r="L123" s="121">
        <f t="shared" si="9"/>
        <v>0.11826146772383339</v>
      </c>
      <c r="M123" s="120"/>
      <c r="N123" s="121"/>
    </row>
    <row r="124" spans="1:15" x14ac:dyDescent="0.25">
      <c r="B124" s="119" t="s">
        <v>83</v>
      </c>
      <c r="C124" s="120">
        <v>0</v>
      </c>
      <c r="D124" s="121">
        <v>-1</v>
      </c>
      <c r="E124" s="120">
        <v>1198</v>
      </c>
      <c r="F124" s="121" t="str">
        <f t="shared" si="9"/>
        <v>-</v>
      </c>
      <c r="G124" s="120">
        <v>53892</v>
      </c>
      <c r="H124" s="121">
        <f t="shared" si="9"/>
        <v>43.98497495826377</v>
      </c>
      <c r="I124" s="120">
        <v>60909</v>
      </c>
      <c r="J124" s="121">
        <f t="shared" si="9"/>
        <v>0.13020485415274985</v>
      </c>
      <c r="K124" s="120">
        <v>66223</v>
      </c>
      <c r="L124" s="121">
        <f t="shared" si="9"/>
        <v>8.7244906335681049E-2</v>
      </c>
      <c r="M124" s="120"/>
      <c r="N124" s="121"/>
    </row>
    <row r="125" spans="1:15" x14ac:dyDescent="0.25">
      <c r="B125" s="119" t="s">
        <v>85</v>
      </c>
      <c r="C125" s="120">
        <v>0</v>
      </c>
      <c r="D125" s="121">
        <v>-1</v>
      </c>
      <c r="E125" s="120">
        <v>4901</v>
      </c>
      <c r="F125" s="121" t="str">
        <f t="shared" si="9"/>
        <v>-</v>
      </c>
      <c r="G125" s="120">
        <v>59229</v>
      </c>
      <c r="H125" s="121">
        <f t="shared" si="9"/>
        <v>11.085084676596614</v>
      </c>
      <c r="I125" s="120">
        <v>59288</v>
      </c>
      <c r="J125" s="121">
        <f t="shared" si="9"/>
        <v>9.9613365074535665E-4</v>
      </c>
      <c r="K125" s="120">
        <v>64142</v>
      </c>
      <c r="L125" s="121">
        <f t="shared" si="9"/>
        <v>8.1871542301983569E-2</v>
      </c>
      <c r="M125" s="120"/>
      <c r="N125" s="121"/>
    </row>
    <row r="126" spans="1:15" x14ac:dyDescent="0.25">
      <c r="B126" s="119" t="s">
        <v>87</v>
      </c>
      <c r="C126" s="120">
        <v>5479</v>
      </c>
      <c r="D126" s="121">
        <v>-0.90934661394132932</v>
      </c>
      <c r="E126" s="120">
        <v>14194</v>
      </c>
      <c r="F126" s="121">
        <f t="shared" si="9"/>
        <v>1.5906187260448985</v>
      </c>
      <c r="G126" s="120">
        <v>54770</v>
      </c>
      <c r="H126" s="121">
        <f t="shared" si="9"/>
        <v>2.8586726785965899</v>
      </c>
      <c r="I126" s="120">
        <v>55524</v>
      </c>
      <c r="J126" s="121">
        <f t="shared" si="9"/>
        <v>1.3766660580609713E-2</v>
      </c>
      <c r="K126" s="120">
        <v>62872</v>
      </c>
      <c r="L126" s="121">
        <f t="shared" si="9"/>
        <v>0.13233916864779194</v>
      </c>
      <c r="M126" s="120"/>
      <c r="N126" s="121"/>
    </row>
    <row r="127" spans="1:15" x14ac:dyDescent="0.25">
      <c r="B127" s="119" t="s">
        <v>89</v>
      </c>
      <c r="C127" s="120">
        <v>4395</v>
      </c>
      <c r="D127" s="121">
        <v>-0.92352265608686568</v>
      </c>
      <c r="E127" s="120">
        <v>23200</v>
      </c>
      <c r="F127" s="121">
        <f t="shared" si="9"/>
        <v>4.2787258248009099</v>
      </c>
      <c r="G127" s="120">
        <v>55821</v>
      </c>
      <c r="H127" s="121">
        <f t="shared" si="9"/>
        <v>1.4060775862068966</v>
      </c>
      <c r="I127" s="120">
        <v>60872</v>
      </c>
      <c r="J127" s="121">
        <f t="shared" si="9"/>
        <v>9.0485659518819039E-2</v>
      </c>
      <c r="K127" s="120">
        <v>62946</v>
      </c>
      <c r="L127" s="121">
        <f t="shared" si="9"/>
        <v>3.4071494283085757E-2</v>
      </c>
      <c r="M127" s="120"/>
      <c r="N127" s="121"/>
    </row>
    <row r="128" spans="1:15" x14ac:dyDescent="0.25">
      <c r="A128" s="125"/>
      <c r="B128" s="119" t="s">
        <v>91</v>
      </c>
      <c r="C128" s="120">
        <v>6516</v>
      </c>
      <c r="D128" s="121">
        <v>-0.87824884620415178</v>
      </c>
      <c r="E128" s="120">
        <v>38448</v>
      </c>
      <c r="F128" s="121">
        <f t="shared" si="9"/>
        <v>4.9005524861878449</v>
      </c>
      <c r="G128" s="120">
        <v>56132</v>
      </c>
      <c r="H128" s="121">
        <f t="shared" si="9"/>
        <v>0.45994590095713694</v>
      </c>
      <c r="I128" s="120">
        <v>59055</v>
      </c>
      <c r="J128" s="121">
        <f t="shared" si="9"/>
        <v>5.2073683460414744E-2</v>
      </c>
      <c r="K128" s="120">
        <v>62174</v>
      </c>
      <c r="L128" s="121">
        <f t="shared" si="9"/>
        <v>5.2815172297011159E-2</v>
      </c>
      <c r="M128" s="120"/>
      <c r="N128" s="121"/>
    </row>
    <row r="129" spans="2:15" x14ac:dyDescent="0.25">
      <c r="B129" s="119" t="s">
        <v>93</v>
      </c>
      <c r="C129" s="120">
        <v>7647</v>
      </c>
      <c r="D129" s="121">
        <v>-0.83478091781177077</v>
      </c>
      <c r="E129" s="120">
        <v>35023</v>
      </c>
      <c r="F129" s="121">
        <f t="shared" si="9"/>
        <v>3.5799659997384596</v>
      </c>
      <c r="G129" s="120">
        <v>49783</v>
      </c>
      <c r="H129" s="121">
        <f t="shared" si="9"/>
        <v>0.42143734117579879</v>
      </c>
      <c r="I129" s="120">
        <v>50763</v>
      </c>
      <c r="J129" s="121">
        <f t="shared" si="9"/>
        <v>1.9685434786975486E-2</v>
      </c>
      <c r="K129" s="120">
        <v>52169</v>
      </c>
      <c r="L129" s="121">
        <f t="shared" si="9"/>
        <v>2.769733861276924E-2</v>
      </c>
      <c r="M129" s="120"/>
      <c r="N129" s="121"/>
    </row>
    <row r="130" spans="2:15" x14ac:dyDescent="0.25">
      <c r="B130" s="119" t="s">
        <v>95</v>
      </c>
      <c r="C130" s="120">
        <v>8000</v>
      </c>
      <c r="D130" s="121">
        <v>-0.8313303816150116</v>
      </c>
      <c r="E130" s="120">
        <v>24281</v>
      </c>
      <c r="F130" s="121">
        <f t="shared" si="9"/>
        <v>2.0351249999999999</v>
      </c>
      <c r="G130" s="120">
        <v>48129</v>
      </c>
      <c r="H130" s="121">
        <f t="shared" si="9"/>
        <v>0.98216712655986171</v>
      </c>
      <c r="I130" s="120">
        <v>49377</v>
      </c>
      <c r="J130" s="121">
        <f t="shared" si="9"/>
        <v>2.5930312285732171E-2</v>
      </c>
      <c r="K130" s="120">
        <v>50165</v>
      </c>
      <c r="L130" s="121">
        <f t="shared" si="9"/>
        <v>1.5958847236567708E-2</v>
      </c>
      <c r="M130" s="120"/>
      <c r="N130" s="121"/>
    </row>
    <row r="131" spans="2:15" ht="15.75" x14ac:dyDescent="0.25">
      <c r="B131" s="122" t="s">
        <v>32</v>
      </c>
      <c r="C131" s="123">
        <v>146501</v>
      </c>
      <c r="D131" s="124">
        <v>-0.77125623966561485</v>
      </c>
      <c r="E131" s="123">
        <v>142606</v>
      </c>
      <c r="F131" s="124">
        <f t="shared" si="9"/>
        <v>-2.6586849236523991E-2</v>
      </c>
      <c r="G131" s="123">
        <v>581865</v>
      </c>
      <c r="H131" s="124">
        <f t="shared" si="9"/>
        <v>3.0802280408958946</v>
      </c>
      <c r="I131" s="123">
        <v>634691</v>
      </c>
      <c r="J131" s="124">
        <f t="shared" si="9"/>
        <v>9.0787381952858404E-2</v>
      </c>
      <c r="K131" s="123">
        <v>683651</v>
      </c>
      <c r="L131" s="124">
        <f t="shared" si="9"/>
        <v>7.7139899573178239E-2</v>
      </c>
      <c r="M131" s="123">
        <v>203038</v>
      </c>
      <c r="N131" s="124">
        <v>9.2104282128389059E-3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5"/>
      <c r="M134" s="125"/>
      <c r="N134" s="127"/>
    </row>
    <row r="136" spans="2:15" ht="48.75" customHeight="1" thickBot="1" x14ac:dyDescent="0.3">
      <c r="B136" s="283" t="s">
        <v>242</v>
      </c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5" t="s">
        <v>115</v>
      </c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</row>
    <row r="139" spans="2:15" ht="22.5" thickTop="1" thickBot="1" x14ac:dyDescent="0.3">
      <c r="B139" s="111"/>
      <c r="C139" s="307">
        <f>C$7</f>
        <v>2020</v>
      </c>
      <c r="D139" s="308"/>
      <c r="E139" s="307">
        <f>E$7</f>
        <v>2021</v>
      </c>
      <c r="F139" s="308"/>
      <c r="G139" s="307">
        <f>G$7</f>
        <v>2022</v>
      </c>
      <c r="H139" s="308"/>
      <c r="I139" s="307">
        <f>I$7</f>
        <v>2023</v>
      </c>
      <c r="J139" s="308"/>
      <c r="K139" s="307">
        <f>K$7</f>
        <v>2024</v>
      </c>
      <c r="L139" s="308"/>
      <c r="M139" s="307">
        <f>M$7</f>
        <v>2025</v>
      </c>
      <c r="N139" s="308"/>
    </row>
    <row r="140" spans="2:15" ht="16.5" thickTop="1" thickBot="1" x14ac:dyDescent="0.3">
      <c r="B140" s="87"/>
      <c r="C140" s="116" t="s">
        <v>71</v>
      </c>
      <c r="D140" s="117" t="str">
        <f>CONCATENATE("var ",RIGHT(C139,2),"/",RIGHT(C139-1,2))</f>
        <v>var 20/19</v>
      </c>
      <c r="E140" s="118" t="s">
        <v>71</v>
      </c>
      <c r="F140" s="117" t="str">
        <f>CONCATENATE("var ",RIGHT(E139,2),"/",RIGHT(E139-1,2))</f>
        <v>var 21/20</v>
      </c>
      <c r="G140" s="118" t="s">
        <v>71</v>
      </c>
      <c r="H140" s="117" t="str">
        <f>CONCATENATE("var ",RIGHT(G139,2),"/",RIGHT(G139-1,2))</f>
        <v>var 22/21</v>
      </c>
      <c r="I140" s="118" t="s">
        <v>71</v>
      </c>
      <c r="J140" s="117" t="str">
        <f>CONCATENATE("var ",RIGHT(I139,2),"/",RIGHT(I139-1,2))</f>
        <v>var 23/22</v>
      </c>
      <c r="K140" s="118" t="s">
        <v>71</v>
      </c>
      <c r="L140" s="117" t="str">
        <f>CONCATENATE("var ",RIGHT(K139,2),"/",RIGHT(K139-1,2))</f>
        <v>var 24/23</v>
      </c>
      <c r="M140" s="118" t="s">
        <v>71</v>
      </c>
      <c r="N140" s="117" t="str">
        <f>CONCATENATE("var ",RIGHT(M139,2),"/",RIGHT(M139-1,2))</f>
        <v>var 25/24</v>
      </c>
    </row>
    <row r="141" spans="2:15" x14ac:dyDescent="0.25">
      <c r="B141" s="119" t="s">
        <v>73</v>
      </c>
      <c r="C141" s="120">
        <v>4685</v>
      </c>
      <c r="D141" s="121">
        <v>-5.9236947791164618E-2</v>
      </c>
      <c r="E141" s="120">
        <v>536</v>
      </c>
      <c r="F141" s="121">
        <f t="shared" ref="F141:L153" si="11">IFERROR(E141/C141-1,"-")</f>
        <v>-0.88559231590181431</v>
      </c>
      <c r="G141" s="120">
        <v>3124</v>
      </c>
      <c r="H141" s="121">
        <f t="shared" si="11"/>
        <v>4.8283582089552235</v>
      </c>
      <c r="I141" s="120">
        <v>4168</v>
      </c>
      <c r="J141" s="121">
        <f t="shared" si="11"/>
        <v>0.33418693982074266</v>
      </c>
      <c r="K141" s="120">
        <v>4030</v>
      </c>
      <c r="L141" s="121">
        <f t="shared" si="11"/>
        <v>-3.3109404990403046E-2</v>
      </c>
      <c r="M141" s="120">
        <v>4255</v>
      </c>
      <c r="N141" s="121">
        <f t="shared" ref="N141:N144" si="12">IFERROR(M141/K141-1,"-")</f>
        <v>5.583126550868478E-2</v>
      </c>
    </row>
    <row r="142" spans="2:15" x14ac:dyDescent="0.25">
      <c r="B142" s="119" t="s">
        <v>75</v>
      </c>
      <c r="C142" s="120">
        <v>4649</v>
      </c>
      <c r="D142" s="121">
        <v>-5.1224489795918315E-2</v>
      </c>
      <c r="E142" s="120">
        <v>587</v>
      </c>
      <c r="F142" s="121">
        <f t="shared" si="11"/>
        <v>-0.87373628737362874</v>
      </c>
      <c r="G142" s="120">
        <v>3140</v>
      </c>
      <c r="H142" s="121">
        <f t="shared" si="11"/>
        <v>4.3492333901192506</v>
      </c>
      <c r="I142" s="120">
        <v>4770</v>
      </c>
      <c r="J142" s="121">
        <f t="shared" si="11"/>
        <v>0.51910828025477707</v>
      </c>
      <c r="K142" s="120">
        <v>4864</v>
      </c>
      <c r="L142" s="121">
        <f t="shared" si="11"/>
        <v>1.9706498951781892E-2</v>
      </c>
      <c r="M142" s="120">
        <v>4432</v>
      </c>
      <c r="N142" s="121">
        <f t="shared" si="12"/>
        <v>-8.8815789473684181E-2</v>
      </c>
    </row>
    <row r="143" spans="2:15" x14ac:dyDescent="0.25">
      <c r="B143" s="119" t="s">
        <v>77</v>
      </c>
      <c r="C143" s="120">
        <v>2369</v>
      </c>
      <c r="D143" s="121">
        <v>-0.57643482925084921</v>
      </c>
      <c r="E143" s="120">
        <v>734</v>
      </c>
      <c r="F143" s="121">
        <f t="shared" si="11"/>
        <v>-0.69016462642465171</v>
      </c>
      <c r="G143" s="120">
        <v>3797</v>
      </c>
      <c r="H143" s="121">
        <f t="shared" si="11"/>
        <v>4.1730245231607626</v>
      </c>
      <c r="I143" s="120">
        <v>4902</v>
      </c>
      <c r="J143" s="121">
        <f t="shared" si="11"/>
        <v>0.29101922570450345</v>
      </c>
      <c r="K143" s="120">
        <v>5123</v>
      </c>
      <c r="L143" s="121">
        <f t="shared" si="11"/>
        <v>4.5083639330885328E-2</v>
      </c>
      <c r="M143" s="120">
        <v>4974</v>
      </c>
      <c r="N143" s="121">
        <f t="shared" si="12"/>
        <v>-2.9084520788600465E-2</v>
      </c>
    </row>
    <row r="144" spans="2:15" x14ac:dyDescent="0.25">
      <c r="B144" s="119" t="s">
        <v>79</v>
      </c>
      <c r="C144" s="120">
        <v>0</v>
      </c>
      <c r="D144" s="121">
        <v>-1</v>
      </c>
      <c r="E144" s="120">
        <v>547</v>
      </c>
      <c r="F144" s="121" t="str">
        <f t="shared" si="11"/>
        <v>-</v>
      </c>
      <c r="G144" s="120">
        <v>3884</v>
      </c>
      <c r="H144" s="121">
        <f t="shared" si="11"/>
        <v>6.1005484460694701</v>
      </c>
      <c r="I144" s="120">
        <v>3848</v>
      </c>
      <c r="J144" s="121">
        <f t="shared" si="11"/>
        <v>-9.2687950566426869E-3</v>
      </c>
      <c r="K144" s="120">
        <v>3449</v>
      </c>
      <c r="L144" s="121">
        <f t="shared" si="11"/>
        <v>-0.1036902286902287</v>
      </c>
      <c r="M144" s="120">
        <v>4974</v>
      </c>
      <c r="N144" s="121">
        <f t="shared" si="12"/>
        <v>0.44215714699913011</v>
      </c>
    </row>
    <row r="145" spans="1:15" x14ac:dyDescent="0.25">
      <c r="B145" s="119" t="s">
        <v>81</v>
      </c>
      <c r="C145" s="120">
        <v>0</v>
      </c>
      <c r="D145" s="121">
        <v>-1</v>
      </c>
      <c r="E145" s="120">
        <v>771</v>
      </c>
      <c r="F145" s="121" t="str">
        <f t="shared" si="11"/>
        <v>-</v>
      </c>
      <c r="G145" s="120">
        <v>1871</v>
      </c>
      <c r="H145" s="121">
        <f t="shared" si="11"/>
        <v>1.4267185473411153</v>
      </c>
      <c r="I145" s="120">
        <v>2095</v>
      </c>
      <c r="J145" s="121">
        <f t="shared" si="11"/>
        <v>0.119722073757349</v>
      </c>
      <c r="K145" s="120">
        <v>2729</v>
      </c>
      <c r="L145" s="121">
        <f t="shared" si="11"/>
        <v>0.30262529832935559</v>
      </c>
      <c r="M145" s="120"/>
      <c r="N145" s="121"/>
    </row>
    <row r="146" spans="1:15" x14ac:dyDescent="0.25">
      <c r="B146" s="119" t="s">
        <v>83</v>
      </c>
      <c r="C146" s="120">
        <v>0</v>
      </c>
      <c r="D146" s="121">
        <v>-1</v>
      </c>
      <c r="E146" s="120">
        <v>777</v>
      </c>
      <c r="F146" s="121" t="str">
        <f t="shared" si="11"/>
        <v>-</v>
      </c>
      <c r="G146" s="120">
        <v>2403</v>
      </c>
      <c r="H146" s="121">
        <f t="shared" si="11"/>
        <v>2.0926640926640925</v>
      </c>
      <c r="I146" s="120">
        <v>3004</v>
      </c>
      <c r="J146" s="121">
        <f t="shared" si="11"/>
        <v>0.25010403662089065</v>
      </c>
      <c r="K146" s="120">
        <v>2187</v>
      </c>
      <c r="L146" s="121">
        <f t="shared" si="11"/>
        <v>-0.27197070572569904</v>
      </c>
      <c r="M146" s="120"/>
      <c r="N146" s="121"/>
    </row>
    <row r="147" spans="1:15" x14ac:dyDescent="0.25">
      <c r="B147" s="119" t="s">
        <v>85</v>
      </c>
      <c r="C147" s="120">
        <v>0</v>
      </c>
      <c r="D147" s="121">
        <v>-1</v>
      </c>
      <c r="E147" s="120">
        <v>1389</v>
      </c>
      <c r="F147" s="121" t="str">
        <f t="shared" si="11"/>
        <v>-</v>
      </c>
      <c r="G147" s="120">
        <v>2941</v>
      </c>
      <c r="H147" s="121">
        <f t="shared" si="11"/>
        <v>1.1173506119510441</v>
      </c>
      <c r="I147" s="120">
        <v>2534</v>
      </c>
      <c r="J147" s="121">
        <f t="shared" si="11"/>
        <v>-0.13838830329819785</v>
      </c>
      <c r="K147" s="120">
        <v>2455</v>
      </c>
      <c r="L147" s="121">
        <f t="shared" si="11"/>
        <v>-3.1176006314127869E-2</v>
      </c>
      <c r="M147" s="120"/>
      <c r="N147" s="121"/>
    </row>
    <row r="148" spans="1:15" x14ac:dyDescent="0.25">
      <c r="B148" s="119" t="s">
        <v>87</v>
      </c>
      <c r="C148" s="120">
        <v>1133</v>
      </c>
      <c r="D148" s="121">
        <v>-0.64965986394557818</v>
      </c>
      <c r="E148" s="120">
        <v>1244</v>
      </c>
      <c r="F148" s="121">
        <f t="shared" si="11"/>
        <v>9.7969991173874726E-2</v>
      </c>
      <c r="G148" s="120">
        <v>2558</v>
      </c>
      <c r="H148" s="121">
        <f t="shared" si="11"/>
        <v>1.0562700964630225</v>
      </c>
      <c r="I148" s="120">
        <v>3156</v>
      </c>
      <c r="J148" s="121">
        <f t="shared" si="11"/>
        <v>0.23377638780297105</v>
      </c>
      <c r="K148" s="120">
        <v>3085</v>
      </c>
      <c r="L148" s="121">
        <f t="shared" si="11"/>
        <v>-2.249683143219261E-2</v>
      </c>
      <c r="M148" s="120"/>
      <c r="N148" s="121"/>
    </row>
    <row r="149" spans="1:15" x14ac:dyDescent="0.25">
      <c r="B149" s="119" t="s">
        <v>89</v>
      </c>
      <c r="C149" s="120">
        <v>238</v>
      </c>
      <c r="D149" s="121">
        <v>-0.93713681986265185</v>
      </c>
      <c r="E149" s="120">
        <v>2765</v>
      </c>
      <c r="F149" s="121">
        <f t="shared" si="11"/>
        <v>10.617647058823529</v>
      </c>
      <c r="G149" s="120">
        <v>2665</v>
      </c>
      <c r="H149" s="121">
        <f t="shared" si="11"/>
        <v>-3.6166365280289381E-2</v>
      </c>
      <c r="I149" s="120">
        <v>3076</v>
      </c>
      <c r="J149" s="121">
        <f t="shared" si="11"/>
        <v>0.15422138836772992</v>
      </c>
      <c r="K149" s="120">
        <v>2728</v>
      </c>
      <c r="L149" s="121">
        <f t="shared" si="11"/>
        <v>-0.11313394018205458</v>
      </c>
      <c r="M149" s="120"/>
      <c r="N149" s="121"/>
    </row>
    <row r="150" spans="1:15" x14ac:dyDescent="0.25">
      <c r="A150" s="125"/>
      <c r="B150" s="119" t="s">
        <v>91</v>
      </c>
      <c r="C150" s="120">
        <v>347</v>
      </c>
      <c r="D150" s="121">
        <v>-0.91965732808520495</v>
      </c>
      <c r="E150" s="120">
        <v>3944</v>
      </c>
      <c r="F150" s="121">
        <f t="shared" si="11"/>
        <v>10.36599423631124</v>
      </c>
      <c r="G150" s="120">
        <v>3276</v>
      </c>
      <c r="H150" s="121">
        <f t="shared" si="11"/>
        <v>-0.16937119675456391</v>
      </c>
      <c r="I150" s="120">
        <v>3785</v>
      </c>
      <c r="J150" s="121">
        <f t="shared" si="11"/>
        <v>0.15537240537240526</v>
      </c>
      <c r="K150" s="120">
        <v>4043</v>
      </c>
      <c r="L150" s="121">
        <f t="shared" si="11"/>
        <v>6.816380449141346E-2</v>
      </c>
      <c r="M150" s="120"/>
      <c r="N150" s="121"/>
    </row>
    <row r="151" spans="1:15" x14ac:dyDescent="0.25">
      <c r="B151" s="119" t="s">
        <v>93</v>
      </c>
      <c r="C151" s="120">
        <v>862</v>
      </c>
      <c r="D151" s="121">
        <v>-0.83555894696680655</v>
      </c>
      <c r="E151" s="120">
        <v>4559</v>
      </c>
      <c r="F151" s="121">
        <f t="shared" si="11"/>
        <v>4.2888631090487239</v>
      </c>
      <c r="G151" s="120">
        <v>4655</v>
      </c>
      <c r="H151" s="121">
        <f t="shared" si="11"/>
        <v>2.1057249396797539E-2</v>
      </c>
      <c r="I151" s="120">
        <v>4820</v>
      </c>
      <c r="J151" s="121">
        <f t="shared" si="11"/>
        <v>3.5445757250268439E-2</v>
      </c>
      <c r="K151" s="120">
        <v>4637</v>
      </c>
      <c r="L151" s="121">
        <f t="shared" si="11"/>
        <v>-3.7966804979253088E-2</v>
      </c>
      <c r="M151" s="120"/>
      <c r="N151" s="121"/>
    </row>
    <row r="152" spans="1:15" x14ac:dyDescent="0.25">
      <c r="B152" s="119" t="s">
        <v>95</v>
      </c>
      <c r="C152" s="120">
        <v>854</v>
      </c>
      <c r="D152" s="121">
        <v>-0.78644661165291319</v>
      </c>
      <c r="E152" s="120">
        <v>3993</v>
      </c>
      <c r="F152" s="121">
        <f t="shared" si="11"/>
        <v>3.6756440281030445</v>
      </c>
      <c r="G152" s="120">
        <v>4758</v>
      </c>
      <c r="H152" s="121">
        <f t="shared" si="11"/>
        <v>0.19158527422990224</v>
      </c>
      <c r="I152" s="120">
        <v>4975</v>
      </c>
      <c r="J152" s="121">
        <f t="shared" si="11"/>
        <v>4.5607398066414451E-2</v>
      </c>
      <c r="K152" s="120">
        <v>5171</v>
      </c>
      <c r="L152" s="121">
        <f t="shared" si="11"/>
        <v>3.939698492462318E-2</v>
      </c>
      <c r="M152" s="120"/>
      <c r="N152" s="121"/>
    </row>
    <row r="153" spans="1:15" ht="15.75" x14ac:dyDescent="0.25">
      <c r="B153" s="122" t="s">
        <v>32</v>
      </c>
      <c r="C153" s="123">
        <v>16159</v>
      </c>
      <c r="D153" s="124">
        <v>-0.69162802236598542</v>
      </c>
      <c r="E153" s="123">
        <v>21846</v>
      </c>
      <c r="F153" s="124">
        <f t="shared" si="11"/>
        <v>0.35194009530292725</v>
      </c>
      <c r="G153" s="123">
        <v>39072</v>
      </c>
      <c r="H153" s="124">
        <f t="shared" si="11"/>
        <v>0.78851963746223563</v>
      </c>
      <c r="I153" s="123">
        <v>45133</v>
      </c>
      <c r="J153" s="124">
        <f t="shared" si="11"/>
        <v>0.15512387387387383</v>
      </c>
      <c r="K153" s="123">
        <v>44501</v>
      </c>
      <c r="L153" s="124">
        <f t="shared" si="11"/>
        <v>-1.4003057629672355E-2</v>
      </c>
      <c r="M153" s="123">
        <v>18247</v>
      </c>
      <c r="N153" s="124">
        <v>4.471544715447151E-2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5"/>
      <c r="N156" s="128"/>
    </row>
    <row r="158" spans="1:15" ht="48.75" customHeight="1" thickBot="1" x14ac:dyDescent="0.3">
      <c r="B158" s="283" t="s">
        <v>243</v>
      </c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5" t="s">
        <v>118</v>
      </c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</row>
    <row r="161" spans="2:14" ht="22.5" thickTop="1" thickBot="1" x14ac:dyDescent="0.3">
      <c r="B161" s="111"/>
      <c r="C161" s="307">
        <f>C$7</f>
        <v>2020</v>
      </c>
      <c r="D161" s="308"/>
      <c r="E161" s="307">
        <f>E$7</f>
        <v>2021</v>
      </c>
      <c r="F161" s="308"/>
      <c r="G161" s="307">
        <f>G$7</f>
        <v>2022</v>
      </c>
      <c r="H161" s="308"/>
      <c r="I161" s="307">
        <f>I$7</f>
        <v>2023</v>
      </c>
      <c r="J161" s="308"/>
      <c r="K161" s="307">
        <f>K$7</f>
        <v>2024</v>
      </c>
      <c r="L161" s="308"/>
      <c r="M161" s="307">
        <f>M$7</f>
        <v>2025</v>
      </c>
      <c r="N161" s="308"/>
    </row>
    <row r="162" spans="2:14" ht="16.5" thickTop="1" thickBot="1" x14ac:dyDescent="0.3">
      <c r="B162" s="87"/>
      <c r="C162" s="116" t="s">
        <v>71</v>
      </c>
      <c r="D162" s="117" t="str">
        <f>CONCATENATE("var ",RIGHT(C161,2),"/",RIGHT(C161-1,2))</f>
        <v>var 20/19</v>
      </c>
      <c r="E162" s="118" t="s">
        <v>71</v>
      </c>
      <c r="F162" s="117" t="str">
        <f>CONCATENATE("var ",RIGHT(E161,2),"/",RIGHT(E161-1,2))</f>
        <v>var 21/20</v>
      </c>
      <c r="G162" s="118" t="s">
        <v>71</v>
      </c>
      <c r="H162" s="117" t="str">
        <f>CONCATENATE("var ",RIGHT(G161,2),"/",RIGHT(G161-1,2))</f>
        <v>var 22/21</v>
      </c>
      <c r="I162" s="118" t="s">
        <v>71</v>
      </c>
      <c r="J162" s="117" t="str">
        <f>CONCATENATE("var ",RIGHT(I161,2),"/",RIGHT(I161-1,2))</f>
        <v>var 23/22</v>
      </c>
      <c r="K162" s="118" t="s">
        <v>71</v>
      </c>
      <c r="L162" s="117" t="str">
        <f>CONCATENATE("var ",RIGHT(K161,2),"/",RIGHT(K161-1,2))</f>
        <v>var 24/23</v>
      </c>
      <c r="M162" s="118" t="s">
        <v>71</v>
      </c>
      <c r="N162" s="117" t="str">
        <f>CONCATENATE("var ",RIGHT(M161,2),"/",RIGHT(M161-1,2))</f>
        <v>var 25/24</v>
      </c>
    </row>
    <row r="163" spans="2:14" x14ac:dyDescent="0.25">
      <c r="B163" s="119" t="s">
        <v>73</v>
      </c>
      <c r="C163" s="120">
        <v>2336</v>
      </c>
      <c r="D163" s="121">
        <v>0.17801311144730203</v>
      </c>
      <c r="E163" s="120">
        <v>719</v>
      </c>
      <c r="F163" s="121">
        <f t="shared" ref="F163:L175" si="13">IFERROR(E163/C163-1,"-")</f>
        <v>-0.69220890410958902</v>
      </c>
      <c r="G163" s="120">
        <v>1823</v>
      </c>
      <c r="H163" s="121">
        <f t="shared" si="13"/>
        <v>1.5354659248956883</v>
      </c>
      <c r="I163" s="120">
        <v>2209</v>
      </c>
      <c r="J163" s="121">
        <f t="shared" si="13"/>
        <v>0.21173889193636852</v>
      </c>
      <c r="K163" s="120">
        <v>2149</v>
      </c>
      <c r="L163" s="121">
        <f t="shared" si="13"/>
        <v>-2.7161611588954249E-2</v>
      </c>
      <c r="M163" s="120">
        <v>2358</v>
      </c>
      <c r="N163" s="121">
        <f t="shared" ref="N163:N166" si="14">IFERROR(M163/K163-1,"-")</f>
        <v>9.7254536993950591E-2</v>
      </c>
    </row>
    <row r="164" spans="2:14" x14ac:dyDescent="0.25">
      <c r="B164" s="119" t="s">
        <v>75</v>
      </c>
      <c r="C164" s="120">
        <v>2719</v>
      </c>
      <c r="D164" s="121">
        <v>0.11434426229508188</v>
      </c>
      <c r="E164" s="120">
        <v>1408</v>
      </c>
      <c r="F164" s="121">
        <f t="shared" si="13"/>
        <v>-0.4821625597646193</v>
      </c>
      <c r="G164" s="120">
        <v>2638</v>
      </c>
      <c r="H164" s="121">
        <f t="shared" si="13"/>
        <v>0.87357954545454541</v>
      </c>
      <c r="I164" s="120">
        <v>2846</v>
      </c>
      <c r="J164" s="121">
        <f t="shared" si="13"/>
        <v>7.8847611827141728E-2</v>
      </c>
      <c r="K164" s="120">
        <v>2914</v>
      </c>
      <c r="L164" s="121">
        <f t="shared" si="13"/>
        <v>2.3893183415319763E-2</v>
      </c>
      <c r="M164" s="120">
        <v>3282</v>
      </c>
      <c r="N164" s="121">
        <f t="shared" si="14"/>
        <v>0.12628689087165412</v>
      </c>
    </row>
    <row r="165" spans="2:14" x14ac:dyDescent="0.25">
      <c r="B165" s="119" t="s">
        <v>77</v>
      </c>
      <c r="C165" s="120">
        <v>744</v>
      </c>
      <c r="D165" s="121">
        <v>-0.63493621197252215</v>
      </c>
      <c r="E165" s="120">
        <v>1099</v>
      </c>
      <c r="F165" s="121">
        <f t="shared" si="13"/>
        <v>0.47715053763440851</v>
      </c>
      <c r="G165" s="120">
        <v>2270</v>
      </c>
      <c r="H165" s="121">
        <f t="shared" si="13"/>
        <v>1.0655141037306644</v>
      </c>
      <c r="I165" s="120">
        <v>2344</v>
      </c>
      <c r="J165" s="121">
        <f t="shared" si="13"/>
        <v>3.2599118942731264E-2</v>
      </c>
      <c r="K165" s="120">
        <v>2307</v>
      </c>
      <c r="L165" s="121">
        <f t="shared" si="13"/>
        <v>-1.5784982935153624E-2</v>
      </c>
      <c r="M165" s="120">
        <v>2669</v>
      </c>
      <c r="N165" s="121">
        <f t="shared" si="14"/>
        <v>0.15691374078890341</v>
      </c>
    </row>
    <row r="166" spans="2:14" x14ac:dyDescent="0.25">
      <c r="B166" s="119" t="s">
        <v>79</v>
      </c>
      <c r="C166" s="120">
        <v>0</v>
      </c>
      <c r="D166" s="121">
        <v>-1</v>
      </c>
      <c r="E166" s="120">
        <v>810</v>
      </c>
      <c r="F166" s="121" t="str">
        <f t="shared" si="13"/>
        <v>-</v>
      </c>
      <c r="G166" s="120">
        <v>2669</v>
      </c>
      <c r="H166" s="121">
        <f t="shared" si="13"/>
        <v>2.2950617283950616</v>
      </c>
      <c r="I166" s="120">
        <v>3420</v>
      </c>
      <c r="J166" s="121">
        <f t="shared" si="13"/>
        <v>0.28137879355563888</v>
      </c>
      <c r="K166" s="120">
        <v>3021</v>
      </c>
      <c r="L166" s="121">
        <f t="shared" si="13"/>
        <v>-0.1166666666666667</v>
      </c>
      <c r="M166" s="120">
        <v>2612</v>
      </c>
      <c r="N166" s="121">
        <f t="shared" si="14"/>
        <v>-0.13538563389606095</v>
      </c>
    </row>
    <row r="167" spans="2:14" x14ac:dyDescent="0.25">
      <c r="B167" s="119" t="s">
        <v>81</v>
      </c>
      <c r="C167" s="120">
        <v>0</v>
      </c>
      <c r="D167" s="121">
        <v>-1</v>
      </c>
      <c r="E167" s="120">
        <v>1638</v>
      </c>
      <c r="F167" s="121" t="str">
        <f t="shared" si="13"/>
        <v>-</v>
      </c>
      <c r="G167" s="120">
        <v>2204</v>
      </c>
      <c r="H167" s="121">
        <f t="shared" si="13"/>
        <v>0.34554334554334565</v>
      </c>
      <c r="I167" s="120">
        <v>2278</v>
      </c>
      <c r="J167" s="121">
        <f t="shared" si="13"/>
        <v>3.3575317604355615E-2</v>
      </c>
      <c r="K167" s="120">
        <v>2217</v>
      </c>
      <c r="L167" s="121">
        <f t="shared" si="13"/>
        <v>-2.6777875329236145E-2</v>
      </c>
      <c r="M167" s="120"/>
      <c r="N167" s="121"/>
    </row>
    <row r="168" spans="2:14" x14ac:dyDescent="0.25">
      <c r="B168" s="119" t="s">
        <v>83</v>
      </c>
      <c r="C168" s="120">
        <v>0</v>
      </c>
      <c r="D168" s="121">
        <v>-1</v>
      </c>
      <c r="E168" s="120">
        <v>1226</v>
      </c>
      <c r="F168" s="121" t="str">
        <f t="shared" si="13"/>
        <v>-</v>
      </c>
      <c r="G168" s="120">
        <v>1538</v>
      </c>
      <c r="H168" s="121">
        <f t="shared" si="13"/>
        <v>0.25448613376835238</v>
      </c>
      <c r="I168" s="120">
        <v>1790</v>
      </c>
      <c r="J168" s="121">
        <f t="shared" si="13"/>
        <v>0.16384915474642403</v>
      </c>
      <c r="K168" s="120">
        <v>2073</v>
      </c>
      <c r="L168" s="121">
        <f t="shared" si="13"/>
        <v>0.1581005586592179</v>
      </c>
      <c r="M168" s="120"/>
      <c r="N168" s="121"/>
    </row>
    <row r="169" spans="2:14" x14ac:dyDescent="0.25">
      <c r="B169" s="119" t="s">
        <v>85</v>
      </c>
      <c r="C169" s="120">
        <v>0</v>
      </c>
      <c r="D169" s="121">
        <v>-1</v>
      </c>
      <c r="E169" s="120">
        <v>2008</v>
      </c>
      <c r="F169" s="121" t="str">
        <f t="shared" si="13"/>
        <v>-</v>
      </c>
      <c r="G169" s="120">
        <v>1994</v>
      </c>
      <c r="H169" s="121">
        <f t="shared" si="13"/>
        <v>-6.9721115537848544E-3</v>
      </c>
      <c r="I169" s="120">
        <v>2053</v>
      </c>
      <c r="J169" s="121">
        <f t="shared" si="13"/>
        <v>2.9588766298896729E-2</v>
      </c>
      <c r="K169" s="120">
        <v>2235</v>
      </c>
      <c r="L169" s="121">
        <f t="shared" si="13"/>
        <v>8.8650754992693592E-2</v>
      </c>
      <c r="M169" s="120"/>
      <c r="N169" s="121"/>
    </row>
    <row r="170" spans="2:14" x14ac:dyDescent="0.25">
      <c r="B170" s="119" t="s">
        <v>87</v>
      </c>
      <c r="C170" s="120">
        <v>954</v>
      </c>
      <c r="D170" s="121">
        <v>-0.58719169190826481</v>
      </c>
      <c r="E170" s="120">
        <v>2395</v>
      </c>
      <c r="F170" s="121">
        <f t="shared" si="13"/>
        <v>1.5104821802935011</v>
      </c>
      <c r="G170" s="120">
        <v>2886</v>
      </c>
      <c r="H170" s="121">
        <f t="shared" si="13"/>
        <v>0.20501043841336108</v>
      </c>
      <c r="I170" s="120">
        <v>2930</v>
      </c>
      <c r="J170" s="121">
        <f t="shared" si="13"/>
        <v>1.524601524601521E-2</v>
      </c>
      <c r="K170" s="120">
        <v>3259</v>
      </c>
      <c r="L170" s="121">
        <f t="shared" si="13"/>
        <v>0.11228668941979514</v>
      </c>
      <c r="M170" s="120"/>
      <c r="N170" s="121"/>
    </row>
    <row r="171" spans="2:14" x14ac:dyDescent="0.25">
      <c r="B171" s="119" t="s">
        <v>89</v>
      </c>
      <c r="C171" s="120">
        <v>368</v>
      </c>
      <c r="D171" s="121">
        <v>-0.77601947656725501</v>
      </c>
      <c r="E171" s="120">
        <v>1381</v>
      </c>
      <c r="F171" s="121">
        <f t="shared" si="13"/>
        <v>2.7527173913043477</v>
      </c>
      <c r="G171" s="120">
        <v>1823</v>
      </c>
      <c r="H171" s="121">
        <f t="shared" si="13"/>
        <v>0.32005792903692987</v>
      </c>
      <c r="I171" s="120">
        <v>1975</v>
      </c>
      <c r="J171" s="121">
        <f t="shared" si="13"/>
        <v>8.3379045529347273E-2</v>
      </c>
      <c r="K171" s="120">
        <v>1850</v>
      </c>
      <c r="L171" s="121">
        <f t="shared" si="13"/>
        <v>-6.3291139240506333E-2</v>
      </c>
      <c r="M171" s="120"/>
      <c r="N171" s="121"/>
    </row>
    <row r="172" spans="2:14" x14ac:dyDescent="0.25">
      <c r="B172" s="119" t="s">
        <v>91</v>
      </c>
      <c r="C172" s="120">
        <v>1343</v>
      </c>
      <c r="D172" s="121">
        <v>-0.33744449925999009</v>
      </c>
      <c r="E172" s="120">
        <v>2655</v>
      </c>
      <c r="F172" s="121">
        <f t="shared" si="13"/>
        <v>0.9769173492181682</v>
      </c>
      <c r="G172" s="120">
        <v>2789</v>
      </c>
      <c r="H172" s="121">
        <f t="shared" si="13"/>
        <v>5.0470809792843685E-2</v>
      </c>
      <c r="I172" s="120">
        <v>2829</v>
      </c>
      <c r="J172" s="121">
        <f t="shared" si="13"/>
        <v>1.4342058085335285E-2</v>
      </c>
      <c r="K172" s="120">
        <v>2728</v>
      </c>
      <c r="L172" s="121">
        <f t="shared" si="13"/>
        <v>-3.5701661364439752E-2</v>
      </c>
      <c r="M172" s="120"/>
      <c r="N172" s="121"/>
    </row>
    <row r="173" spans="2:14" x14ac:dyDescent="0.25">
      <c r="B173" s="119" t="s">
        <v>93</v>
      </c>
      <c r="C173" s="120">
        <v>230</v>
      </c>
      <c r="D173" s="121">
        <v>-0.88764044943820219</v>
      </c>
      <c r="E173" s="120">
        <v>2255</v>
      </c>
      <c r="F173" s="121">
        <f t="shared" si="13"/>
        <v>8.804347826086957</v>
      </c>
      <c r="G173" s="120">
        <v>1953</v>
      </c>
      <c r="H173" s="121">
        <f t="shared" si="13"/>
        <v>-0.13392461197339245</v>
      </c>
      <c r="I173" s="120">
        <v>2171</v>
      </c>
      <c r="J173" s="121">
        <f t="shared" si="13"/>
        <v>0.11162314388120831</v>
      </c>
      <c r="K173" s="120">
        <v>2133</v>
      </c>
      <c r="L173" s="121">
        <f t="shared" si="13"/>
        <v>-1.7503454629203108E-2</v>
      </c>
      <c r="M173" s="120"/>
      <c r="N173" s="121"/>
    </row>
    <row r="174" spans="2:14" x14ac:dyDescent="0.25">
      <c r="B174" s="119" t="s">
        <v>95</v>
      </c>
      <c r="C174" s="120">
        <v>723</v>
      </c>
      <c r="D174" s="121">
        <v>-0.59129451667608812</v>
      </c>
      <c r="E174" s="120">
        <v>2325</v>
      </c>
      <c r="F174" s="121">
        <f t="shared" si="13"/>
        <v>2.2157676348547719</v>
      </c>
      <c r="G174" s="120">
        <v>2681</v>
      </c>
      <c r="H174" s="121">
        <f t="shared" si="13"/>
        <v>0.15311827956989243</v>
      </c>
      <c r="I174" s="120">
        <v>2053</v>
      </c>
      <c r="J174" s="121">
        <f t="shared" si="13"/>
        <v>-0.23424095486758667</v>
      </c>
      <c r="K174" s="120">
        <v>2212</v>
      </c>
      <c r="L174" s="121">
        <f t="shared" si="13"/>
        <v>7.7447637603507147E-2</v>
      </c>
      <c r="M174" s="120"/>
      <c r="N174" s="121"/>
    </row>
    <row r="175" spans="2:14" ht="15.75" x14ac:dyDescent="0.25">
      <c r="B175" s="122" t="s">
        <v>32</v>
      </c>
      <c r="C175" s="123">
        <v>9702</v>
      </c>
      <c r="D175" s="124">
        <v>-0.60245851259987715</v>
      </c>
      <c r="E175" s="123">
        <v>19919</v>
      </c>
      <c r="F175" s="124">
        <f t="shared" si="13"/>
        <v>1.0530818387961247</v>
      </c>
      <c r="G175" s="123">
        <v>27268</v>
      </c>
      <c r="H175" s="124">
        <f t="shared" si="13"/>
        <v>0.36894422410763594</v>
      </c>
      <c r="I175" s="123">
        <v>28898</v>
      </c>
      <c r="J175" s="124">
        <f t="shared" si="13"/>
        <v>5.9777028018189737E-2</v>
      </c>
      <c r="K175" s="123">
        <v>29098</v>
      </c>
      <c r="L175" s="124">
        <f t="shared" si="13"/>
        <v>6.9208941795280143E-3</v>
      </c>
      <c r="M175" s="123">
        <v>10921</v>
      </c>
      <c r="N175" s="124">
        <v>5.1005677990568765E-2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9"/>
      <c r="L177" s="107"/>
      <c r="M177" s="107"/>
      <c r="N177" s="107"/>
    </row>
    <row r="180" spans="1:15" ht="48.75" customHeight="1" thickBot="1" x14ac:dyDescent="0.3">
      <c r="B180" s="283" t="s">
        <v>244</v>
      </c>
      <c r="C180" s="283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5" t="s">
        <v>121</v>
      </c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</row>
    <row r="183" spans="1:15" ht="22.5" thickTop="1" thickBot="1" x14ac:dyDescent="0.3">
      <c r="B183" s="111"/>
      <c r="C183" s="307">
        <f>C$7</f>
        <v>2020</v>
      </c>
      <c r="D183" s="308"/>
      <c r="E183" s="307">
        <f>E$7</f>
        <v>2021</v>
      </c>
      <c r="F183" s="308"/>
      <c r="G183" s="307">
        <f>G$7</f>
        <v>2022</v>
      </c>
      <c r="H183" s="308"/>
      <c r="I183" s="307">
        <f>I$7</f>
        <v>2023</v>
      </c>
      <c r="J183" s="308"/>
      <c r="K183" s="307">
        <f>K$7</f>
        <v>2024</v>
      </c>
      <c r="L183" s="308"/>
      <c r="M183" s="307">
        <f>M$7</f>
        <v>2025</v>
      </c>
      <c r="N183" s="308"/>
    </row>
    <row r="184" spans="1:15" ht="16.5" thickTop="1" thickBot="1" x14ac:dyDescent="0.3">
      <c r="B184" s="87"/>
      <c r="C184" s="116" t="s">
        <v>71</v>
      </c>
      <c r="D184" s="117" t="str">
        <f>CONCATENATE("var ",RIGHT(C183,2),"/",RIGHT(C183-1,2))</f>
        <v>var 20/19</v>
      </c>
      <c r="E184" s="118" t="s">
        <v>71</v>
      </c>
      <c r="F184" s="117" t="str">
        <f>CONCATENATE("var ",RIGHT(E183,2),"/",RIGHT(E183-1,2))</f>
        <v>var 21/20</v>
      </c>
      <c r="G184" s="118" t="s">
        <v>71</v>
      </c>
      <c r="H184" s="117" t="str">
        <f>CONCATENATE("var ",RIGHT(G183,2),"/",RIGHT(G183-1,2))</f>
        <v>var 22/21</v>
      </c>
      <c r="I184" s="118" t="s">
        <v>71</v>
      </c>
      <c r="J184" s="117" t="str">
        <f>CONCATENATE("var ",RIGHT(I183,2),"/",RIGHT(I183-1,2))</f>
        <v>var 23/22</v>
      </c>
      <c r="K184" s="118" t="s">
        <v>71</v>
      </c>
      <c r="L184" s="117" t="str">
        <f>CONCATENATE("var ",RIGHT(K183,2),"/",RIGHT(K183-1,2))</f>
        <v>var 24/23</v>
      </c>
      <c r="M184" s="118" t="s">
        <v>71</v>
      </c>
      <c r="N184" s="117" t="str">
        <f>CONCATENATE("var ",RIGHT(M183,2),"/",RIGHT(M183-1,2))</f>
        <v>var 25/24</v>
      </c>
    </row>
    <row r="185" spans="1:15" x14ac:dyDescent="0.25">
      <c r="A185" s="125"/>
      <c r="B185" s="119" t="s">
        <v>73</v>
      </c>
      <c r="C185" s="120">
        <v>4296</v>
      </c>
      <c r="D185" s="121">
        <v>0.11208904996116997</v>
      </c>
      <c r="E185" s="120">
        <v>284</v>
      </c>
      <c r="F185" s="121">
        <f t="shared" ref="F185:L197" si="15">IFERROR(E185/C185-1,"-")</f>
        <v>-0.93389199255121047</v>
      </c>
      <c r="G185" s="120">
        <v>2729</v>
      </c>
      <c r="H185" s="121">
        <f t="shared" si="15"/>
        <v>8.6091549295774641</v>
      </c>
      <c r="I185" s="120">
        <v>4058</v>
      </c>
      <c r="J185" s="121">
        <f t="shared" si="15"/>
        <v>0.48699157200439713</v>
      </c>
      <c r="K185" s="120">
        <v>4254</v>
      </c>
      <c r="L185" s="121">
        <f t="shared" si="15"/>
        <v>4.8299655002464359E-2</v>
      </c>
      <c r="M185" s="120">
        <v>3018</v>
      </c>
      <c r="N185" s="121">
        <f t="shared" ref="N185:N188" si="16">IFERROR(M185/K185-1,"-")</f>
        <v>-0.29055007052186177</v>
      </c>
    </row>
    <row r="186" spans="1:15" x14ac:dyDescent="0.25">
      <c r="B186" s="119" t="s">
        <v>75</v>
      </c>
      <c r="C186" s="120">
        <v>3387</v>
      </c>
      <c r="D186" s="121">
        <v>0.21922246220302366</v>
      </c>
      <c r="E186" s="120">
        <v>59</v>
      </c>
      <c r="F186" s="121">
        <f t="shared" si="15"/>
        <v>-0.98258045467965749</v>
      </c>
      <c r="G186" s="120">
        <v>3069</v>
      </c>
      <c r="H186" s="121">
        <f t="shared" si="15"/>
        <v>51.016949152542374</v>
      </c>
      <c r="I186" s="120">
        <v>3219</v>
      </c>
      <c r="J186" s="121">
        <f t="shared" si="15"/>
        <v>4.8875855327468187E-2</v>
      </c>
      <c r="K186" s="120">
        <v>3831</v>
      </c>
      <c r="L186" s="121">
        <f t="shared" si="15"/>
        <v>0.19012115563839704</v>
      </c>
      <c r="M186" s="120">
        <v>3089</v>
      </c>
      <c r="N186" s="121">
        <f t="shared" si="16"/>
        <v>-0.19368311145914907</v>
      </c>
    </row>
    <row r="187" spans="1:15" x14ac:dyDescent="0.25">
      <c r="B187" s="119" t="s">
        <v>77</v>
      </c>
      <c r="C187" s="120">
        <v>1344</v>
      </c>
      <c r="D187" s="121">
        <v>-0.61501002578057862</v>
      </c>
      <c r="E187" s="120">
        <v>65</v>
      </c>
      <c r="F187" s="121">
        <f t="shared" si="15"/>
        <v>-0.95163690476190477</v>
      </c>
      <c r="G187" s="120">
        <v>3012</v>
      </c>
      <c r="H187" s="121">
        <f t="shared" si="15"/>
        <v>45.338461538461537</v>
      </c>
      <c r="I187" s="120">
        <v>2822</v>
      </c>
      <c r="J187" s="121">
        <f t="shared" si="15"/>
        <v>-6.3081009296148793E-2</v>
      </c>
      <c r="K187" s="120">
        <v>3770</v>
      </c>
      <c r="L187" s="121">
        <f t="shared" si="15"/>
        <v>0.33593196314670437</v>
      </c>
      <c r="M187" s="120">
        <v>3351</v>
      </c>
      <c r="N187" s="121">
        <f t="shared" si="16"/>
        <v>-0.11114058355437662</v>
      </c>
    </row>
    <row r="188" spans="1:15" x14ac:dyDescent="0.25">
      <c r="B188" s="119" t="s">
        <v>79</v>
      </c>
      <c r="C188" s="120">
        <v>0</v>
      </c>
      <c r="D188" s="121">
        <v>-1</v>
      </c>
      <c r="E188" s="120">
        <v>181</v>
      </c>
      <c r="F188" s="121" t="str">
        <f t="shared" si="15"/>
        <v>-</v>
      </c>
      <c r="G188" s="120">
        <v>3784</v>
      </c>
      <c r="H188" s="121">
        <f t="shared" si="15"/>
        <v>19.906077348066297</v>
      </c>
      <c r="I188" s="120">
        <v>3844</v>
      </c>
      <c r="J188" s="121">
        <f t="shared" si="15"/>
        <v>1.5856236786469413E-2</v>
      </c>
      <c r="K188" s="120">
        <v>4173</v>
      </c>
      <c r="L188" s="121">
        <f t="shared" si="15"/>
        <v>8.5587929240374505E-2</v>
      </c>
      <c r="M188" s="120">
        <v>2803</v>
      </c>
      <c r="N188" s="121">
        <f t="shared" si="16"/>
        <v>-0.32830098250659001</v>
      </c>
    </row>
    <row r="189" spans="1:15" x14ac:dyDescent="0.25">
      <c r="B189" s="119" t="s">
        <v>81</v>
      </c>
      <c r="C189" s="120">
        <v>0</v>
      </c>
      <c r="D189" s="121">
        <v>-1</v>
      </c>
      <c r="E189" s="120">
        <v>520</v>
      </c>
      <c r="F189" s="121" t="str">
        <f t="shared" si="15"/>
        <v>-</v>
      </c>
      <c r="G189" s="120">
        <v>2653</v>
      </c>
      <c r="H189" s="121">
        <f t="shared" si="15"/>
        <v>4.101923076923077</v>
      </c>
      <c r="I189" s="120">
        <v>3384</v>
      </c>
      <c r="J189" s="121">
        <f t="shared" si="15"/>
        <v>0.27553712777987194</v>
      </c>
      <c r="K189" s="120">
        <v>3296</v>
      </c>
      <c r="L189" s="121">
        <f t="shared" si="15"/>
        <v>-2.6004728132387744E-2</v>
      </c>
      <c r="M189" s="120"/>
      <c r="N189" s="121"/>
    </row>
    <row r="190" spans="1:15" x14ac:dyDescent="0.25">
      <c r="B190" s="119" t="s">
        <v>122</v>
      </c>
      <c r="C190" s="120">
        <v>0</v>
      </c>
      <c r="D190" s="121">
        <v>-1</v>
      </c>
      <c r="E190" s="120">
        <v>1266</v>
      </c>
      <c r="F190" s="121" t="str">
        <f t="shared" si="15"/>
        <v>-</v>
      </c>
      <c r="G190" s="120">
        <v>2511</v>
      </c>
      <c r="H190" s="121">
        <f t="shared" si="15"/>
        <v>0.98341232227488162</v>
      </c>
      <c r="I190" s="120">
        <v>2974</v>
      </c>
      <c r="J190" s="121">
        <f t="shared" si="15"/>
        <v>0.18438868976503375</v>
      </c>
      <c r="K190" s="120">
        <v>2680</v>
      </c>
      <c r="L190" s="121">
        <f t="shared" si="15"/>
        <v>-9.8856758574310644E-2</v>
      </c>
      <c r="M190" s="120"/>
      <c r="N190" s="121"/>
    </row>
    <row r="191" spans="1:15" x14ac:dyDescent="0.25">
      <c r="B191" s="119" t="s">
        <v>85</v>
      </c>
      <c r="C191" s="120">
        <v>0</v>
      </c>
      <c r="D191" s="121">
        <v>-1</v>
      </c>
      <c r="E191" s="120">
        <v>2128</v>
      </c>
      <c r="F191" s="121" t="str">
        <f t="shared" si="15"/>
        <v>-</v>
      </c>
      <c r="G191" s="120">
        <v>3593</v>
      </c>
      <c r="H191" s="121">
        <f t="shared" si="15"/>
        <v>0.68843984962406024</v>
      </c>
      <c r="I191" s="120">
        <v>4014</v>
      </c>
      <c r="J191" s="121">
        <f t="shared" si="15"/>
        <v>0.11717227943222941</v>
      </c>
      <c r="K191" s="120">
        <v>4277</v>
      </c>
      <c r="L191" s="121">
        <f t="shared" si="15"/>
        <v>6.5520677628301049E-2</v>
      </c>
      <c r="M191" s="120"/>
      <c r="N191" s="121"/>
    </row>
    <row r="192" spans="1:15" x14ac:dyDescent="0.25">
      <c r="B192" s="119" t="s">
        <v>87</v>
      </c>
      <c r="C192" s="120">
        <v>1493</v>
      </c>
      <c r="D192" s="121">
        <v>-0.50888157894736841</v>
      </c>
      <c r="E192" s="120">
        <v>2402</v>
      </c>
      <c r="F192" s="121">
        <f t="shared" si="15"/>
        <v>0.60884125920964505</v>
      </c>
      <c r="G192" s="120">
        <v>2717</v>
      </c>
      <c r="H192" s="121">
        <f t="shared" si="15"/>
        <v>0.13114071606994182</v>
      </c>
      <c r="I192" s="120">
        <v>3806</v>
      </c>
      <c r="J192" s="121">
        <f t="shared" si="15"/>
        <v>0.40080971659919018</v>
      </c>
      <c r="K192" s="120">
        <v>3503</v>
      </c>
      <c r="L192" s="121">
        <f t="shared" si="15"/>
        <v>-7.9611140304781891E-2</v>
      </c>
      <c r="M192" s="120"/>
      <c r="N192" s="121"/>
    </row>
    <row r="193" spans="2:15" x14ac:dyDescent="0.25">
      <c r="B193" s="119" t="s">
        <v>89</v>
      </c>
      <c r="C193" s="120">
        <v>2218</v>
      </c>
      <c r="D193" s="121">
        <v>-0.36718972895863056</v>
      </c>
      <c r="E193" s="120">
        <v>3200</v>
      </c>
      <c r="F193" s="121">
        <f t="shared" si="15"/>
        <v>0.44274120829576202</v>
      </c>
      <c r="G193" s="120">
        <v>3335</v>
      </c>
      <c r="H193" s="121">
        <f t="shared" si="15"/>
        <v>4.2187500000000044E-2</v>
      </c>
      <c r="I193" s="120">
        <v>3714</v>
      </c>
      <c r="J193" s="121">
        <f t="shared" si="15"/>
        <v>0.11364317841079452</v>
      </c>
      <c r="K193" s="120">
        <v>3091</v>
      </c>
      <c r="L193" s="121">
        <f t="shared" si="15"/>
        <v>-0.16774367259019929</v>
      </c>
      <c r="M193" s="120"/>
      <c r="N193" s="121"/>
    </row>
    <row r="194" spans="2:15" x14ac:dyDescent="0.25">
      <c r="B194" s="119" t="s">
        <v>91</v>
      </c>
      <c r="C194" s="120">
        <v>848</v>
      </c>
      <c r="D194" s="121">
        <v>-0.76385407964355334</v>
      </c>
      <c r="E194" s="120">
        <v>4609</v>
      </c>
      <c r="F194" s="121">
        <f t="shared" si="15"/>
        <v>4.4351415094339623</v>
      </c>
      <c r="G194" s="120">
        <v>3802</v>
      </c>
      <c r="H194" s="121">
        <f t="shared" si="15"/>
        <v>-0.17509221089173355</v>
      </c>
      <c r="I194" s="120">
        <v>4250</v>
      </c>
      <c r="J194" s="121">
        <f t="shared" si="15"/>
        <v>0.11783271962125208</v>
      </c>
      <c r="K194" s="120">
        <v>3949</v>
      </c>
      <c r="L194" s="121">
        <f t="shared" si="15"/>
        <v>-7.082352941176473E-2</v>
      </c>
      <c r="M194" s="120"/>
      <c r="N194" s="121"/>
    </row>
    <row r="195" spans="2:15" x14ac:dyDescent="0.25">
      <c r="B195" s="119" t="s">
        <v>93</v>
      </c>
      <c r="C195" s="120">
        <v>437</v>
      </c>
      <c r="D195" s="121">
        <v>-0.88690476190476186</v>
      </c>
      <c r="E195" s="120">
        <v>4138</v>
      </c>
      <c r="F195" s="121">
        <f t="shared" si="15"/>
        <v>8.469107551487415</v>
      </c>
      <c r="G195" s="120">
        <v>3396</v>
      </c>
      <c r="H195" s="121">
        <f t="shared" si="15"/>
        <v>-0.17931367810536492</v>
      </c>
      <c r="I195" s="120">
        <v>3688</v>
      </c>
      <c r="J195" s="121">
        <f t="shared" si="15"/>
        <v>8.5983510011778508E-2</v>
      </c>
      <c r="K195" s="120">
        <v>3573</v>
      </c>
      <c r="L195" s="121">
        <f t="shared" si="15"/>
        <v>-3.1182212581344904E-2</v>
      </c>
      <c r="M195" s="120"/>
      <c r="N195" s="121"/>
    </row>
    <row r="196" spans="2:15" x14ac:dyDescent="0.25">
      <c r="B196" s="119" t="s">
        <v>95</v>
      </c>
      <c r="C196" s="120">
        <v>554</v>
      </c>
      <c r="D196" s="121">
        <v>-0.86448140900195691</v>
      </c>
      <c r="E196" s="120">
        <v>3955</v>
      </c>
      <c r="F196" s="121">
        <f t="shared" si="15"/>
        <v>6.1389891696750905</v>
      </c>
      <c r="G196" s="120">
        <v>4166</v>
      </c>
      <c r="H196" s="121">
        <f t="shared" si="15"/>
        <v>5.3350189633375456E-2</v>
      </c>
      <c r="I196" s="120">
        <v>4414</v>
      </c>
      <c r="J196" s="121">
        <f t="shared" si="15"/>
        <v>5.9529524723955785E-2</v>
      </c>
      <c r="K196" s="120">
        <v>4236</v>
      </c>
      <c r="L196" s="121">
        <f t="shared" si="15"/>
        <v>-4.0326234707748099E-2</v>
      </c>
      <c r="M196" s="120"/>
      <c r="N196" s="121"/>
    </row>
    <row r="197" spans="2:15" ht="15.75" x14ac:dyDescent="0.25">
      <c r="B197" s="122" t="s">
        <v>32</v>
      </c>
      <c r="C197" s="123">
        <v>15534</v>
      </c>
      <c r="D197" s="124">
        <v>-0.62297946701616425</v>
      </c>
      <c r="E197" s="123">
        <v>22807</v>
      </c>
      <c r="F197" s="124">
        <f t="shared" si="15"/>
        <v>0.46819878975151275</v>
      </c>
      <c r="G197" s="123">
        <v>38767</v>
      </c>
      <c r="H197" s="124">
        <f t="shared" si="15"/>
        <v>0.69978515368088745</v>
      </c>
      <c r="I197" s="123">
        <v>44187</v>
      </c>
      <c r="J197" s="124">
        <f t="shared" si="15"/>
        <v>0.13980963190342299</v>
      </c>
      <c r="K197" s="123">
        <v>44633</v>
      </c>
      <c r="L197" s="124">
        <f t="shared" si="15"/>
        <v>1.0093466404146101E-2</v>
      </c>
      <c r="M197" s="123">
        <v>12261</v>
      </c>
      <c r="N197" s="124">
        <v>-0.23502620414275022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5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3" t="s">
        <v>245</v>
      </c>
      <c r="C202" s="283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5" t="s">
        <v>125</v>
      </c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</row>
    <row r="205" spans="2:15" ht="22.5" thickTop="1" thickBot="1" x14ac:dyDescent="0.3">
      <c r="B205" s="111"/>
      <c r="C205" s="307">
        <f>C$7</f>
        <v>2020</v>
      </c>
      <c r="D205" s="308"/>
      <c r="E205" s="307">
        <f>E$7</f>
        <v>2021</v>
      </c>
      <c r="F205" s="308"/>
      <c r="G205" s="307">
        <f>G$7</f>
        <v>2022</v>
      </c>
      <c r="H205" s="308"/>
      <c r="I205" s="307">
        <f>I$7</f>
        <v>2023</v>
      </c>
      <c r="J205" s="308"/>
      <c r="K205" s="307">
        <f>K$7</f>
        <v>2024</v>
      </c>
      <c r="L205" s="308"/>
      <c r="M205" s="307">
        <f>M$7</f>
        <v>2025</v>
      </c>
      <c r="N205" s="308"/>
    </row>
    <row r="206" spans="2:15" ht="16.5" thickTop="1" thickBot="1" x14ac:dyDescent="0.3">
      <c r="B206" s="87"/>
      <c r="C206" s="116" t="s">
        <v>71</v>
      </c>
      <c r="D206" s="117" t="str">
        <f>CONCATENATE("var ",RIGHT(C205,2),"/",RIGHT(C205-1,2))</f>
        <v>var 20/19</v>
      </c>
      <c r="E206" s="118" t="s">
        <v>71</v>
      </c>
      <c r="F206" s="117" t="str">
        <f>CONCATENATE("var ",RIGHT(E205,2),"/",RIGHT(E205-1,2))</f>
        <v>var 21/20</v>
      </c>
      <c r="G206" s="118" t="s">
        <v>71</v>
      </c>
      <c r="H206" s="117" t="str">
        <f>CONCATENATE("var ",RIGHT(G205,2),"/",RIGHT(G205-1,2))</f>
        <v>var 22/21</v>
      </c>
      <c r="I206" s="118" t="s">
        <v>71</v>
      </c>
      <c r="J206" s="117" t="str">
        <f>CONCATENATE("var ",RIGHT(I205,2),"/",RIGHT(I205-1,2))</f>
        <v>var 23/22</v>
      </c>
      <c r="K206" s="118" t="s">
        <v>71</v>
      </c>
      <c r="L206" s="117" t="str">
        <f>CONCATENATE("var ",RIGHT(K205,2),"/",RIGHT(K205-1,2))</f>
        <v>var 24/23</v>
      </c>
      <c r="M206" s="118" t="s">
        <v>71</v>
      </c>
      <c r="N206" s="117" t="str">
        <f>CONCATENATE("var ",RIGHT(M205,2),"/",RIGHT(M205-1,2))</f>
        <v>var 25/24</v>
      </c>
    </row>
    <row r="207" spans="2:15" x14ac:dyDescent="0.25">
      <c r="B207" s="119" t="s">
        <v>73</v>
      </c>
      <c r="C207" s="120">
        <v>4476</v>
      </c>
      <c r="D207" s="121">
        <v>0.13460076045627378</v>
      </c>
      <c r="E207" s="120">
        <v>187</v>
      </c>
      <c r="F207" s="121">
        <f t="shared" ref="F207:L219" si="17">IFERROR(E207/C207-1,"-")</f>
        <v>-0.95822162645218945</v>
      </c>
      <c r="G207" s="120">
        <v>4334</v>
      </c>
      <c r="H207" s="121">
        <f t="shared" si="17"/>
        <v>22.176470588235293</v>
      </c>
      <c r="I207" s="120">
        <v>4245</v>
      </c>
      <c r="J207" s="121">
        <f t="shared" si="17"/>
        <v>-2.0535302261190602E-2</v>
      </c>
      <c r="K207" s="120">
        <v>4309</v>
      </c>
      <c r="L207" s="121">
        <f t="shared" si="17"/>
        <v>1.5076560659599503E-2</v>
      </c>
      <c r="M207" s="120">
        <v>3827</v>
      </c>
      <c r="N207" s="121">
        <f t="shared" ref="N207:N210" si="18">IFERROR(M207/K207-1,"-")</f>
        <v>-0.11185889997679277</v>
      </c>
    </row>
    <row r="208" spans="2:15" x14ac:dyDescent="0.25">
      <c r="B208" s="119" t="s">
        <v>75</v>
      </c>
      <c r="C208" s="120">
        <v>4291</v>
      </c>
      <c r="D208" s="121">
        <v>-8.7780087780088278E-3</v>
      </c>
      <c r="E208" s="120">
        <v>158</v>
      </c>
      <c r="F208" s="121">
        <f t="shared" si="17"/>
        <v>-0.96317874621300392</v>
      </c>
      <c r="G208" s="120">
        <v>4319</v>
      </c>
      <c r="H208" s="121">
        <f t="shared" si="17"/>
        <v>26.335443037974684</v>
      </c>
      <c r="I208" s="120">
        <v>4506</v>
      </c>
      <c r="J208" s="121">
        <f t="shared" si="17"/>
        <v>4.3297059504515012E-2</v>
      </c>
      <c r="K208" s="120">
        <v>4862</v>
      </c>
      <c r="L208" s="121">
        <f t="shared" si="17"/>
        <v>7.9005770084332072E-2</v>
      </c>
      <c r="M208" s="120">
        <v>4791</v>
      </c>
      <c r="N208" s="121">
        <f t="shared" si="18"/>
        <v>-1.4603044014808719E-2</v>
      </c>
    </row>
    <row r="209" spans="2:15" x14ac:dyDescent="0.25">
      <c r="B209" s="119" t="s">
        <v>77</v>
      </c>
      <c r="C209" s="120">
        <v>1680</v>
      </c>
      <c r="D209" s="121">
        <v>-0.61774744027303752</v>
      </c>
      <c r="E209" s="120">
        <v>128</v>
      </c>
      <c r="F209" s="121">
        <f t="shared" si="17"/>
        <v>-0.92380952380952386</v>
      </c>
      <c r="G209" s="120">
        <v>4676</v>
      </c>
      <c r="H209" s="121">
        <f t="shared" si="17"/>
        <v>35.53125</v>
      </c>
      <c r="I209" s="120">
        <v>3660</v>
      </c>
      <c r="J209" s="121">
        <f t="shared" si="17"/>
        <v>-0.21727972626176217</v>
      </c>
      <c r="K209" s="120">
        <v>3687</v>
      </c>
      <c r="L209" s="121">
        <f t="shared" si="17"/>
        <v>7.3770491803277771E-3</v>
      </c>
      <c r="M209" s="120">
        <v>4448</v>
      </c>
      <c r="N209" s="121">
        <f t="shared" si="18"/>
        <v>0.20640086791429346</v>
      </c>
    </row>
    <row r="210" spans="2:15" x14ac:dyDescent="0.25">
      <c r="B210" s="119" t="s">
        <v>79</v>
      </c>
      <c r="C210" s="120">
        <v>0</v>
      </c>
      <c r="D210" s="121">
        <v>-1</v>
      </c>
      <c r="E210" s="120">
        <v>98</v>
      </c>
      <c r="F210" s="121" t="str">
        <f t="shared" si="17"/>
        <v>-</v>
      </c>
      <c r="G210" s="120">
        <v>6026</v>
      </c>
      <c r="H210" s="121">
        <f t="shared" si="17"/>
        <v>60.489795918367349</v>
      </c>
      <c r="I210" s="120">
        <v>5451</v>
      </c>
      <c r="J210" s="121">
        <f t="shared" si="17"/>
        <v>-9.5419847328244267E-2</v>
      </c>
      <c r="K210" s="120">
        <v>5828</v>
      </c>
      <c r="L210" s="121">
        <f t="shared" si="17"/>
        <v>6.9161621720785105E-2</v>
      </c>
      <c r="M210" s="120">
        <v>4484</v>
      </c>
      <c r="N210" s="121">
        <f t="shared" si="18"/>
        <v>-0.23061084420041178</v>
      </c>
    </row>
    <row r="211" spans="2:15" x14ac:dyDescent="0.25">
      <c r="B211" s="119" t="s">
        <v>81</v>
      </c>
      <c r="C211" s="120">
        <v>0</v>
      </c>
      <c r="D211" s="121">
        <v>-1</v>
      </c>
      <c r="E211" s="120">
        <v>399</v>
      </c>
      <c r="F211" s="121" t="str">
        <f t="shared" si="17"/>
        <v>-</v>
      </c>
      <c r="G211" s="120">
        <v>5608</v>
      </c>
      <c r="H211" s="121">
        <f t="shared" si="17"/>
        <v>13.055137844611529</v>
      </c>
      <c r="I211" s="120">
        <v>3597</v>
      </c>
      <c r="J211" s="121">
        <f t="shared" si="17"/>
        <v>-0.35859486447931521</v>
      </c>
      <c r="K211" s="120">
        <v>4917</v>
      </c>
      <c r="L211" s="121">
        <f t="shared" si="17"/>
        <v>0.3669724770642202</v>
      </c>
      <c r="M211" s="120"/>
      <c r="N211" s="121"/>
    </row>
    <row r="212" spans="2:15" x14ac:dyDescent="0.25">
      <c r="B212" s="119" t="s">
        <v>83</v>
      </c>
      <c r="C212" s="120">
        <v>0</v>
      </c>
      <c r="D212" s="121">
        <v>-1</v>
      </c>
      <c r="E212" s="120">
        <v>2167</v>
      </c>
      <c r="F212" s="121" t="str">
        <f t="shared" si="17"/>
        <v>-</v>
      </c>
      <c r="G212" s="120">
        <v>4084</v>
      </c>
      <c r="H212" s="121">
        <f t="shared" si="17"/>
        <v>0.88463313336409777</v>
      </c>
      <c r="I212" s="120">
        <v>3985</v>
      </c>
      <c r="J212" s="121">
        <f t="shared" si="17"/>
        <v>-2.4240940254652288E-2</v>
      </c>
      <c r="K212" s="120">
        <v>3969</v>
      </c>
      <c r="L212" s="121">
        <f t="shared" si="17"/>
        <v>-4.0150564617315032E-3</v>
      </c>
      <c r="M212" s="120"/>
      <c r="N212" s="121"/>
    </row>
    <row r="213" spans="2:15" x14ac:dyDescent="0.25">
      <c r="B213" s="119" t="s">
        <v>85</v>
      </c>
      <c r="C213" s="120">
        <v>0</v>
      </c>
      <c r="D213" s="121">
        <v>-1</v>
      </c>
      <c r="E213" s="120">
        <v>2798</v>
      </c>
      <c r="F213" s="121" t="str">
        <f t="shared" si="17"/>
        <v>-</v>
      </c>
      <c r="G213" s="120">
        <v>5544</v>
      </c>
      <c r="H213" s="121">
        <f t="shared" si="17"/>
        <v>0.98141529664045746</v>
      </c>
      <c r="I213" s="120">
        <v>4636</v>
      </c>
      <c r="J213" s="121">
        <f t="shared" si="17"/>
        <v>-0.1637806637806638</v>
      </c>
      <c r="K213" s="120">
        <v>5583</v>
      </c>
      <c r="L213" s="121">
        <f t="shared" si="17"/>
        <v>0.20427092320966356</v>
      </c>
      <c r="M213" s="120"/>
      <c r="N213" s="121"/>
    </row>
    <row r="214" spans="2:15" x14ac:dyDescent="0.25">
      <c r="B214" s="119" t="s">
        <v>87</v>
      </c>
      <c r="C214" s="120">
        <v>1495</v>
      </c>
      <c r="D214" s="121">
        <v>-0.76382306477093209</v>
      </c>
      <c r="E214" s="120">
        <v>4124</v>
      </c>
      <c r="F214" s="121">
        <f t="shared" si="17"/>
        <v>1.7585284280936455</v>
      </c>
      <c r="G214" s="120">
        <v>5675</v>
      </c>
      <c r="H214" s="121">
        <f t="shared" si="17"/>
        <v>0.37609117361784672</v>
      </c>
      <c r="I214" s="120">
        <v>6242</v>
      </c>
      <c r="J214" s="121">
        <f t="shared" si="17"/>
        <v>9.9911894273127855E-2</v>
      </c>
      <c r="K214" s="120">
        <v>5700</v>
      </c>
      <c r="L214" s="121">
        <f t="shared" si="17"/>
        <v>-8.6831143864146143E-2</v>
      </c>
      <c r="M214" s="120"/>
      <c r="N214" s="121"/>
    </row>
    <row r="215" spans="2:15" x14ac:dyDescent="0.25">
      <c r="B215" s="119" t="s">
        <v>89</v>
      </c>
      <c r="C215" s="120">
        <v>158</v>
      </c>
      <c r="D215" s="121">
        <v>-0.95909914574165156</v>
      </c>
      <c r="E215" s="120">
        <v>4567</v>
      </c>
      <c r="F215" s="121">
        <f t="shared" si="17"/>
        <v>27.905063291139239</v>
      </c>
      <c r="G215" s="120">
        <v>4984</v>
      </c>
      <c r="H215" s="121">
        <f t="shared" si="17"/>
        <v>9.1307203853733254E-2</v>
      </c>
      <c r="I215" s="120">
        <v>5095</v>
      </c>
      <c r="J215" s="121">
        <f t="shared" si="17"/>
        <v>2.227126805778501E-2</v>
      </c>
      <c r="K215" s="120">
        <v>4458</v>
      </c>
      <c r="L215" s="121">
        <f t="shared" si="17"/>
        <v>-0.1250245338567223</v>
      </c>
      <c r="M215" s="120"/>
      <c r="N215" s="121"/>
    </row>
    <row r="216" spans="2:15" x14ac:dyDescent="0.25">
      <c r="B216" s="119" t="s">
        <v>91</v>
      </c>
      <c r="C216" s="120">
        <v>293</v>
      </c>
      <c r="D216" s="121">
        <v>-0.93619337979094075</v>
      </c>
      <c r="E216" s="120">
        <v>6416</v>
      </c>
      <c r="F216" s="121">
        <f t="shared" si="17"/>
        <v>20.897610921501705</v>
      </c>
      <c r="G216" s="120">
        <v>4122</v>
      </c>
      <c r="H216" s="121">
        <f t="shared" si="17"/>
        <v>-0.35754364089775559</v>
      </c>
      <c r="I216" s="120">
        <v>5150</v>
      </c>
      <c r="J216" s="121">
        <f t="shared" si="17"/>
        <v>0.24939349830179514</v>
      </c>
      <c r="K216" s="120">
        <v>5940</v>
      </c>
      <c r="L216" s="121">
        <f t="shared" si="17"/>
        <v>0.15339805825242725</v>
      </c>
      <c r="M216" s="120"/>
      <c r="N216" s="121"/>
    </row>
    <row r="217" spans="2:15" x14ac:dyDescent="0.25">
      <c r="B217" s="119" t="s">
        <v>93</v>
      </c>
      <c r="C217" s="120">
        <v>655</v>
      </c>
      <c r="D217" s="121">
        <v>-0.82325957906098224</v>
      </c>
      <c r="E217" s="120">
        <v>5036</v>
      </c>
      <c r="F217" s="121">
        <f t="shared" si="17"/>
        <v>6.6885496183206108</v>
      </c>
      <c r="G217" s="120">
        <v>3873</v>
      </c>
      <c r="H217" s="121">
        <f t="shared" si="17"/>
        <v>-0.23093725178713265</v>
      </c>
      <c r="I217" s="120">
        <v>4206</v>
      </c>
      <c r="J217" s="121">
        <f t="shared" si="17"/>
        <v>8.5979860573199174E-2</v>
      </c>
      <c r="K217" s="120">
        <v>4195</v>
      </c>
      <c r="L217" s="121">
        <f t="shared" si="17"/>
        <v>-2.6153114598193028E-3</v>
      </c>
      <c r="M217" s="120"/>
      <c r="N217" s="121"/>
    </row>
    <row r="218" spans="2:15" x14ac:dyDescent="0.25">
      <c r="B218" s="119" t="s">
        <v>95</v>
      </c>
      <c r="C218" s="120">
        <v>571</v>
      </c>
      <c r="D218" s="121">
        <v>-0.85048442000523694</v>
      </c>
      <c r="E218" s="120">
        <v>4599</v>
      </c>
      <c r="F218" s="121">
        <f t="shared" si="17"/>
        <v>7.0542907180385281</v>
      </c>
      <c r="G218" s="120">
        <v>3770</v>
      </c>
      <c r="H218" s="121">
        <f t="shared" si="17"/>
        <v>-0.18025657751685153</v>
      </c>
      <c r="I218" s="120">
        <v>4705</v>
      </c>
      <c r="J218" s="121">
        <f t="shared" si="17"/>
        <v>0.24801061007957559</v>
      </c>
      <c r="K218" s="120">
        <v>4450</v>
      </c>
      <c r="L218" s="121">
        <f t="shared" si="17"/>
        <v>-5.4197662061636565E-2</v>
      </c>
      <c r="M218" s="120"/>
      <c r="N218" s="121"/>
    </row>
    <row r="219" spans="2:15" ht="15.75" x14ac:dyDescent="0.25">
      <c r="B219" s="122" t="s">
        <v>32</v>
      </c>
      <c r="C219" s="123">
        <v>15410</v>
      </c>
      <c r="D219" s="124">
        <v>-0.71404713304880318</v>
      </c>
      <c r="E219" s="123">
        <v>30677</v>
      </c>
      <c r="F219" s="124">
        <f t="shared" si="17"/>
        <v>0.99072031148604811</v>
      </c>
      <c r="G219" s="123">
        <v>57015</v>
      </c>
      <c r="H219" s="124">
        <f t="shared" si="17"/>
        <v>0.85855852919125075</v>
      </c>
      <c r="I219" s="123">
        <v>55478</v>
      </c>
      <c r="J219" s="124">
        <f t="shared" si="17"/>
        <v>-2.6957818118039101E-2</v>
      </c>
      <c r="K219" s="123">
        <v>57898</v>
      </c>
      <c r="L219" s="124">
        <f t="shared" si="17"/>
        <v>4.3620894769097696E-2</v>
      </c>
      <c r="M219" s="123">
        <v>17550</v>
      </c>
      <c r="N219" s="124">
        <v>-6.0794177459060239E-2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5"/>
      <c r="M222" s="127"/>
    </row>
    <row r="224" spans="2:15" ht="48.75" customHeight="1" thickBot="1" x14ac:dyDescent="0.3">
      <c r="B224" s="283" t="s">
        <v>244</v>
      </c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6" t="str">
        <f>C226</f>
        <v>Bélgica</v>
      </c>
      <c r="C226" s="305" t="s">
        <v>121</v>
      </c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</row>
    <row r="227" spans="2:15" ht="22.5" thickTop="1" thickBot="1" x14ac:dyDescent="0.3">
      <c r="B227" s="111"/>
      <c r="C227" s="307">
        <f>C$7</f>
        <v>2020</v>
      </c>
      <c r="D227" s="308"/>
      <c r="E227" s="307">
        <f>E$7</f>
        <v>2021</v>
      </c>
      <c r="F227" s="308"/>
      <c r="G227" s="307">
        <f>G$7</f>
        <v>2022</v>
      </c>
      <c r="H227" s="308"/>
      <c r="I227" s="307">
        <f>I$7</f>
        <v>2023</v>
      </c>
      <c r="J227" s="308"/>
      <c r="K227" s="307">
        <f>K$7</f>
        <v>2024</v>
      </c>
      <c r="L227" s="308"/>
      <c r="M227" s="307">
        <f>M$7</f>
        <v>2025</v>
      </c>
      <c r="N227" s="308"/>
    </row>
    <row r="228" spans="2:15" ht="16.5" thickTop="1" thickBot="1" x14ac:dyDescent="0.3">
      <c r="B228" s="87"/>
      <c r="C228" s="116" t="s">
        <v>71</v>
      </c>
      <c r="D228" s="117" t="str">
        <f>CONCATENATE("var ",RIGHT(C227,2),"/",RIGHT(C227-1,2))</f>
        <v>var 20/19</v>
      </c>
      <c r="E228" s="118" t="s">
        <v>71</v>
      </c>
      <c r="F228" s="117" t="str">
        <f>CONCATENATE("var ",RIGHT(E227,2),"/",RIGHT(E227-1,2))</f>
        <v>var 21/20</v>
      </c>
      <c r="G228" s="118" t="s">
        <v>71</v>
      </c>
      <c r="H228" s="117" t="str">
        <f>CONCATENATE("var ",RIGHT(G227,2),"/",RIGHT(G227-1,2))</f>
        <v>var 22/21</v>
      </c>
      <c r="I228" s="118" t="s">
        <v>71</v>
      </c>
      <c r="J228" s="117" t="str">
        <f>CONCATENATE("var ",RIGHT(I227,2),"/",RIGHT(I227-1,2))</f>
        <v>var 23/22</v>
      </c>
      <c r="K228" s="118" t="s">
        <v>71</v>
      </c>
      <c r="L228" s="117" t="str">
        <f>CONCATENATE("var ",RIGHT(K227,2),"/",RIGHT(K227-1,2))</f>
        <v>var 24/23</v>
      </c>
      <c r="M228" s="118" t="s">
        <v>71</v>
      </c>
      <c r="N228" s="117" t="str">
        <f>CONCATENATE("var ",RIGHT(M227,2),"/",RIGHT(M227-1,2))</f>
        <v>var 25/24</v>
      </c>
    </row>
    <row r="229" spans="2:15" x14ac:dyDescent="0.25">
      <c r="B229" s="119" t="s">
        <v>73</v>
      </c>
      <c r="C229" s="120">
        <v>4296</v>
      </c>
      <c r="D229" s="121">
        <v>0.11208904996116997</v>
      </c>
      <c r="E229" s="120">
        <v>284</v>
      </c>
      <c r="F229" s="121">
        <f t="shared" ref="F229:L241" si="19">IFERROR(E229/C229-1,"-")</f>
        <v>-0.93389199255121047</v>
      </c>
      <c r="G229" s="120">
        <v>2729</v>
      </c>
      <c r="H229" s="121">
        <f t="shared" si="19"/>
        <v>8.6091549295774641</v>
      </c>
      <c r="I229" s="120">
        <v>4058</v>
      </c>
      <c r="J229" s="121">
        <f t="shared" si="19"/>
        <v>0.48699157200439713</v>
      </c>
      <c r="K229" s="120">
        <v>4254</v>
      </c>
      <c r="L229" s="121">
        <f t="shared" si="19"/>
        <v>4.8299655002464359E-2</v>
      </c>
      <c r="M229" s="120">
        <v>3018</v>
      </c>
      <c r="N229" s="121">
        <f t="shared" ref="N229:N232" si="20">IFERROR(M229/K229-1,"-")</f>
        <v>-0.29055007052186177</v>
      </c>
    </row>
    <row r="230" spans="2:15" x14ac:dyDescent="0.25">
      <c r="B230" s="119" t="s">
        <v>75</v>
      </c>
      <c r="C230" s="120">
        <v>3387</v>
      </c>
      <c r="D230" s="121">
        <v>0.21922246220302366</v>
      </c>
      <c r="E230" s="120">
        <v>59</v>
      </c>
      <c r="F230" s="121">
        <f t="shared" si="19"/>
        <v>-0.98258045467965749</v>
      </c>
      <c r="G230" s="120">
        <v>3069</v>
      </c>
      <c r="H230" s="121">
        <f t="shared" si="19"/>
        <v>51.016949152542374</v>
      </c>
      <c r="I230" s="120">
        <v>3219</v>
      </c>
      <c r="J230" s="121">
        <f t="shared" si="19"/>
        <v>4.8875855327468187E-2</v>
      </c>
      <c r="K230" s="120">
        <v>3831</v>
      </c>
      <c r="L230" s="121">
        <f t="shared" si="19"/>
        <v>0.19012115563839704</v>
      </c>
      <c r="M230" s="120">
        <v>3089</v>
      </c>
      <c r="N230" s="121">
        <f t="shared" si="20"/>
        <v>-0.19368311145914907</v>
      </c>
    </row>
    <row r="231" spans="2:15" x14ac:dyDescent="0.25">
      <c r="B231" s="119" t="s">
        <v>77</v>
      </c>
      <c r="C231" s="120">
        <v>1344</v>
      </c>
      <c r="D231" s="121">
        <v>-0.61501002578057862</v>
      </c>
      <c r="E231" s="120">
        <v>65</v>
      </c>
      <c r="F231" s="121">
        <f t="shared" si="19"/>
        <v>-0.95163690476190477</v>
      </c>
      <c r="G231" s="120">
        <v>3012</v>
      </c>
      <c r="H231" s="121">
        <f t="shared" si="19"/>
        <v>45.338461538461537</v>
      </c>
      <c r="I231" s="120">
        <v>2822</v>
      </c>
      <c r="J231" s="121">
        <f t="shared" si="19"/>
        <v>-6.3081009296148793E-2</v>
      </c>
      <c r="K231" s="120">
        <v>3770</v>
      </c>
      <c r="L231" s="121">
        <f t="shared" si="19"/>
        <v>0.33593196314670437</v>
      </c>
      <c r="M231" s="120">
        <v>3351</v>
      </c>
      <c r="N231" s="121">
        <f t="shared" si="20"/>
        <v>-0.11114058355437662</v>
      </c>
    </row>
    <row r="232" spans="2:15" x14ac:dyDescent="0.25">
      <c r="B232" s="119" t="s">
        <v>79</v>
      </c>
      <c r="C232" s="120">
        <v>0</v>
      </c>
      <c r="D232" s="121">
        <v>-1</v>
      </c>
      <c r="E232" s="120">
        <v>181</v>
      </c>
      <c r="F232" s="121" t="str">
        <f t="shared" si="19"/>
        <v>-</v>
      </c>
      <c r="G232" s="120">
        <v>3784</v>
      </c>
      <c r="H232" s="121">
        <f t="shared" si="19"/>
        <v>19.906077348066297</v>
      </c>
      <c r="I232" s="120">
        <v>3844</v>
      </c>
      <c r="J232" s="121">
        <f t="shared" si="19"/>
        <v>1.5856236786469413E-2</v>
      </c>
      <c r="K232" s="120">
        <v>4173</v>
      </c>
      <c r="L232" s="121">
        <f t="shared" si="19"/>
        <v>8.5587929240374505E-2</v>
      </c>
      <c r="M232" s="120">
        <v>2803</v>
      </c>
      <c r="N232" s="121">
        <f t="shared" si="20"/>
        <v>-0.32830098250659001</v>
      </c>
    </row>
    <row r="233" spans="2:15" x14ac:dyDescent="0.25">
      <c r="B233" s="119" t="s">
        <v>81</v>
      </c>
      <c r="C233" s="120">
        <v>0</v>
      </c>
      <c r="D233" s="121">
        <v>-1</v>
      </c>
      <c r="E233" s="120">
        <v>520</v>
      </c>
      <c r="F233" s="121" t="str">
        <f t="shared" si="19"/>
        <v>-</v>
      </c>
      <c r="G233" s="120">
        <v>2653</v>
      </c>
      <c r="H233" s="121">
        <f t="shared" si="19"/>
        <v>4.101923076923077</v>
      </c>
      <c r="I233" s="120">
        <v>3384</v>
      </c>
      <c r="J233" s="121">
        <f t="shared" si="19"/>
        <v>0.27553712777987194</v>
      </c>
      <c r="K233" s="120">
        <v>3296</v>
      </c>
      <c r="L233" s="121">
        <f t="shared" si="19"/>
        <v>-2.6004728132387744E-2</v>
      </c>
      <c r="M233" s="120"/>
      <c r="N233" s="121"/>
    </row>
    <row r="234" spans="2:15" x14ac:dyDescent="0.25">
      <c r="B234" s="119" t="s">
        <v>83</v>
      </c>
      <c r="C234" s="120">
        <v>0</v>
      </c>
      <c r="D234" s="121">
        <v>-1</v>
      </c>
      <c r="E234" s="120">
        <v>1266</v>
      </c>
      <c r="F234" s="121" t="str">
        <f t="shared" si="19"/>
        <v>-</v>
      </c>
      <c r="G234" s="120">
        <v>2511</v>
      </c>
      <c r="H234" s="121">
        <f t="shared" si="19"/>
        <v>0.98341232227488162</v>
      </c>
      <c r="I234" s="120">
        <v>2974</v>
      </c>
      <c r="J234" s="121">
        <f t="shared" si="19"/>
        <v>0.18438868976503375</v>
      </c>
      <c r="K234" s="120">
        <v>2680</v>
      </c>
      <c r="L234" s="121">
        <f t="shared" si="19"/>
        <v>-9.8856758574310644E-2</v>
      </c>
      <c r="M234" s="120"/>
      <c r="N234" s="121"/>
    </row>
    <row r="235" spans="2:15" x14ac:dyDescent="0.25">
      <c r="B235" s="119" t="s">
        <v>85</v>
      </c>
      <c r="C235" s="120">
        <v>0</v>
      </c>
      <c r="D235" s="121">
        <v>-1</v>
      </c>
      <c r="E235" s="120">
        <v>2128</v>
      </c>
      <c r="F235" s="121" t="str">
        <f t="shared" si="19"/>
        <v>-</v>
      </c>
      <c r="G235" s="120">
        <v>3593</v>
      </c>
      <c r="H235" s="121">
        <f t="shared" si="19"/>
        <v>0.68843984962406024</v>
      </c>
      <c r="I235" s="120">
        <v>4014</v>
      </c>
      <c r="J235" s="121">
        <f t="shared" si="19"/>
        <v>0.11717227943222941</v>
      </c>
      <c r="K235" s="120">
        <v>4277</v>
      </c>
      <c r="L235" s="121">
        <f t="shared" si="19"/>
        <v>6.5520677628301049E-2</v>
      </c>
      <c r="M235" s="120"/>
      <c r="N235" s="121"/>
    </row>
    <row r="236" spans="2:15" x14ac:dyDescent="0.25">
      <c r="B236" s="119" t="s">
        <v>87</v>
      </c>
      <c r="C236" s="120">
        <v>1493</v>
      </c>
      <c r="D236" s="121">
        <v>-0.50888157894736841</v>
      </c>
      <c r="E236" s="120">
        <v>2402</v>
      </c>
      <c r="F236" s="121">
        <f t="shared" si="19"/>
        <v>0.60884125920964505</v>
      </c>
      <c r="G236" s="120">
        <v>2717</v>
      </c>
      <c r="H236" s="121">
        <f t="shared" si="19"/>
        <v>0.13114071606994182</v>
      </c>
      <c r="I236" s="120">
        <v>3806</v>
      </c>
      <c r="J236" s="121">
        <f t="shared" si="19"/>
        <v>0.40080971659919018</v>
      </c>
      <c r="K236" s="120">
        <v>3503</v>
      </c>
      <c r="L236" s="121">
        <f t="shared" si="19"/>
        <v>-7.9611140304781891E-2</v>
      </c>
      <c r="M236" s="120"/>
      <c r="N236" s="121"/>
    </row>
    <row r="237" spans="2:15" x14ac:dyDescent="0.25">
      <c r="B237" s="119" t="s">
        <v>89</v>
      </c>
      <c r="C237" s="120">
        <v>2218</v>
      </c>
      <c r="D237" s="121">
        <v>-0.36718972895863056</v>
      </c>
      <c r="E237" s="120">
        <v>3200</v>
      </c>
      <c r="F237" s="121">
        <f t="shared" si="19"/>
        <v>0.44274120829576202</v>
      </c>
      <c r="G237" s="120">
        <v>3335</v>
      </c>
      <c r="H237" s="121">
        <f t="shared" si="19"/>
        <v>4.2187500000000044E-2</v>
      </c>
      <c r="I237" s="120">
        <v>3714</v>
      </c>
      <c r="J237" s="121">
        <f t="shared" si="19"/>
        <v>0.11364317841079452</v>
      </c>
      <c r="K237" s="120">
        <v>3091</v>
      </c>
      <c r="L237" s="121">
        <f t="shared" si="19"/>
        <v>-0.16774367259019929</v>
      </c>
      <c r="M237" s="120"/>
      <c r="N237" s="121"/>
    </row>
    <row r="238" spans="2:15" x14ac:dyDescent="0.25">
      <c r="B238" s="119" t="s">
        <v>91</v>
      </c>
      <c r="C238" s="120">
        <v>848</v>
      </c>
      <c r="D238" s="121">
        <v>-0.76385407964355334</v>
      </c>
      <c r="E238" s="120">
        <v>4609</v>
      </c>
      <c r="F238" s="121">
        <f t="shared" si="19"/>
        <v>4.4351415094339623</v>
      </c>
      <c r="G238" s="120">
        <v>3802</v>
      </c>
      <c r="H238" s="121">
        <f t="shared" si="19"/>
        <v>-0.17509221089173355</v>
      </c>
      <c r="I238" s="120">
        <v>4250</v>
      </c>
      <c r="J238" s="121">
        <f t="shared" si="19"/>
        <v>0.11783271962125208</v>
      </c>
      <c r="K238" s="120">
        <v>3949</v>
      </c>
      <c r="L238" s="121">
        <f t="shared" si="19"/>
        <v>-7.082352941176473E-2</v>
      </c>
      <c r="M238" s="120"/>
      <c r="N238" s="121"/>
    </row>
    <row r="239" spans="2:15" x14ac:dyDescent="0.25">
      <c r="B239" s="119" t="s">
        <v>93</v>
      </c>
      <c r="C239" s="120">
        <v>437</v>
      </c>
      <c r="D239" s="121">
        <v>-0.88690476190476186</v>
      </c>
      <c r="E239" s="120">
        <v>4138</v>
      </c>
      <c r="F239" s="121">
        <f t="shared" si="19"/>
        <v>8.469107551487415</v>
      </c>
      <c r="G239" s="120">
        <v>3396</v>
      </c>
      <c r="H239" s="121">
        <f t="shared" si="19"/>
        <v>-0.17931367810536492</v>
      </c>
      <c r="I239" s="120">
        <v>3688</v>
      </c>
      <c r="J239" s="121">
        <f t="shared" si="19"/>
        <v>8.5983510011778508E-2</v>
      </c>
      <c r="K239" s="120">
        <v>3573</v>
      </c>
      <c r="L239" s="121">
        <f t="shared" si="19"/>
        <v>-3.1182212581344904E-2</v>
      </c>
      <c r="M239" s="120"/>
      <c r="N239" s="121"/>
    </row>
    <row r="240" spans="2:15" x14ac:dyDescent="0.25">
      <c r="B240" s="119" t="s">
        <v>95</v>
      </c>
      <c r="C240" s="120">
        <v>554</v>
      </c>
      <c r="D240" s="121">
        <v>-0.86448140900195691</v>
      </c>
      <c r="E240" s="120">
        <v>3955</v>
      </c>
      <c r="F240" s="121">
        <f t="shared" si="19"/>
        <v>6.1389891696750905</v>
      </c>
      <c r="G240" s="120">
        <v>4166</v>
      </c>
      <c r="H240" s="121">
        <f t="shared" si="19"/>
        <v>5.3350189633375456E-2</v>
      </c>
      <c r="I240" s="120">
        <v>4414</v>
      </c>
      <c r="J240" s="121">
        <f t="shared" si="19"/>
        <v>5.9529524723955785E-2</v>
      </c>
      <c r="K240" s="120">
        <v>4236</v>
      </c>
      <c r="L240" s="121">
        <f t="shared" si="19"/>
        <v>-4.0326234707748099E-2</v>
      </c>
      <c r="M240" s="120"/>
      <c r="N240" s="121"/>
    </row>
    <row r="241" spans="2:15" ht="15.75" x14ac:dyDescent="0.25">
      <c r="B241" s="122" t="s">
        <v>32</v>
      </c>
      <c r="C241" s="123">
        <v>15534</v>
      </c>
      <c r="D241" s="124">
        <v>-0.62297946701616425</v>
      </c>
      <c r="E241" s="123">
        <v>22807</v>
      </c>
      <c r="F241" s="124">
        <f t="shared" si="19"/>
        <v>0.46819878975151275</v>
      </c>
      <c r="G241" s="123">
        <v>38767</v>
      </c>
      <c r="H241" s="124">
        <f t="shared" si="19"/>
        <v>0.69978515368088745</v>
      </c>
      <c r="I241" s="123">
        <v>44187</v>
      </c>
      <c r="J241" s="124">
        <f t="shared" si="19"/>
        <v>0.13980963190342299</v>
      </c>
      <c r="K241" s="123">
        <v>44633</v>
      </c>
      <c r="L241" s="124">
        <f t="shared" si="19"/>
        <v>1.0093466404146101E-2</v>
      </c>
      <c r="M241" s="123">
        <v>12261</v>
      </c>
      <c r="N241" s="124">
        <v>-0.23502620414275022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M244" s="107"/>
    </row>
    <row r="246" spans="2:15" ht="48.75" customHeight="1" thickBot="1" x14ac:dyDescent="0.3">
      <c r="B246" s="283" t="s">
        <v>246</v>
      </c>
      <c r="C246" s="283"/>
      <c r="D246" s="283"/>
      <c r="E246" s="283"/>
      <c r="F246" s="283"/>
      <c r="G246" s="283"/>
      <c r="H246" s="283"/>
      <c r="I246" s="283"/>
      <c r="J246" s="283"/>
      <c r="K246" s="283"/>
      <c r="L246" s="283"/>
      <c r="M246" s="283"/>
      <c r="N246" s="283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6" t="str">
        <f>C248</f>
        <v>Dinamarca</v>
      </c>
      <c r="C248" s="305" t="s">
        <v>130</v>
      </c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</row>
    <row r="249" spans="2:15" ht="22.5" thickTop="1" thickBot="1" x14ac:dyDescent="0.3">
      <c r="B249" s="111"/>
      <c r="C249" s="307">
        <f>C$7</f>
        <v>2020</v>
      </c>
      <c r="D249" s="308"/>
      <c r="E249" s="307">
        <f>E$7</f>
        <v>2021</v>
      </c>
      <c r="F249" s="308"/>
      <c r="G249" s="307">
        <f>G$7</f>
        <v>2022</v>
      </c>
      <c r="H249" s="308"/>
      <c r="I249" s="307">
        <f>I$7</f>
        <v>2023</v>
      </c>
      <c r="J249" s="308"/>
      <c r="K249" s="307">
        <f>K$7</f>
        <v>2024</v>
      </c>
      <c r="L249" s="308"/>
      <c r="M249" s="307">
        <f>M$7</f>
        <v>2025</v>
      </c>
      <c r="N249" s="308"/>
    </row>
    <row r="250" spans="2:15" ht="16.5" thickTop="1" thickBot="1" x14ac:dyDescent="0.3">
      <c r="B250" s="87"/>
      <c r="C250" s="116" t="s">
        <v>71</v>
      </c>
      <c r="D250" s="117" t="str">
        <f>CONCATENATE("var ",RIGHT(C249,2),"/",RIGHT(C249-1,2))</f>
        <v>var 20/19</v>
      </c>
      <c r="E250" s="118" t="s">
        <v>71</v>
      </c>
      <c r="F250" s="117" t="str">
        <f>CONCATENATE("var ",RIGHT(E249,2),"/",RIGHT(E249-1,2))</f>
        <v>var 21/20</v>
      </c>
      <c r="G250" s="118" t="s">
        <v>71</v>
      </c>
      <c r="H250" s="117" t="str">
        <f>CONCATENATE("var ",RIGHT(G249,2),"/",RIGHT(G249-1,2))</f>
        <v>var 22/21</v>
      </c>
      <c r="I250" s="118" t="s">
        <v>71</v>
      </c>
      <c r="J250" s="117" t="str">
        <f>CONCATENATE("var ",RIGHT(I249,2),"/",RIGHT(I249-1,2))</f>
        <v>var 23/22</v>
      </c>
      <c r="K250" s="118" t="s">
        <v>71</v>
      </c>
      <c r="L250" s="117" t="str">
        <f>CONCATENATE("var ",RIGHT(K249,2),"/",RIGHT(K249-1,2))</f>
        <v>var 24/23</v>
      </c>
      <c r="M250" s="118" t="s">
        <v>71</v>
      </c>
      <c r="N250" s="117" t="str">
        <f>CONCATENATE("var ",RIGHT(M249,2),"/",RIGHT(M249-1,2))</f>
        <v>var 25/24</v>
      </c>
    </row>
    <row r="251" spans="2:15" x14ac:dyDescent="0.25">
      <c r="B251" s="119" t="s">
        <v>73</v>
      </c>
      <c r="C251" s="120">
        <v>3686</v>
      </c>
      <c r="D251" s="121">
        <v>-8.5359801488833709E-2</v>
      </c>
      <c r="E251" s="120">
        <v>75</v>
      </c>
      <c r="F251" s="121">
        <f t="shared" ref="F251:L263" si="21">IFERROR(E251/C251-1,"-")</f>
        <v>-0.9796527400976669</v>
      </c>
      <c r="G251" s="120">
        <v>3265</v>
      </c>
      <c r="H251" s="121">
        <f t="shared" si="21"/>
        <v>42.533333333333331</v>
      </c>
      <c r="I251" s="120">
        <v>3804</v>
      </c>
      <c r="J251" s="121">
        <f t="shared" si="21"/>
        <v>0.165084226646248</v>
      </c>
      <c r="K251" s="120">
        <v>3499</v>
      </c>
      <c r="L251" s="121">
        <f t="shared" si="21"/>
        <v>-8.0178759200841165E-2</v>
      </c>
      <c r="M251" s="120">
        <v>3174</v>
      </c>
      <c r="N251" s="121">
        <f t="shared" ref="N251:N254" si="22">IFERROR(M251/K251-1,"-")</f>
        <v>-9.2883681051729061E-2</v>
      </c>
    </row>
    <row r="252" spans="2:15" x14ac:dyDescent="0.25">
      <c r="B252" s="119" t="s">
        <v>75</v>
      </c>
      <c r="C252" s="120">
        <v>4220</v>
      </c>
      <c r="D252" s="121">
        <v>-1.6087666122639344E-2</v>
      </c>
      <c r="E252" s="120">
        <v>31</v>
      </c>
      <c r="F252" s="121">
        <f t="shared" si="21"/>
        <v>-0.99265402843601891</v>
      </c>
      <c r="G252" s="120">
        <v>3518</v>
      </c>
      <c r="H252" s="121">
        <f t="shared" si="21"/>
        <v>112.48387096774194</v>
      </c>
      <c r="I252" s="120">
        <v>4227</v>
      </c>
      <c r="J252" s="121">
        <f t="shared" si="21"/>
        <v>0.20153496304718588</v>
      </c>
      <c r="K252" s="120">
        <v>3701</v>
      </c>
      <c r="L252" s="121">
        <f t="shared" si="21"/>
        <v>-0.12443813579370711</v>
      </c>
      <c r="M252" s="120">
        <v>3548</v>
      </c>
      <c r="N252" s="121">
        <f t="shared" si="22"/>
        <v>-4.1340178330180999E-2</v>
      </c>
    </row>
    <row r="253" spans="2:15" x14ac:dyDescent="0.25">
      <c r="B253" s="119" t="s">
        <v>77</v>
      </c>
      <c r="C253" s="120">
        <v>1681</v>
      </c>
      <c r="D253" s="121">
        <v>-0.69240622140896613</v>
      </c>
      <c r="E253" s="120">
        <v>49</v>
      </c>
      <c r="F253" s="121">
        <f t="shared" si="21"/>
        <v>-0.97085068411659725</v>
      </c>
      <c r="G253" s="120">
        <v>3255</v>
      </c>
      <c r="H253" s="121">
        <f t="shared" si="21"/>
        <v>65.428571428571431</v>
      </c>
      <c r="I253" s="120">
        <v>3538</v>
      </c>
      <c r="J253" s="121">
        <f t="shared" si="21"/>
        <v>8.6943164362519143E-2</v>
      </c>
      <c r="K253" s="120">
        <v>3652</v>
      </c>
      <c r="L253" s="121">
        <f t="shared" si="21"/>
        <v>3.2221594120972252E-2</v>
      </c>
      <c r="M253" s="120">
        <v>3801</v>
      </c>
      <c r="N253" s="121">
        <f t="shared" si="22"/>
        <v>4.0799561883899216E-2</v>
      </c>
    </row>
    <row r="254" spans="2:15" x14ac:dyDescent="0.25">
      <c r="B254" s="119" t="s">
        <v>79</v>
      </c>
      <c r="C254" s="120">
        <v>0</v>
      </c>
      <c r="D254" s="121">
        <v>-1</v>
      </c>
      <c r="E254" s="120">
        <v>7</v>
      </c>
      <c r="F254" s="121" t="str">
        <f t="shared" si="21"/>
        <v>-</v>
      </c>
      <c r="G254" s="120">
        <v>1581</v>
      </c>
      <c r="H254" s="121">
        <f t="shared" si="21"/>
        <v>224.85714285714286</v>
      </c>
      <c r="I254" s="120">
        <v>2016</v>
      </c>
      <c r="J254" s="121">
        <f t="shared" si="21"/>
        <v>0.27514231499051234</v>
      </c>
      <c r="K254" s="120">
        <v>1220</v>
      </c>
      <c r="L254" s="121">
        <f t="shared" si="21"/>
        <v>-0.39484126984126988</v>
      </c>
      <c r="M254" s="120">
        <v>2096</v>
      </c>
      <c r="N254" s="121">
        <f t="shared" si="22"/>
        <v>0.71803278688524586</v>
      </c>
    </row>
    <row r="255" spans="2:15" x14ac:dyDescent="0.25">
      <c r="B255" s="119" t="s">
        <v>81</v>
      </c>
      <c r="C255" s="120">
        <v>0</v>
      </c>
      <c r="D255" s="121">
        <v>-1</v>
      </c>
      <c r="E255" s="120">
        <v>7</v>
      </c>
      <c r="F255" s="121" t="str">
        <f t="shared" si="21"/>
        <v>-</v>
      </c>
      <c r="G255" s="120">
        <v>355</v>
      </c>
      <c r="H255" s="121">
        <f t="shared" si="21"/>
        <v>49.714285714285715</v>
      </c>
      <c r="I255" s="120">
        <v>333</v>
      </c>
      <c r="J255" s="121">
        <f t="shared" si="21"/>
        <v>-6.1971830985915521E-2</v>
      </c>
      <c r="K255" s="120">
        <v>530</v>
      </c>
      <c r="L255" s="121">
        <f t="shared" si="21"/>
        <v>0.59159159159159169</v>
      </c>
      <c r="M255" s="120"/>
      <c r="N255" s="121"/>
    </row>
    <row r="256" spans="2:15" x14ac:dyDescent="0.25">
      <c r="B256" s="119" t="s">
        <v>83</v>
      </c>
      <c r="C256" s="120">
        <v>0</v>
      </c>
      <c r="D256" s="121">
        <v>-1</v>
      </c>
      <c r="E256" s="120">
        <v>197</v>
      </c>
      <c r="F256" s="121" t="str">
        <f t="shared" si="21"/>
        <v>-</v>
      </c>
      <c r="G256" s="120">
        <v>320</v>
      </c>
      <c r="H256" s="121">
        <f t="shared" si="21"/>
        <v>0.62436548223350252</v>
      </c>
      <c r="I256" s="120">
        <v>529</v>
      </c>
      <c r="J256" s="121">
        <f t="shared" si="21"/>
        <v>0.65312499999999996</v>
      </c>
      <c r="K256" s="120">
        <v>371</v>
      </c>
      <c r="L256" s="121">
        <f t="shared" si="21"/>
        <v>-0.29867674858223059</v>
      </c>
      <c r="M256" s="120"/>
      <c r="N256" s="121"/>
    </row>
    <row r="257" spans="2:15" x14ac:dyDescent="0.25">
      <c r="B257" s="119" t="s">
        <v>85</v>
      </c>
      <c r="C257" s="120">
        <v>0</v>
      </c>
      <c r="D257" s="121">
        <v>-1</v>
      </c>
      <c r="E257" s="120">
        <v>841</v>
      </c>
      <c r="F257" s="121" t="str">
        <f t="shared" si="21"/>
        <v>-</v>
      </c>
      <c r="G257" s="120">
        <v>835</v>
      </c>
      <c r="H257" s="121">
        <f t="shared" si="21"/>
        <v>-7.1343638525565023E-3</v>
      </c>
      <c r="I257" s="120">
        <v>491</v>
      </c>
      <c r="J257" s="121">
        <f t="shared" si="21"/>
        <v>-0.41197604790419162</v>
      </c>
      <c r="K257" s="120">
        <v>639</v>
      </c>
      <c r="L257" s="121">
        <f t="shared" si="21"/>
        <v>0.30142566191446019</v>
      </c>
      <c r="M257" s="120"/>
      <c r="N257" s="121"/>
    </row>
    <row r="258" spans="2:15" x14ac:dyDescent="0.25">
      <c r="B258" s="119" t="s">
        <v>87</v>
      </c>
      <c r="C258" s="120">
        <v>9</v>
      </c>
      <c r="D258" s="121">
        <v>-0.97945205479452058</v>
      </c>
      <c r="E258" s="120">
        <v>572</v>
      </c>
      <c r="F258" s="121">
        <f t="shared" si="21"/>
        <v>62.555555555555557</v>
      </c>
      <c r="G258" s="120">
        <v>752</v>
      </c>
      <c r="H258" s="121">
        <f t="shared" si="21"/>
        <v>0.31468531468531458</v>
      </c>
      <c r="I258" s="120">
        <v>378</v>
      </c>
      <c r="J258" s="121">
        <f t="shared" si="21"/>
        <v>-0.49734042553191493</v>
      </c>
      <c r="K258" s="120">
        <v>367</v>
      </c>
      <c r="L258" s="121">
        <f t="shared" si="21"/>
        <v>-2.9100529100529071E-2</v>
      </c>
      <c r="M258" s="120"/>
      <c r="N258" s="121"/>
    </row>
    <row r="259" spans="2:15" x14ac:dyDescent="0.25">
      <c r="B259" s="119" t="s">
        <v>89</v>
      </c>
      <c r="C259" s="120">
        <v>8</v>
      </c>
      <c r="D259" s="121">
        <v>-0.98664440734557601</v>
      </c>
      <c r="E259" s="120">
        <v>516</v>
      </c>
      <c r="F259" s="121">
        <f t="shared" si="21"/>
        <v>63.5</v>
      </c>
      <c r="G259" s="120">
        <v>493</v>
      </c>
      <c r="H259" s="121">
        <f t="shared" si="21"/>
        <v>-4.4573643410852681E-2</v>
      </c>
      <c r="I259" s="120">
        <v>422</v>
      </c>
      <c r="J259" s="121">
        <f t="shared" si="21"/>
        <v>-0.14401622718052742</v>
      </c>
      <c r="K259" s="120">
        <v>439</v>
      </c>
      <c r="L259" s="121">
        <f t="shared" si="21"/>
        <v>4.0284360189573487E-2</v>
      </c>
      <c r="M259" s="120"/>
      <c r="N259" s="121"/>
    </row>
    <row r="260" spans="2:15" x14ac:dyDescent="0.25">
      <c r="B260" s="119" t="s">
        <v>91</v>
      </c>
      <c r="C260" s="120">
        <v>34</v>
      </c>
      <c r="D260" s="121">
        <v>-0.98282828282828283</v>
      </c>
      <c r="E260" s="120">
        <v>2369</v>
      </c>
      <c r="F260" s="121">
        <f t="shared" si="21"/>
        <v>68.67647058823529</v>
      </c>
      <c r="G260" s="120">
        <v>2110</v>
      </c>
      <c r="H260" s="121">
        <f t="shared" si="21"/>
        <v>-0.10932883073026589</v>
      </c>
      <c r="I260" s="120">
        <v>2081</v>
      </c>
      <c r="J260" s="121">
        <f t="shared" si="21"/>
        <v>-1.3744075829383862E-2</v>
      </c>
      <c r="K260" s="120">
        <v>1650</v>
      </c>
      <c r="L260" s="121">
        <f t="shared" si="21"/>
        <v>-0.20711196540124943</v>
      </c>
      <c r="M260" s="120"/>
      <c r="N260" s="121"/>
    </row>
    <row r="261" spans="2:15" x14ac:dyDescent="0.25">
      <c r="B261" s="119" t="s">
        <v>93</v>
      </c>
      <c r="C261" s="120">
        <v>37</v>
      </c>
      <c r="D261" s="121">
        <v>-0.98734610123119015</v>
      </c>
      <c r="E261" s="120">
        <v>3222</v>
      </c>
      <c r="F261" s="121">
        <f t="shared" si="21"/>
        <v>86.081081081081081</v>
      </c>
      <c r="G261" s="120">
        <v>3298</v>
      </c>
      <c r="H261" s="121">
        <f t="shared" si="21"/>
        <v>2.3587833643699652E-2</v>
      </c>
      <c r="I261" s="120">
        <v>2807</v>
      </c>
      <c r="J261" s="121">
        <f t="shared" si="21"/>
        <v>-0.14887810794420864</v>
      </c>
      <c r="K261" s="120">
        <v>3087</v>
      </c>
      <c r="L261" s="121">
        <f t="shared" si="21"/>
        <v>9.9750623441396513E-2</v>
      </c>
      <c r="M261" s="120"/>
      <c r="N261" s="121"/>
    </row>
    <row r="262" spans="2:15" x14ac:dyDescent="0.25">
      <c r="B262" s="119" t="s">
        <v>95</v>
      </c>
      <c r="C262" s="120">
        <v>39</v>
      </c>
      <c r="D262" s="121">
        <v>-0.98910918737782738</v>
      </c>
      <c r="E262" s="120">
        <v>2647</v>
      </c>
      <c r="F262" s="121">
        <f t="shared" si="21"/>
        <v>66.871794871794876</v>
      </c>
      <c r="G262" s="120">
        <v>2675</v>
      </c>
      <c r="H262" s="121">
        <f t="shared" si="21"/>
        <v>1.0578012844729923E-2</v>
      </c>
      <c r="I262" s="120">
        <v>2879</v>
      </c>
      <c r="J262" s="121">
        <f t="shared" si="21"/>
        <v>7.626168224299068E-2</v>
      </c>
      <c r="K262" s="120">
        <v>3064</v>
      </c>
      <c r="L262" s="121">
        <f t="shared" si="21"/>
        <v>6.4258423063563663E-2</v>
      </c>
      <c r="M262" s="120"/>
      <c r="N262" s="121"/>
    </row>
    <row r="263" spans="2:15" ht="15.75" x14ac:dyDescent="0.25">
      <c r="B263" s="122" t="s">
        <v>32</v>
      </c>
      <c r="C263" s="123">
        <v>9750</v>
      </c>
      <c r="D263" s="124">
        <v>-0.6378022957762175</v>
      </c>
      <c r="E263" s="123">
        <v>10533</v>
      </c>
      <c r="F263" s="124">
        <f t="shared" si="21"/>
        <v>8.0307692307692413E-2</v>
      </c>
      <c r="G263" s="123">
        <v>22457</v>
      </c>
      <c r="H263" s="124">
        <f t="shared" si="21"/>
        <v>1.1320611411753538</v>
      </c>
      <c r="I263" s="123">
        <v>23505</v>
      </c>
      <c r="J263" s="124">
        <f t="shared" si="21"/>
        <v>4.6666963530302308E-2</v>
      </c>
      <c r="K263" s="123">
        <v>22219</v>
      </c>
      <c r="L263" s="124">
        <f t="shared" si="21"/>
        <v>-5.4711763454584172E-2</v>
      </c>
      <c r="M263" s="123">
        <v>12619</v>
      </c>
      <c r="N263" s="124">
        <v>4.5311464546057056E-2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5"/>
    </row>
    <row r="268" spans="2:15" ht="48.75" customHeight="1" thickBot="1" x14ac:dyDescent="0.3">
      <c r="B268" s="283" t="s">
        <v>247</v>
      </c>
      <c r="C268" s="283"/>
      <c r="D268" s="283"/>
      <c r="E268" s="283"/>
      <c r="F268" s="283"/>
      <c r="G268" s="283"/>
      <c r="H268" s="283"/>
      <c r="I268" s="283"/>
      <c r="J268" s="283"/>
      <c r="K268" s="283"/>
      <c r="L268" s="283"/>
      <c r="M268" s="283"/>
      <c r="N268" s="283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6" t="str">
        <f>C270</f>
        <v>Suecia</v>
      </c>
      <c r="C270" s="305" t="s">
        <v>133</v>
      </c>
      <c r="D270" s="306"/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</row>
    <row r="271" spans="2:15" ht="22.5" thickTop="1" thickBot="1" x14ac:dyDescent="0.3">
      <c r="B271" s="111"/>
      <c r="C271" s="307">
        <f>C$7</f>
        <v>2020</v>
      </c>
      <c r="D271" s="308"/>
      <c r="E271" s="307">
        <f>E$7</f>
        <v>2021</v>
      </c>
      <c r="F271" s="308"/>
      <c r="G271" s="307">
        <f>G$7</f>
        <v>2022</v>
      </c>
      <c r="H271" s="308"/>
      <c r="I271" s="307">
        <f>I$7</f>
        <v>2023</v>
      </c>
      <c r="J271" s="308"/>
      <c r="K271" s="307">
        <f>K$7</f>
        <v>2024</v>
      </c>
      <c r="L271" s="308"/>
      <c r="M271" s="307">
        <f>M$7</f>
        <v>2025</v>
      </c>
      <c r="N271" s="308"/>
    </row>
    <row r="272" spans="2:15" ht="16.5" thickTop="1" thickBot="1" x14ac:dyDescent="0.3">
      <c r="B272" s="87"/>
      <c r="C272" s="116" t="s">
        <v>71</v>
      </c>
      <c r="D272" s="117" t="str">
        <f>CONCATENATE("var ",RIGHT(C271,2),"/",RIGHT(C271-1,2))</f>
        <v>var 20/19</v>
      </c>
      <c r="E272" s="118" t="s">
        <v>71</v>
      </c>
      <c r="F272" s="117" t="str">
        <f>CONCATENATE("var ",RIGHT(E271,2),"/",RIGHT(E271-1,2))</f>
        <v>var 21/20</v>
      </c>
      <c r="G272" s="118" t="s">
        <v>71</v>
      </c>
      <c r="H272" s="117" t="str">
        <f>CONCATENATE("var ",RIGHT(G271,2),"/",RIGHT(G271-1,2))</f>
        <v>var 22/21</v>
      </c>
      <c r="I272" s="118" t="s">
        <v>71</v>
      </c>
      <c r="J272" s="117" t="str">
        <f>CONCATENATE("var ",RIGHT(I271,2),"/",RIGHT(I271-1,2))</f>
        <v>var 23/22</v>
      </c>
      <c r="K272" s="118" t="s">
        <v>71</v>
      </c>
      <c r="L272" s="117" t="str">
        <f>CONCATENATE("var ",RIGHT(K271,2),"/",RIGHT(K271-1,2))</f>
        <v>var 24/23</v>
      </c>
      <c r="M272" s="118" t="s">
        <v>71</v>
      </c>
      <c r="N272" s="117" t="str">
        <f>CONCATENATE("var ",RIGHT(M271,2),"/",RIGHT(M271-1,2))</f>
        <v>var 25/24</v>
      </c>
    </row>
    <row r="273" spans="2:14" x14ac:dyDescent="0.25">
      <c r="B273" s="119" t="s">
        <v>73</v>
      </c>
      <c r="C273" s="120">
        <v>6518</v>
      </c>
      <c r="D273" s="121">
        <v>3.2322610435586707E-3</v>
      </c>
      <c r="E273" s="120">
        <v>551</v>
      </c>
      <c r="F273" s="121">
        <f t="shared" ref="F273:L285" si="23">IFERROR(E273/C273-1,"-")</f>
        <v>-0.91546486652347348</v>
      </c>
      <c r="G273" s="120">
        <v>3828</v>
      </c>
      <c r="H273" s="121">
        <f t="shared" si="23"/>
        <v>5.9473684210526319</v>
      </c>
      <c r="I273" s="120">
        <v>4420</v>
      </c>
      <c r="J273" s="121">
        <f t="shared" si="23"/>
        <v>0.15464994775339602</v>
      </c>
      <c r="K273" s="120">
        <v>4823</v>
      </c>
      <c r="L273" s="121">
        <f t="shared" si="23"/>
        <v>9.1176470588235192E-2</v>
      </c>
      <c r="M273" s="120">
        <v>3438</v>
      </c>
      <c r="N273" s="121">
        <f t="shared" ref="N273:N276" si="24">IFERROR(M273/K273-1,"-")</f>
        <v>-0.28716566452415504</v>
      </c>
    </row>
    <row r="274" spans="2:14" x14ac:dyDescent="0.25">
      <c r="B274" s="119" t="s">
        <v>75</v>
      </c>
      <c r="C274" s="120">
        <v>6567</v>
      </c>
      <c r="D274" s="121">
        <v>0.12602880658436222</v>
      </c>
      <c r="E274" s="120">
        <v>368</v>
      </c>
      <c r="F274" s="121">
        <f t="shared" si="23"/>
        <v>-0.94396223541952184</v>
      </c>
      <c r="G274" s="120">
        <v>2552</v>
      </c>
      <c r="H274" s="121">
        <f t="shared" si="23"/>
        <v>5.9347826086956523</v>
      </c>
      <c r="I274" s="120">
        <v>3815</v>
      </c>
      <c r="J274" s="121">
        <f t="shared" si="23"/>
        <v>0.4949059561128526</v>
      </c>
      <c r="K274" s="120">
        <v>4132</v>
      </c>
      <c r="L274" s="121">
        <f t="shared" si="23"/>
        <v>8.3093053735255662E-2</v>
      </c>
      <c r="M274" s="120">
        <v>3336</v>
      </c>
      <c r="N274" s="121">
        <f t="shared" si="24"/>
        <v>-0.19264278799612777</v>
      </c>
    </row>
    <row r="275" spans="2:14" x14ac:dyDescent="0.25">
      <c r="B275" s="119" t="s">
        <v>77</v>
      </c>
      <c r="C275" s="120">
        <v>2282</v>
      </c>
      <c r="D275" s="121">
        <v>-0.72010302955967131</v>
      </c>
      <c r="E275" s="120">
        <v>468</v>
      </c>
      <c r="F275" s="121">
        <f t="shared" si="23"/>
        <v>-0.79491673970201582</v>
      </c>
      <c r="G275" s="120">
        <v>3147</v>
      </c>
      <c r="H275" s="121">
        <f t="shared" si="23"/>
        <v>5.7243589743589745</v>
      </c>
      <c r="I275" s="120">
        <v>3435</v>
      </c>
      <c r="J275" s="121">
        <f t="shared" si="23"/>
        <v>9.1515729265967627E-2</v>
      </c>
      <c r="K275" s="120">
        <v>4396</v>
      </c>
      <c r="L275" s="121">
        <f t="shared" si="23"/>
        <v>0.27976710334788946</v>
      </c>
      <c r="M275" s="120">
        <v>3137</v>
      </c>
      <c r="N275" s="121">
        <f t="shared" si="24"/>
        <v>-0.28639672429481344</v>
      </c>
    </row>
    <row r="276" spans="2:14" x14ac:dyDescent="0.25">
      <c r="B276" s="119" t="s">
        <v>79</v>
      </c>
      <c r="C276" s="120">
        <v>0</v>
      </c>
      <c r="D276" s="121">
        <v>-1</v>
      </c>
      <c r="E276" s="120">
        <v>92</v>
      </c>
      <c r="F276" s="121" t="str">
        <f t="shared" si="23"/>
        <v>-</v>
      </c>
      <c r="G276" s="120">
        <v>1598</v>
      </c>
      <c r="H276" s="121">
        <f t="shared" si="23"/>
        <v>16.369565217391305</v>
      </c>
      <c r="I276" s="120">
        <v>2079</v>
      </c>
      <c r="J276" s="121">
        <f t="shared" si="23"/>
        <v>0.30100125156445556</v>
      </c>
      <c r="K276" s="120">
        <v>1201</v>
      </c>
      <c r="L276" s="121">
        <f t="shared" si="23"/>
        <v>-0.42231842231842232</v>
      </c>
      <c r="M276" s="120">
        <v>1353</v>
      </c>
      <c r="N276" s="121">
        <f t="shared" si="24"/>
        <v>0.12656119900083262</v>
      </c>
    </row>
    <row r="277" spans="2:14" x14ac:dyDescent="0.25">
      <c r="B277" s="119" t="s">
        <v>81</v>
      </c>
      <c r="C277" s="120">
        <v>0</v>
      </c>
      <c r="D277" s="121">
        <v>-1</v>
      </c>
      <c r="E277" s="120">
        <v>20</v>
      </c>
      <c r="F277" s="121" t="str">
        <f t="shared" si="23"/>
        <v>-</v>
      </c>
      <c r="G277" s="120">
        <v>92</v>
      </c>
      <c r="H277" s="121">
        <f t="shared" si="23"/>
        <v>3.5999999999999996</v>
      </c>
      <c r="I277" s="120">
        <v>214</v>
      </c>
      <c r="J277" s="121">
        <f t="shared" si="23"/>
        <v>1.3260869565217392</v>
      </c>
      <c r="K277" s="120">
        <v>105</v>
      </c>
      <c r="L277" s="121">
        <f t="shared" si="23"/>
        <v>-0.50934579439252337</v>
      </c>
      <c r="M277" s="120"/>
      <c r="N277" s="121"/>
    </row>
    <row r="278" spans="2:14" x14ac:dyDescent="0.25">
      <c r="B278" s="119" t="s">
        <v>83</v>
      </c>
      <c r="C278" s="120">
        <v>0</v>
      </c>
      <c r="D278" s="121">
        <v>-1</v>
      </c>
      <c r="E278" s="120">
        <v>26</v>
      </c>
      <c r="F278" s="121" t="str">
        <f t="shared" si="23"/>
        <v>-</v>
      </c>
      <c r="G278" s="120">
        <v>149</v>
      </c>
      <c r="H278" s="121">
        <f t="shared" si="23"/>
        <v>4.7307692307692308</v>
      </c>
      <c r="I278" s="120">
        <v>259</v>
      </c>
      <c r="J278" s="121">
        <f t="shared" si="23"/>
        <v>0.73825503355704702</v>
      </c>
      <c r="K278" s="120">
        <v>120</v>
      </c>
      <c r="L278" s="121">
        <f t="shared" si="23"/>
        <v>-0.53667953667953672</v>
      </c>
      <c r="M278" s="120"/>
      <c r="N278" s="121"/>
    </row>
    <row r="279" spans="2:14" x14ac:dyDescent="0.25">
      <c r="B279" s="119" t="s">
        <v>85</v>
      </c>
      <c r="C279" s="120">
        <v>0</v>
      </c>
      <c r="D279" s="121">
        <v>-1</v>
      </c>
      <c r="E279" s="120">
        <v>57</v>
      </c>
      <c r="F279" s="121" t="str">
        <f t="shared" si="23"/>
        <v>-</v>
      </c>
      <c r="G279" s="120">
        <v>162</v>
      </c>
      <c r="H279" s="121">
        <f t="shared" si="23"/>
        <v>1.8421052631578947</v>
      </c>
      <c r="I279" s="120">
        <v>231</v>
      </c>
      <c r="J279" s="121">
        <f t="shared" si="23"/>
        <v>0.42592592592592582</v>
      </c>
      <c r="K279" s="120">
        <v>114</v>
      </c>
      <c r="L279" s="121">
        <f t="shared" si="23"/>
        <v>-0.50649350649350655</v>
      </c>
      <c r="M279" s="120"/>
      <c r="N279" s="121"/>
    </row>
    <row r="280" spans="2:14" x14ac:dyDescent="0.25">
      <c r="B280" s="119" t="s">
        <v>87</v>
      </c>
      <c r="C280" s="120">
        <v>22</v>
      </c>
      <c r="D280" s="121">
        <v>-0.91538461538461535</v>
      </c>
      <c r="E280" s="120">
        <v>72</v>
      </c>
      <c r="F280" s="121">
        <f t="shared" si="23"/>
        <v>2.2727272727272729</v>
      </c>
      <c r="G280" s="120">
        <v>142</v>
      </c>
      <c r="H280" s="121">
        <f t="shared" si="23"/>
        <v>0.97222222222222232</v>
      </c>
      <c r="I280" s="120">
        <v>305</v>
      </c>
      <c r="J280" s="121">
        <f t="shared" si="23"/>
        <v>1.147887323943662</v>
      </c>
      <c r="K280" s="120">
        <v>52</v>
      </c>
      <c r="L280" s="121">
        <f t="shared" si="23"/>
        <v>-0.82950819672131149</v>
      </c>
      <c r="M280" s="120"/>
      <c r="N280" s="121"/>
    </row>
    <row r="281" spans="2:14" x14ac:dyDescent="0.25">
      <c r="B281" s="119" t="s">
        <v>89</v>
      </c>
      <c r="C281" s="120">
        <v>27</v>
      </c>
      <c r="D281" s="121">
        <v>-0.93266832917705733</v>
      </c>
      <c r="E281" s="120">
        <v>62</v>
      </c>
      <c r="F281" s="121">
        <f t="shared" si="23"/>
        <v>1.2962962962962963</v>
      </c>
      <c r="G281" s="120">
        <v>100</v>
      </c>
      <c r="H281" s="121">
        <f t="shared" si="23"/>
        <v>0.61290322580645151</v>
      </c>
      <c r="I281" s="120">
        <v>349</v>
      </c>
      <c r="J281" s="121">
        <f t="shared" si="23"/>
        <v>2.4900000000000002</v>
      </c>
      <c r="K281" s="120">
        <v>104</v>
      </c>
      <c r="L281" s="121">
        <f t="shared" si="23"/>
        <v>-0.70200573065902572</v>
      </c>
      <c r="M281" s="120"/>
      <c r="N281" s="121"/>
    </row>
    <row r="282" spans="2:14" x14ac:dyDescent="0.25">
      <c r="B282" s="119" t="s">
        <v>91</v>
      </c>
      <c r="C282" s="120">
        <v>360</v>
      </c>
      <c r="D282" s="121">
        <v>-0.90865262623699572</v>
      </c>
      <c r="E282" s="120">
        <v>1724</v>
      </c>
      <c r="F282" s="121">
        <f t="shared" si="23"/>
        <v>3.7888888888888888</v>
      </c>
      <c r="G282" s="120">
        <v>2278</v>
      </c>
      <c r="H282" s="121">
        <f t="shared" si="23"/>
        <v>0.32134570765661263</v>
      </c>
      <c r="I282" s="120">
        <v>2548</v>
      </c>
      <c r="J282" s="121">
        <f t="shared" si="23"/>
        <v>0.1185250219490781</v>
      </c>
      <c r="K282" s="120">
        <v>2132</v>
      </c>
      <c r="L282" s="121">
        <f t="shared" si="23"/>
        <v>-0.16326530612244894</v>
      </c>
      <c r="M282" s="120"/>
      <c r="N282" s="121"/>
    </row>
    <row r="283" spans="2:14" x14ac:dyDescent="0.25">
      <c r="B283" s="119" t="s">
        <v>93</v>
      </c>
      <c r="C283" s="120">
        <v>536</v>
      </c>
      <c r="D283" s="121">
        <v>-0.91458167330677287</v>
      </c>
      <c r="E283" s="120">
        <v>3565</v>
      </c>
      <c r="F283" s="121">
        <f t="shared" si="23"/>
        <v>5.6511194029850742</v>
      </c>
      <c r="G283" s="120">
        <v>4563</v>
      </c>
      <c r="H283" s="121">
        <f t="shared" si="23"/>
        <v>0.2799438990182328</v>
      </c>
      <c r="I283" s="120">
        <v>4291</v>
      </c>
      <c r="J283" s="121">
        <f t="shared" si="23"/>
        <v>-5.9609905763751914E-2</v>
      </c>
      <c r="K283" s="120">
        <v>3388</v>
      </c>
      <c r="L283" s="121">
        <f t="shared" si="23"/>
        <v>-0.21044045676998369</v>
      </c>
      <c r="M283" s="120"/>
      <c r="N283" s="121"/>
    </row>
    <row r="284" spans="2:14" x14ac:dyDescent="0.25">
      <c r="B284" s="119" t="s">
        <v>95</v>
      </c>
      <c r="C284" s="120">
        <v>406</v>
      </c>
      <c r="D284" s="121">
        <v>-0.94389940583114551</v>
      </c>
      <c r="E284" s="120">
        <v>3467</v>
      </c>
      <c r="F284" s="121">
        <f t="shared" si="23"/>
        <v>7.5394088669950747</v>
      </c>
      <c r="G284" s="120">
        <v>3949</v>
      </c>
      <c r="H284" s="121">
        <f t="shared" si="23"/>
        <v>0.13902509374098648</v>
      </c>
      <c r="I284" s="120">
        <v>4580</v>
      </c>
      <c r="J284" s="121">
        <f t="shared" si="23"/>
        <v>0.15978728792099273</v>
      </c>
      <c r="K284" s="120">
        <v>4168</v>
      </c>
      <c r="L284" s="121">
        <f t="shared" si="23"/>
        <v>-8.9956331877729223E-2</v>
      </c>
      <c r="M284" s="120"/>
      <c r="N284" s="121"/>
    </row>
    <row r="285" spans="2:14" ht="15.75" x14ac:dyDescent="0.25">
      <c r="B285" s="122" t="s">
        <v>32</v>
      </c>
      <c r="C285" s="123">
        <v>16737</v>
      </c>
      <c r="D285" s="124">
        <v>-0.6062716130701733</v>
      </c>
      <c r="E285" s="123">
        <v>10472</v>
      </c>
      <c r="F285" s="124">
        <f t="shared" si="23"/>
        <v>-0.37432036804684232</v>
      </c>
      <c r="G285" s="123">
        <v>22560</v>
      </c>
      <c r="H285" s="124">
        <f t="shared" si="23"/>
        <v>1.1543162719633306</v>
      </c>
      <c r="I285" s="123">
        <v>26526</v>
      </c>
      <c r="J285" s="124">
        <f t="shared" si="23"/>
        <v>0.17579787234042543</v>
      </c>
      <c r="K285" s="123">
        <v>24735</v>
      </c>
      <c r="L285" s="124">
        <f t="shared" si="23"/>
        <v>-6.7518660936439767E-2</v>
      </c>
      <c r="M285" s="123">
        <v>11264</v>
      </c>
      <c r="N285" s="124">
        <v>-0.22594832325453551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5"/>
      <c r="K288" s="125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FB86-4A08-436E-9AEC-5B3ED1F5D519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83" t="s">
        <v>236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5" t="s">
        <v>134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</row>
    <row r="7" spans="1:18" ht="22.5" thickTop="1" thickBot="1" x14ac:dyDescent="0.3">
      <c r="B7" s="111"/>
      <c r="C7" s="112">
        <v>2018</v>
      </c>
      <c r="D7" s="307">
        <v>2019</v>
      </c>
      <c r="E7" s="308"/>
      <c r="F7" s="307">
        <v>2020</v>
      </c>
      <c r="G7" s="308"/>
      <c r="H7" s="307">
        <v>2021</v>
      </c>
      <c r="I7" s="308"/>
      <c r="J7" s="307">
        <v>2022</v>
      </c>
      <c r="K7" s="308"/>
      <c r="L7" s="309">
        <v>2023</v>
      </c>
      <c r="M7" s="308"/>
      <c r="N7" s="309">
        <v>2024</v>
      </c>
      <c r="O7" s="310"/>
      <c r="P7" s="309">
        <v>2025</v>
      </c>
      <c r="Q7" s="310"/>
    </row>
    <row r="8" spans="1:18" ht="16.5" thickTop="1" thickBot="1" x14ac:dyDescent="0.3">
      <c r="B8" s="87"/>
      <c r="C8" s="116" t="s">
        <v>71</v>
      </c>
      <c r="D8" s="116" t="s">
        <v>71</v>
      </c>
      <c r="E8" s="117" t="s">
        <v>135</v>
      </c>
      <c r="F8" s="116" t="s">
        <v>71</v>
      </c>
      <c r="G8" s="117" t="s">
        <v>136</v>
      </c>
      <c r="H8" s="116" t="s">
        <v>71</v>
      </c>
      <c r="I8" s="117" t="s">
        <v>137</v>
      </c>
      <c r="J8" s="116" t="s">
        <v>71</v>
      </c>
      <c r="K8" s="117" t="s">
        <v>138</v>
      </c>
      <c r="L8" s="118" t="s">
        <v>71</v>
      </c>
      <c r="M8" s="117" t="s">
        <v>248</v>
      </c>
      <c r="N8" s="118" t="s">
        <v>71</v>
      </c>
      <c r="O8" s="117" t="s">
        <v>249</v>
      </c>
      <c r="P8" s="118" t="s">
        <v>71</v>
      </c>
      <c r="Q8" s="117" t="s">
        <v>138</v>
      </c>
    </row>
    <row r="9" spans="1:18" x14ac:dyDescent="0.25">
      <c r="A9" s="1" t="s">
        <v>72</v>
      </c>
      <c r="B9" s="119" t="s">
        <v>73</v>
      </c>
      <c r="C9" s="120">
        <v>101786</v>
      </c>
      <c r="D9" s="120">
        <v>101909</v>
      </c>
      <c r="E9" s="121">
        <f t="shared" ref="E9:E21" si="0">D9/C9-1</f>
        <v>1.2084176605819952E-3</v>
      </c>
      <c r="F9" s="120">
        <v>102767</v>
      </c>
      <c r="G9" s="121">
        <f>F9/D9-1</f>
        <v>8.4192760207635331E-3</v>
      </c>
      <c r="H9" s="120">
        <v>8010</v>
      </c>
      <c r="I9" s="121">
        <f>IFERROR(H9/F9-1,"-")</f>
        <v>-0.92205669135033619</v>
      </c>
      <c r="J9" s="120">
        <v>72992</v>
      </c>
      <c r="K9" s="121">
        <f>IFERROR(J9/H9-1,"-")</f>
        <v>8.1126092384519346</v>
      </c>
      <c r="L9" s="120">
        <v>102127</v>
      </c>
      <c r="M9" s="121">
        <f t="shared" ref="M9:M21" si="1">IFERROR(L9/J9-1,"-")</f>
        <v>0.39915333187198598</v>
      </c>
      <c r="N9" s="120">
        <v>102161</v>
      </c>
      <c r="O9" s="121">
        <f>IFERROR(N9/L9-1,"-")</f>
        <v>3.3291881676733581E-4</v>
      </c>
      <c r="P9" s="120">
        <v>108758</v>
      </c>
      <c r="Q9" s="121">
        <f t="shared" ref="Q9:Q20" si="2">IFERROR(P9/N9-1,"-")</f>
        <v>6.4574544101956732E-2</v>
      </c>
    </row>
    <row r="10" spans="1:18" x14ac:dyDescent="0.25">
      <c r="A10" s="1" t="s">
        <v>74</v>
      </c>
      <c r="B10" s="119" t="s">
        <v>75</v>
      </c>
      <c r="C10" s="120">
        <v>98583</v>
      </c>
      <c r="D10" s="120">
        <v>100001</v>
      </c>
      <c r="E10" s="121">
        <f t="shared" si="0"/>
        <v>1.4383818711136698E-2</v>
      </c>
      <c r="F10" s="120">
        <v>105310</v>
      </c>
      <c r="G10" s="121">
        <f t="shared" ref="G10:G20" si="3">F10/D10-1</f>
        <v>5.3089469105308984E-2</v>
      </c>
      <c r="H10" s="120">
        <v>10131</v>
      </c>
      <c r="I10" s="121">
        <f t="shared" ref="I10:I21" si="4">IFERROR(H10/F10-1,"-")</f>
        <v>-0.90379830975216024</v>
      </c>
      <c r="J10" s="120">
        <v>88104</v>
      </c>
      <c r="K10" s="121">
        <f t="shared" ref="K10:K21" si="5">IFERROR(J10/H10-1,"-")</f>
        <v>7.6964761622742071</v>
      </c>
      <c r="L10" s="120">
        <v>102173</v>
      </c>
      <c r="M10" s="121">
        <f t="shared" si="1"/>
        <v>0.15968627985108519</v>
      </c>
      <c r="N10" s="120">
        <v>112246</v>
      </c>
      <c r="O10" s="121">
        <f t="shared" ref="O10:O21" si="6">IFERROR(N10/L10-1,"-")</f>
        <v>9.8587689507012577E-2</v>
      </c>
      <c r="P10" s="120">
        <v>115019</v>
      </c>
      <c r="Q10" s="121">
        <f t="shared" si="2"/>
        <v>2.4704666536001341E-2</v>
      </c>
    </row>
    <row r="11" spans="1:18" x14ac:dyDescent="0.25">
      <c r="A11" s="1" t="s">
        <v>76</v>
      </c>
      <c r="B11" s="119" t="s">
        <v>77</v>
      </c>
      <c r="C11" s="120">
        <v>116623</v>
      </c>
      <c r="D11" s="120">
        <v>119259</v>
      </c>
      <c r="E11" s="121">
        <f t="shared" si="0"/>
        <v>2.2602745599067164E-2</v>
      </c>
      <c r="F11" s="120">
        <v>41200</v>
      </c>
      <c r="G11" s="121">
        <f t="shared" si="3"/>
        <v>-0.65453341047635816</v>
      </c>
      <c r="H11" s="120">
        <v>12907</v>
      </c>
      <c r="I11" s="121">
        <f t="shared" si="4"/>
        <v>-0.68672330097087375</v>
      </c>
      <c r="J11" s="120">
        <v>104660</v>
      </c>
      <c r="K11" s="121">
        <f t="shared" si="5"/>
        <v>7.1087781823816538</v>
      </c>
      <c r="L11" s="120">
        <v>114283</v>
      </c>
      <c r="M11" s="121">
        <f t="shared" si="1"/>
        <v>9.1945346837378095E-2</v>
      </c>
      <c r="N11" s="120">
        <v>122937</v>
      </c>
      <c r="O11" s="121">
        <f t="shared" si="6"/>
        <v>7.5724298452088279E-2</v>
      </c>
      <c r="P11" s="120">
        <v>123198</v>
      </c>
      <c r="Q11" s="121">
        <f t="shared" si="2"/>
        <v>2.1230386295418846E-3</v>
      </c>
    </row>
    <row r="12" spans="1:18" x14ac:dyDescent="0.25">
      <c r="A12" s="1" t="s">
        <v>78</v>
      </c>
      <c r="B12" s="119" t="s">
        <v>79</v>
      </c>
      <c r="C12" s="120">
        <v>106007</v>
      </c>
      <c r="D12" s="120">
        <v>107270</v>
      </c>
      <c r="E12" s="121">
        <f t="shared" si="0"/>
        <v>1.1914307545728198E-2</v>
      </c>
      <c r="F12" s="120">
        <v>0</v>
      </c>
      <c r="G12" s="121">
        <f t="shared" si="3"/>
        <v>-1</v>
      </c>
      <c r="H12" s="120">
        <v>13736</v>
      </c>
      <c r="I12" s="121" t="str">
        <f t="shared" si="4"/>
        <v>-</v>
      </c>
      <c r="J12" s="120">
        <v>110839</v>
      </c>
      <c r="K12" s="121">
        <f t="shared" si="5"/>
        <v>7.0692341292952818</v>
      </c>
      <c r="L12" s="120">
        <v>112901</v>
      </c>
      <c r="M12" s="121">
        <f t="shared" si="1"/>
        <v>1.8603560118730877E-2</v>
      </c>
      <c r="N12" s="120">
        <v>113542</v>
      </c>
      <c r="O12" s="121">
        <f t="shared" si="6"/>
        <v>5.6775405000841772E-3</v>
      </c>
      <c r="P12" s="120">
        <v>115519</v>
      </c>
      <c r="Q12" s="121">
        <f t="shared" si="2"/>
        <v>1.7412058973771849E-2</v>
      </c>
    </row>
    <row r="13" spans="1:18" x14ac:dyDescent="0.25">
      <c r="A13" s="1" t="s">
        <v>80</v>
      </c>
      <c r="B13" s="119" t="s">
        <v>81</v>
      </c>
      <c r="C13" s="120">
        <v>102337</v>
      </c>
      <c r="D13" s="120">
        <v>104348</v>
      </c>
      <c r="E13" s="121">
        <f t="shared" si="0"/>
        <v>1.965076169909219E-2</v>
      </c>
      <c r="F13" s="120">
        <v>0</v>
      </c>
      <c r="G13" s="121">
        <f t="shared" si="3"/>
        <v>-1</v>
      </c>
      <c r="H13" s="120">
        <v>15428</v>
      </c>
      <c r="I13" s="121" t="str">
        <f t="shared" si="4"/>
        <v>-</v>
      </c>
      <c r="J13" s="120">
        <v>97379</v>
      </c>
      <c r="K13" s="121">
        <f t="shared" si="5"/>
        <v>5.3118356235416124</v>
      </c>
      <c r="L13" s="120">
        <v>96632</v>
      </c>
      <c r="M13" s="121">
        <f t="shared" si="1"/>
        <v>-7.671058441758527E-3</v>
      </c>
      <c r="N13" s="120">
        <v>110622</v>
      </c>
      <c r="O13" s="121">
        <f t="shared" si="6"/>
        <v>0.14477605762066403</v>
      </c>
      <c r="P13" s="120" t="s">
        <v>250</v>
      </c>
      <c r="Q13" s="121" t="str">
        <f t="shared" si="2"/>
        <v>-</v>
      </c>
    </row>
    <row r="14" spans="1:18" x14ac:dyDescent="0.25">
      <c r="A14" s="1" t="s">
        <v>82</v>
      </c>
      <c r="B14" s="119" t="s">
        <v>83</v>
      </c>
      <c r="C14" s="120">
        <v>112631</v>
      </c>
      <c r="D14" s="120">
        <v>109110</v>
      </c>
      <c r="E14" s="121">
        <f t="shared" si="0"/>
        <v>-3.1261375642585132E-2</v>
      </c>
      <c r="F14" s="120">
        <v>0</v>
      </c>
      <c r="G14" s="121">
        <f t="shared" si="3"/>
        <v>-1</v>
      </c>
      <c r="H14" s="120">
        <v>21147</v>
      </c>
      <c r="I14" s="121" t="str">
        <f t="shared" si="4"/>
        <v>-</v>
      </c>
      <c r="J14" s="120">
        <v>99145</v>
      </c>
      <c r="K14" s="121">
        <f t="shared" si="5"/>
        <v>3.6883718730789239</v>
      </c>
      <c r="L14" s="120">
        <v>109784</v>
      </c>
      <c r="M14" s="121">
        <f t="shared" si="1"/>
        <v>0.1073074789449795</v>
      </c>
      <c r="N14" s="120">
        <v>113390</v>
      </c>
      <c r="O14" s="121">
        <f t="shared" si="6"/>
        <v>3.2846316403118747E-2</v>
      </c>
      <c r="P14" s="120" t="s">
        <v>250</v>
      </c>
      <c r="Q14" s="121" t="str">
        <f t="shared" si="2"/>
        <v>-</v>
      </c>
    </row>
    <row r="15" spans="1:18" x14ac:dyDescent="0.25">
      <c r="A15" s="1" t="s">
        <v>84</v>
      </c>
      <c r="B15" s="119" t="s">
        <v>85</v>
      </c>
      <c r="C15" s="120">
        <v>114870</v>
      </c>
      <c r="D15" s="120">
        <v>112094</v>
      </c>
      <c r="E15" s="121">
        <f t="shared" si="0"/>
        <v>-2.4166449029337511E-2</v>
      </c>
      <c r="F15" s="120">
        <v>0</v>
      </c>
      <c r="G15" s="121">
        <f t="shared" si="3"/>
        <v>-1</v>
      </c>
      <c r="H15" s="120">
        <v>42074</v>
      </c>
      <c r="I15" s="121" t="str">
        <f t="shared" si="4"/>
        <v>-</v>
      </c>
      <c r="J15" s="120">
        <v>119732</v>
      </c>
      <c r="K15" s="121">
        <f t="shared" si="5"/>
        <v>1.8457479678661408</v>
      </c>
      <c r="L15" s="120">
        <v>112830</v>
      </c>
      <c r="M15" s="121">
        <f t="shared" si="1"/>
        <v>-5.7645408078040972E-2</v>
      </c>
      <c r="N15" s="120">
        <v>121148</v>
      </c>
      <c r="O15" s="121">
        <f t="shared" si="6"/>
        <v>7.3721527962421263E-2</v>
      </c>
      <c r="P15" s="120" t="s">
        <v>250</v>
      </c>
      <c r="Q15" s="121" t="str">
        <f t="shared" si="2"/>
        <v>-</v>
      </c>
    </row>
    <row r="16" spans="1:18" x14ac:dyDescent="0.25">
      <c r="A16" s="1" t="s">
        <v>86</v>
      </c>
      <c r="B16" s="119" t="s">
        <v>87</v>
      </c>
      <c r="C16" s="120">
        <v>122415</v>
      </c>
      <c r="D16" s="120">
        <v>119564</v>
      </c>
      <c r="E16" s="121">
        <f t="shared" si="0"/>
        <v>-2.328962953886371E-2</v>
      </c>
      <c r="F16" s="120">
        <v>30803</v>
      </c>
      <c r="G16" s="121">
        <f t="shared" si="3"/>
        <v>-0.74237228597236626</v>
      </c>
      <c r="H16" s="120">
        <v>53067</v>
      </c>
      <c r="I16" s="121">
        <f t="shared" si="4"/>
        <v>0.72278674155114753</v>
      </c>
      <c r="J16" s="120">
        <v>117894</v>
      </c>
      <c r="K16" s="121">
        <f t="shared" si="5"/>
        <v>1.2216066481994461</v>
      </c>
      <c r="L16" s="120">
        <v>116797</v>
      </c>
      <c r="M16" s="121">
        <f t="shared" si="1"/>
        <v>-9.3049688703411571E-3</v>
      </c>
      <c r="N16" s="120">
        <v>126181</v>
      </c>
      <c r="O16" s="121">
        <f t="shared" si="6"/>
        <v>8.0344529397159192E-2</v>
      </c>
      <c r="P16" s="120" t="s">
        <v>250</v>
      </c>
      <c r="Q16" s="121" t="str">
        <f t="shared" si="2"/>
        <v>-</v>
      </c>
    </row>
    <row r="17" spans="1:17" x14ac:dyDescent="0.25">
      <c r="A17" s="1" t="s">
        <v>88</v>
      </c>
      <c r="B17" s="119" t="s">
        <v>89</v>
      </c>
      <c r="C17" s="120">
        <v>108542</v>
      </c>
      <c r="D17" s="120">
        <v>99309</v>
      </c>
      <c r="E17" s="121">
        <f t="shared" si="0"/>
        <v>-8.5063846253063291E-2</v>
      </c>
      <c r="F17" s="120">
        <v>18180</v>
      </c>
      <c r="G17" s="121">
        <f t="shared" si="3"/>
        <v>-0.81693502099507598</v>
      </c>
      <c r="H17" s="120">
        <v>59020</v>
      </c>
      <c r="I17" s="121">
        <f t="shared" si="4"/>
        <v>2.2464246424642464</v>
      </c>
      <c r="J17" s="120">
        <v>103298</v>
      </c>
      <c r="K17" s="121">
        <f t="shared" si="5"/>
        <v>0.7502202643171807</v>
      </c>
      <c r="L17" s="120">
        <v>107312</v>
      </c>
      <c r="M17" s="121">
        <f t="shared" si="1"/>
        <v>3.8858448372669274E-2</v>
      </c>
      <c r="N17" s="120">
        <v>111150</v>
      </c>
      <c r="O17" s="121">
        <f t="shared" si="6"/>
        <v>3.5764872521246494E-2</v>
      </c>
      <c r="P17" s="120" t="s">
        <v>250</v>
      </c>
      <c r="Q17" s="121" t="str">
        <f t="shared" si="2"/>
        <v>-</v>
      </c>
    </row>
    <row r="18" spans="1:17" x14ac:dyDescent="0.25">
      <c r="A18" s="1" t="s">
        <v>90</v>
      </c>
      <c r="B18" s="119" t="s">
        <v>91</v>
      </c>
      <c r="C18" s="120">
        <v>122073</v>
      </c>
      <c r="D18" s="120">
        <v>109838</v>
      </c>
      <c r="E18" s="121">
        <f t="shared" si="0"/>
        <v>-0.10022691340427448</v>
      </c>
      <c r="F18" s="120">
        <v>21674</v>
      </c>
      <c r="G18" s="121">
        <f t="shared" si="3"/>
        <v>-0.80267302754966408</v>
      </c>
      <c r="H18" s="120">
        <v>89457</v>
      </c>
      <c r="I18" s="121">
        <f t="shared" si="4"/>
        <v>3.127387653409615</v>
      </c>
      <c r="J18" s="120">
        <v>113209</v>
      </c>
      <c r="K18" s="121">
        <f t="shared" si="5"/>
        <v>0.26551303978447738</v>
      </c>
      <c r="L18" s="120">
        <v>119521</v>
      </c>
      <c r="M18" s="121">
        <f t="shared" si="1"/>
        <v>5.5755284473849143E-2</v>
      </c>
      <c r="N18" s="120">
        <v>125080</v>
      </c>
      <c r="O18" s="121">
        <f t="shared" si="6"/>
        <v>4.6510655031333448E-2</v>
      </c>
      <c r="P18" s="120" t="s">
        <v>250</v>
      </c>
      <c r="Q18" s="121" t="str">
        <f t="shared" si="2"/>
        <v>-</v>
      </c>
    </row>
    <row r="19" spans="1:17" x14ac:dyDescent="0.25">
      <c r="A19" s="1" t="s">
        <v>92</v>
      </c>
      <c r="B19" s="119" t="s">
        <v>93</v>
      </c>
      <c r="C19" s="120">
        <v>105735</v>
      </c>
      <c r="D19" s="120">
        <v>107365</v>
      </c>
      <c r="E19" s="121">
        <f t="shared" si="0"/>
        <v>1.5415898236156522E-2</v>
      </c>
      <c r="F19" s="120">
        <v>16498</v>
      </c>
      <c r="G19" s="121">
        <f t="shared" si="3"/>
        <v>-0.8463372607460532</v>
      </c>
      <c r="H19" s="120">
        <v>88426</v>
      </c>
      <c r="I19" s="121">
        <f t="shared" si="4"/>
        <v>4.3598011880227903</v>
      </c>
      <c r="J19" s="120">
        <v>107366</v>
      </c>
      <c r="K19" s="121">
        <f t="shared" si="5"/>
        <v>0.21419039648972027</v>
      </c>
      <c r="L19" s="120">
        <v>113999</v>
      </c>
      <c r="M19" s="121">
        <f t="shared" si="1"/>
        <v>6.1779334239889794E-2</v>
      </c>
      <c r="N19" s="120">
        <v>113916</v>
      </c>
      <c r="O19" s="121">
        <f t="shared" si="6"/>
        <v>-7.280765620750751E-4</v>
      </c>
      <c r="P19" s="120" t="s">
        <v>250</v>
      </c>
      <c r="Q19" s="121" t="str">
        <f t="shared" si="2"/>
        <v>-</v>
      </c>
    </row>
    <row r="20" spans="1:17" x14ac:dyDescent="0.25">
      <c r="A20" s="1" t="s">
        <v>94</v>
      </c>
      <c r="B20" s="119" t="s">
        <v>95</v>
      </c>
      <c r="C20" s="120">
        <v>110884</v>
      </c>
      <c r="D20" s="120">
        <v>109344</v>
      </c>
      <c r="E20" s="121">
        <f t="shared" si="0"/>
        <v>-1.3888387864795626E-2</v>
      </c>
      <c r="F20" s="120">
        <v>17398</v>
      </c>
      <c r="G20" s="121">
        <f t="shared" si="3"/>
        <v>-0.84088747439274214</v>
      </c>
      <c r="H20" s="120">
        <v>78855</v>
      </c>
      <c r="I20" s="121">
        <f t="shared" si="4"/>
        <v>3.5324175192550866</v>
      </c>
      <c r="J20" s="120">
        <v>108917</v>
      </c>
      <c r="K20" s="121">
        <f t="shared" si="5"/>
        <v>0.38123137404096119</v>
      </c>
      <c r="L20" s="120">
        <v>111619</v>
      </c>
      <c r="M20" s="121">
        <f t="shared" si="1"/>
        <v>2.4807881230661799E-2</v>
      </c>
      <c r="N20" s="120">
        <v>115450</v>
      </c>
      <c r="O20" s="121">
        <f t="shared" si="6"/>
        <v>3.4322113618649119E-2</v>
      </c>
      <c r="P20" s="120" t="s">
        <v>250</v>
      </c>
      <c r="Q20" s="121" t="str">
        <f t="shared" si="2"/>
        <v>-</v>
      </c>
    </row>
    <row r="21" spans="1:17" ht="15.75" x14ac:dyDescent="0.25">
      <c r="A21" s="1" t="s">
        <v>0</v>
      </c>
      <c r="B21" s="122" t="s">
        <v>32</v>
      </c>
      <c r="C21" s="123">
        <v>1322486</v>
      </c>
      <c r="D21" s="123">
        <v>1299411</v>
      </c>
      <c r="E21" s="124">
        <f t="shared" si="0"/>
        <v>-1.7448199829714683E-2</v>
      </c>
      <c r="F21" s="123">
        <v>375345</v>
      </c>
      <c r="G21" s="124">
        <f>F21/D21-1</f>
        <v>-0.71114220212080703</v>
      </c>
      <c r="H21" s="123">
        <v>492258</v>
      </c>
      <c r="I21" s="124">
        <f t="shared" si="4"/>
        <v>0.31148143707788845</v>
      </c>
      <c r="J21" s="123">
        <v>1243535</v>
      </c>
      <c r="K21" s="124">
        <f t="shared" si="5"/>
        <v>1.5261854555944239</v>
      </c>
      <c r="L21" s="123">
        <v>1319978</v>
      </c>
      <c r="M21" s="124">
        <f t="shared" si="1"/>
        <v>6.1472334916186533E-2</v>
      </c>
      <c r="N21" s="123">
        <v>1387823</v>
      </c>
      <c r="O21" s="124">
        <f t="shared" si="6"/>
        <v>5.139858391579244E-2</v>
      </c>
      <c r="P21" s="123">
        <v>462494</v>
      </c>
      <c r="Q21" s="124">
        <v>2.5744866773419472E-2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20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14D3-5A7D-48D3-9269-2F0F6F5C340A}">
  <sheetPr>
    <tabColor theme="7" tint="0.79998168889431442"/>
  </sheetPr>
  <dimension ref="A4:O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3" t="s">
        <v>251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5" t="s">
        <v>134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</row>
    <row r="7" spans="1:15" ht="22.5" thickTop="1" thickBot="1" x14ac:dyDescent="0.3">
      <c r="B7" s="111"/>
      <c r="C7" s="307">
        <f>E7-1</f>
        <v>2020</v>
      </c>
      <c r="D7" s="308"/>
      <c r="E7" s="309">
        <f t="shared" ref="E7" si="0">G7-1</f>
        <v>2021</v>
      </c>
      <c r="F7" s="308"/>
      <c r="G7" s="309">
        <f t="shared" ref="G7" si="1">I7-1</f>
        <v>2022</v>
      </c>
      <c r="H7" s="308"/>
      <c r="I7" s="309">
        <f t="shared" ref="I7" si="2">K7-1</f>
        <v>2023</v>
      </c>
      <c r="J7" s="308"/>
      <c r="K7" s="309">
        <f>M7-1</f>
        <v>2024</v>
      </c>
      <c r="L7" s="308"/>
      <c r="M7" s="309">
        <v>2025</v>
      </c>
      <c r="N7" s="310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102767</v>
      </c>
      <c r="D9" s="121">
        <v>8.4192760207635331E-3</v>
      </c>
      <c r="E9" s="120">
        <v>8010</v>
      </c>
      <c r="F9" s="121">
        <f t="shared" ref="F9:L21" si="3">IFERROR(E9/C9-1,"-")</f>
        <v>-0.92205669135033619</v>
      </c>
      <c r="G9" s="120">
        <v>72992</v>
      </c>
      <c r="H9" s="121">
        <f t="shared" si="3"/>
        <v>8.1126092384519346</v>
      </c>
      <c r="I9" s="120">
        <v>102127</v>
      </c>
      <c r="J9" s="121">
        <f t="shared" si="3"/>
        <v>0.39915333187198598</v>
      </c>
      <c r="K9" s="120">
        <v>102161</v>
      </c>
      <c r="L9" s="121">
        <f t="shared" si="3"/>
        <v>3.3291881676733581E-4</v>
      </c>
      <c r="M9" s="120">
        <v>108758</v>
      </c>
      <c r="N9" s="121">
        <f t="shared" ref="N9" si="4">IFERROR(M9/K9-1,"-")</f>
        <v>6.4574544101956732E-2</v>
      </c>
    </row>
    <row r="10" spans="1:15" x14ac:dyDescent="0.25">
      <c r="A10" s="1" t="s">
        <v>74</v>
      </c>
      <c r="B10" s="119" t="s">
        <v>75</v>
      </c>
      <c r="C10" s="120">
        <v>105310</v>
      </c>
      <c r="D10" s="121">
        <v>5.3089469105308984E-2</v>
      </c>
      <c r="E10" s="120">
        <v>10131</v>
      </c>
      <c r="F10" s="121">
        <f t="shared" si="3"/>
        <v>-0.90379830975216024</v>
      </c>
      <c r="G10" s="120">
        <v>88104</v>
      </c>
      <c r="H10" s="121">
        <f t="shared" si="3"/>
        <v>7.6964761622742071</v>
      </c>
      <c r="I10" s="120">
        <v>102173</v>
      </c>
      <c r="J10" s="121">
        <f t="shared" si="3"/>
        <v>0.15968627985108519</v>
      </c>
      <c r="K10" s="120">
        <v>112246</v>
      </c>
      <c r="L10" s="121">
        <f t="shared" si="3"/>
        <v>9.8587689507012577E-2</v>
      </c>
      <c r="M10" s="120">
        <v>115019</v>
      </c>
      <c r="N10" s="121">
        <f>IFERROR(M10/K10-1,"-")</f>
        <v>2.4704666536001341E-2</v>
      </c>
    </row>
    <row r="11" spans="1:15" x14ac:dyDescent="0.25">
      <c r="A11" s="1" t="s">
        <v>76</v>
      </c>
      <c r="B11" s="119" t="s">
        <v>77</v>
      </c>
      <c r="C11" s="120">
        <v>41200</v>
      </c>
      <c r="D11" s="121">
        <v>-0.65453341047635816</v>
      </c>
      <c r="E11" s="120">
        <v>12907</v>
      </c>
      <c r="F11" s="121">
        <f t="shared" si="3"/>
        <v>-0.68672330097087375</v>
      </c>
      <c r="G11" s="120">
        <v>104660</v>
      </c>
      <c r="H11" s="121">
        <f t="shared" si="3"/>
        <v>7.1087781823816538</v>
      </c>
      <c r="I11" s="120">
        <v>114283</v>
      </c>
      <c r="J11" s="121">
        <f t="shared" si="3"/>
        <v>9.1945346837378095E-2</v>
      </c>
      <c r="K11" s="120">
        <v>122937</v>
      </c>
      <c r="L11" s="121">
        <f t="shared" si="3"/>
        <v>7.5724298452088279E-2</v>
      </c>
      <c r="M11" s="120">
        <v>123198</v>
      </c>
      <c r="N11" s="121">
        <f>IFERROR(M11/K11-1,"-")</f>
        <v>2.1230386295418846E-3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13736</v>
      </c>
      <c r="F12" s="121" t="str">
        <f t="shared" si="3"/>
        <v>-</v>
      </c>
      <c r="G12" s="120">
        <v>110839</v>
      </c>
      <c r="H12" s="121">
        <f t="shared" si="3"/>
        <v>7.0692341292952818</v>
      </c>
      <c r="I12" s="120">
        <v>112901</v>
      </c>
      <c r="J12" s="121">
        <f t="shared" si="3"/>
        <v>1.8603560118730877E-2</v>
      </c>
      <c r="K12" s="120">
        <v>113542</v>
      </c>
      <c r="L12" s="121">
        <f t="shared" si="3"/>
        <v>5.6775405000841772E-3</v>
      </c>
      <c r="M12" s="120">
        <v>115519</v>
      </c>
      <c r="N12" s="121">
        <f>IFERROR(M12/K12-1,"-")</f>
        <v>1.7412058973771849E-2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15428</v>
      </c>
      <c r="F13" s="121" t="str">
        <f t="shared" si="3"/>
        <v>-</v>
      </c>
      <c r="G13" s="120">
        <v>97379</v>
      </c>
      <c r="H13" s="121">
        <f t="shared" si="3"/>
        <v>5.3118356235416124</v>
      </c>
      <c r="I13" s="120">
        <v>96632</v>
      </c>
      <c r="J13" s="121">
        <f t="shared" si="3"/>
        <v>-7.671058441758527E-3</v>
      </c>
      <c r="K13" s="120">
        <v>110622</v>
      </c>
      <c r="L13" s="121">
        <f t="shared" si="3"/>
        <v>0.14477605762066403</v>
      </c>
      <c r="M13" s="120"/>
      <c r="N13" s="121"/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21147</v>
      </c>
      <c r="F14" s="121" t="str">
        <f t="shared" si="3"/>
        <v>-</v>
      </c>
      <c r="G14" s="120">
        <v>99145</v>
      </c>
      <c r="H14" s="121">
        <f t="shared" si="3"/>
        <v>3.6883718730789239</v>
      </c>
      <c r="I14" s="120">
        <v>109784</v>
      </c>
      <c r="J14" s="121">
        <f t="shared" si="3"/>
        <v>0.1073074789449795</v>
      </c>
      <c r="K14" s="120">
        <v>113390</v>
      </c>
      <c r="L14" s="121">
        <f t="shared" si="3"/>
        <v>3.2846316403118747E-2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42074</v>
      </c>
      <c r="F15" s="121" t="str">
        <f t="shared" si="3"/>
        <v>-</v>
      </c>
      <c r="G15" s="120">
        <v>119732</v>
      </c>
      <c r="H15" s="121">
        <f t="shared" si="3"/>
        <v>1.8457479678661408</v>
      </c>
      <c r="I15" s="120">
        <v>112830</v>
      </c>
      <c r="J15" s="121">
        <f t="shared" si="3"/>
        <v>-5.7645408078040972E-2</v>
      </c>
      <c r="K15" s="120">
        <v>121148</v>
      </c>
      <c r="L15" s="121">
        <f t="shared" si="3"/>
        <v>7.3721527962421263E-2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30803</v>
      </c>
      <c r="D16" s="121">
        <v>-0.74237228597236626</v>
      </c>
      <c r="E16" s="120">
        <v>53067</v>
      </c>
      <c r="F16" s="121">
        <f t="shared" si="3"/>
        <v>0.72278674155114753</v>
      </c>
      <c r="G16" s="120">
        <v>117894</v>
      </c>
      <c r="H16" s="121">
        <f t="shared" si="3"/>
        <v>1.2216066481994461</v>
      </c>
      <c r="I16" s="120">
        <v>116797</v>
      </c>
      <c r="J16" s="121">
        <f t="shared" si="3"/>
        <v>-9.3049688703411571E-3</v>
      </c>
      <c r="K16" s="120">
        <v>126181</v>
      </c>
      <c r="L16" s="121">
        <f t="shared" si="3"/>
        <v>8.0344529397159192E-2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18180</v>
      </c>
      <c r="D17" s="121">
        <v>-0.81693502099507598</v>
      </c>
      <c r="E17" s="120">
        <v>59020</v>
      </c>
      <c r="F17" s="121">
        <f t="shared" si="3"/>
        <v>2.2464246424642464</v>
      </c>
      <c r="G17" s="120">
        <v>103298</v>
      </c>
      <c r="H17" s="121">
        <f t="shared" si="3"/>
        <v>0.7502202643171807</v>
      </c>
      <c r="I17" s="120">
        <v>107312</v>
      </c>
      <c r="J17" s="121">
        <f t="shared" si="3"/>
        <v>3.8858448372669274E-2</v>
      </c>
      <c r="K17" s="120">
        <v>111150</v>
      </c>
      <c r="L17" s="121">
        <f t="shared" si="3"/>
        <v>3.5764872521246494E-2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21674</v>
      </c>
      <c r="D18" s="121">
        <v>-0.80267302754966408</v>
      </c>
      <c r="E18" s="120">
        <v>89457</v>
      </c>
      <c r="F18" s="121">
        <f t="shared" si="3"/>
        <v>3.127387653409615</v>
      </c>
      <c r="G18" s="120">
        <v>113209</v>
      </c>
      <c r="H18" s="121">
        <f t="shared" si="3"/>
        <v>0.26551303978447738</v>
      </c>
      <c r="I18" s="120">
        <v>119521</v>
      </c>
      <c r="J18" s="121">
        <f t="shared" si="3"/>
        <v>5.5755284473849143E-2</v>
      </c>
      <c r="K18" s="120">
        <v>125080</v>
      </c>
      <c r="L18" s="121">
        <f t="shared" si="3"/>
        <v>4.6510655031333448E-2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16498</v>
      </c>
      <c r="D19" s="121">
        <v>-0.8463372607460532</v>
      </c>
      <c r="E19" s="120">
        <v>88426</v>
      </c>
      <c r="F19" s="121">
        <f t="shared" si="3"/>
        <v>4.3598011880227903</v>
      </c>
      <c r="G19" s="120">
        <v>107366</v>
      </c>
      <c r="H19" s="121">
        <f t="shared" si="3"/>
        <v>0.21419039648972027</v>
      </c>
      <c r="I19" s="120">
        <v>113999</v>
      </c>
      <c r="J19" s="121">
        <f t="shared" si="3"/>
        <v>6.1779334239889794E-2</v>
      </c>
      <c r="K19" s="120">
        <v>113916</v>
      </c>
      <c r="L19" s="121">
        <f t="shared" si="3"/>
        <v>-7.280765620750751E-4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17398</v>
      </c>
      <c r="D20" s="121">
        <v>-0.84088747439274214</v>
      </c>
      <c r="E20" s="120">
        <v>78855</v>
      </c>
      <c r="F20" s="121">
        <f t="shared" si="3"/>
        <v>3.5324175192550866</v>
      </c>
      <c r="G20" s="120">
        <v>108917</v>
      </c>
      <c r="H20" s="121">
        <f t="shared" si="3"/>
        <v>0.38123137404096119</v>
      </c>
      <c r="I20" s="120">
        <v>111619</v>
      </c>
      <c r="J20" s="121">
        <f t="shared" si="3"/>
        <v>2.4807881230661799E-2</v>
      </c>
      <c r="K20" s="120">
        <v>115450</v>
      </c>
      <c r="L20" s="121">
        <f t="shared" si="3"/>
        <v>3.4322113618649119E-2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375345</v>
      </c>
      <c r="D21" s="124">
        <v>-0.71114220212080703</v>
      </c>
      <c r="E21" s="123">
        <v>492258</v>
      </c>
      <c r="F21" s="124">
        <f t="shared" si="3"/>
        <v>0.31148143707788845</v>
      </c>
      <c r="G21" s="123">
        <v>1243535</v>
      </c>
      <c r="H21" s="124">
        <f t="shared" si="3"/>
        <v>1.5261854555944239</v>
      </c>
      <c r="I21" s="123">
        <v>1319978</v>
      </c>
      <c r="J21" s="124">
        <f t="shared" si="3"/>
        <v>6.1472334916186533E-2</v>
      </c>
      <c r="K21" s="123">
        <v>1387823</v>
      </c>
      <c r="L21" s="124">
        <f t="shared" si="3"/>
        <v>5.139858391579244E-2</v>
      </c>
      <c r="M21" s="123">
        <v>462494</v>
      </c>
      <c r="N21" s="124">
        <v>2.5744866773419472E-2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20"/>
      <c r="N23" s="107"/>
    </row>
    <row r="24" spans="1:15" x14ac:dyDescent="0.25">
      <c r="K24" s="125"/>
      <c r="N24" s="81"/>
    </row>
    <row r="26" spans="1:15" ht="48.75" customHeight="1" thickBot="1" x14ac:dyDescent="0.3">
      <c r="B26" s="283" t="s">
        <v>252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5" t="s">
        <v>139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</row>
    <row r="29" spans="1:15" ht="22.5" thickTop="1" thickBot="1" x14ac:dyDescent="0.3">
      <c r="B29" s="111"/>
      <c r="C29" s="307">
        <f>E29-1</f>
        <v>2020</v>
      </c>
      <c r="D29" s="308"/>
      <c r="E29" s="309">
        <f t="shared" ref="E29" si="5">G29-1</f>
        <v>2021</v>
      </c>
      <c r="F29" s="308"/>
      <c r="G29" s="309">
        <f t="shared" ref="G29" si="6">I29-1</f>
        <v>2022</v>
      </c>
      <c r="H29" s="308"/>
      <c r="I29" s="309">
        <f t="shared" ref="I29" si="7">K29-1</f>
        <v>2023</v>
      </c>
      <c r="J29" s="308"/>
      <c r="K29" s="309">
        <f>M29-1</f>
        <v>2024</v>
      </c>
      <c r="L29" s="308"/>
      <c r="M29" s="309">
        <v>2025</v>
      </c>
      <c r="N29" s="310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21/20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60504</v>
      </c>
      <c r="D31" s="121">
        <v>8.4884346422807955E-2</v>
      </c>
      <c r="E31" s="120">
        <v>2072</v>
      </c>
      <c r="F31" s="121">
        <f t="shared" ref="F31:L43" si="8">IFERROR(E31/C31-1,"-")</f>
        <v>-0.96575433029221203</v>
      </c>
      <c r="G31" s="120">
        <v>40098</v>
      </c>
      <c r="H31" s="121">
        <f t="shared" si="8"/>
        <v>18.352316602316602</v>
      </c>
      <c r="I31" s="120">
        <v>63291</v>
      </c>
      <c r="J31" s="121">
        <f t="shared" si="8"/>
        <v>0.57840790064342351</v>
      </c>
      <c r="K31" s="120">
        <v>62071</v>
      </c>
      <c r="L31" s="121">
        <f t="shared" si="8"/>
        <v>-1.9276042407293303E-2</v>
      </c>
      <c r="M31" s="120">
        <v>69478</v>
      </c>
      <c r="N31" s="121">
        <f t="shared" ref="N31:N34" si="9">IFERROR(M31/K31-1,"-")</f>
        <v>0.11933108859209618</v>
      </c>
    </row>
    <row r="32" spans="1:15" x14ac:dyDescent="0.25">
      <c r="B32" s="119" t="s">
        <v>75</v>
      </c>
      <c r="C32" s="120">
        <v>62555</v>
      </c>
      <c r="D32" s="121">
        <v>0.11697378758660104</v>
      </c>
      <c r="E32" s="120">
        <v>3046</v>
      </c>
      <c r="F32" s="121">
        <f t="shared" si="8"/>
        <v>-0.95130684997202464</v>
      </c>
      <c r="G32" s="120">
        <v>51286</v>
      </c>
      <c r="H32" s="121">
        <f t="shared" si="8"/>
        <v>15.837163493105713</v>
      </c>
      <c r="I32" s="120">
        <v>61780</v>
      </c>
      <c r="J32" s="121">
        <f t="shared" si="8"/>
        <v>0.20461724447217566</v>
      </c>
      <c r="K32" s="120">
        <v>67703</v>
      </c>
      <c r="L32" s="121">
        <f t="shared" si="8"/>
        <v>9.5872450631272255E-2</v>
      </c>
      <c r="M32" s="120">
        <v>72932</v>
      </c>
      <c r="N32" s="121">
        <f t="shared" si="9"/>
        <v>7.7234391385906154E-2</v>
      </c>
    </row>
    <row r="33" spans="2:15" x14ac:dyDescent="0.25">
      <c r="B33" s="119" t="s">
        <v>77</v>
      </c>
      <c r="C33" s="120">
        <v>24047</v>
      </c>
      <c r="D33" s="121">
        <v>-0.62609425777059069</v>
      </c>
      <c r="E33" s="120">
        <v>3905</v>
      </c>
      <c r="F33" s="121">
        <f t="shared" si="8"/>
        <v>-0.83760968104129407</v>
      </c>
      <c r="G33" s="120">
        <v>60604</v>
      </c>
      <c r="H33" s="121">
        <f t="shared" si="8"/>
        <v>14.519590268886043</v>
      </c>
      <c r="I33" s="120">
        <v>67669</v>
      </c>
      <c r="J33" s="121">
        <f t="shared" si="8"/>
        <v>0.11657646359976237</v>
      </c>
      <c r="K33" s="120">
        <v>75940</v>
      </c>
      <c r="L33" s="121">
        <f t="shared" si="8"/>
        <v>0.12222731235868722</v>
      </c>
      <c r="M33" s="120">
        <v>74634</v>
      </c>
      <c r="N33" s="121">
        <f t="shared" si="9"/>
        <v>-1.7197787727152969E-2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3295</v>
      </c>
      <c r="F34" s="121" t="str">
        <f t="shared" si="8"/>
        <v>-</v>
      </c>
      <c r="G34" s="120">
        <v>66573</v>
      </c>
      <c r="H34" s="121">
        <f t="shared" si="8"/>
        <v>19.204248861911989</v>
      </c>
      <c r="I34" s="120">
        <v>68688</v>
      </c>
      <c r="J34" s="121">
        <f t="shared" si="8"/>
        <v>3.1769636339056273E-2</v>
      </c>
      <c r="K34" s="120">
        <v>67726</v>
      </c>
      <c r="L34" s="121">
        <f t="shared" si="8"/>
        <v>-1.4005357558816711E-2</v>
      </c>
      <c r="M34" s="120">
        <v>66362</v>
      </c>
      <c r="N34" s="121">
        <f t="shared" si="9"/>
        <v>-2.0139975784779884E-2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4085</v>
      </c>
      <c r="F35" s="121" t="str">
        <f t="shared" si="8"/>
        <v>-</v>
      </c>
      <c r="G35" s="120">
        <v>59315</v>
      </c>
      <c r="H35" s="121">
        <f t="shared" si="8"/>
        <v>13.520195838433292</v>
      </c>
      <c r="I35" s="120">
        <v>62382</v>
      </c>
      <c r="J35" s="121">
        <f t="shared" si="8"/>
        <v>5.1706988114305075E-2</v>
      </c>
      <c r="K35" s="120">
        <v>68445</v>
      </c>
      <c r="L35" s="121">
        <f t="shared" si="8"/>
        <v>9.7191497547369332E-2</v>
      </c>
      <c r="M35" s="120"/>
      <c r="N35" s="121"/>
    </row>
    <row r="36" spans="2:15" x14ac:dyDescent="0.25">
      <c r="B36" s="119" t="s">
        <v>83</v>
      </c>
      <c r="C36" s="120">
        <v>0</v>
      </c>
      <c r="D36" s="121">
        <v>-1</v>
      </c>
      <c r="E36" s="120">
        <v>7554</v>
      </c>
      <c r="F36" s="121" t="str">
        <f t="shared" si="8"/>
        <v>-</v>
      </c>
      <c r="G36" s="120">
        <v>62022</v>
      </c>
      <c r="H36" s="121">
        <f t="shared" si="8"/>
        <v>7.2104845115170768</v>
      </c>
      <c r="I36" s="120">
        <v>67287</v>
      </c>
      <c r="J36" s="121">
        <f t="shared" si="8"/>
        <v>8.4889232852858765E-2</v>
      </c>
      <c r="K36" s="120">
        <v>70894</v>
      </c>
      <c r="L36" s="121">
        <f t="shared" si="8"/>
        <v>5.3606194361466519E-2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18560</v>
      </c>
      <c r="F37" s="121" t="str">
        <f t="shared" si="8"/>
        <v>-</v>
      </c>
      <c r="G37" s="120">
        <v>71116</v>
      </c>
      <c r="H37" s="121">
        <f t="shared" si="8"/>
        <v>2.8316810344827585</v>
      </c>
      <c r="I37" s="120">
        <v>70310</v>
      </c>
      <c r="J37" s="121">
        <f t="shared" si="8"/>
        <v>-1.13335958152877E-2</v>
      </c>
      <c r="K37" s="120">
        <v>76375</v>
      </c>
      <c r="L37" s="121">
        <f t="shared" si="8"/>
        <v>8.6260844830038375E-2</v>
      </c>
      <c r="M37" s="120"/>
      <c r="N37" s="121"/>
    </row>
    <row r="38" spans="2:15" x14ac:dyDescent="0.25">
      <c r="B38" s="119" t="s">
        <v>87</v>
      </c>
      <c r="C38" s="120">
        <v>14181</v>
      </c>
      <c r="D38" s="121">
        <v>-0.7786294099281923</v>
      </c>
      <c r="E38" s="120">
        <v>28251</v>
      </c>
      <c r="F38" s="121">
        <f t="shared" si="8"/>
        <v>0.99217262534376993</v>
      </c>
      <c r="G38" s="120">
        <v>71571</v>
      </c>
      <c r="H38" s="121">
        <f t="shared" si="8"/>
        <v>1.5333970478921102</v>
      </c>
      <c r="I38" s="120">
        <v>69694</v>
      </c>
      <c r="J38" s="121">
        <f t="shared" si="8"/>
        <v>-2.6225705942350963E-2</v>
      </c>
      <c r="K38" s="120">
        <v>78502</v>
      </c>
      <c r="L38" s="121">
        <f t="shared" si="8"/>
        <v>0.12638103710505932</v>
      </c>
      <c r="M38" s="120"/>
      <c r="N38" s="121"/>
    </row>
    <row r="39" spans="2:15" x14ac:dyDescent="0.25">
      <c r="B39" s="119" t="s">
        <v>89</v>
      </c>
      <c r="C39" s="120">
        <v>8785</v>
      </c>
      <c r="D39" s="121">
        <v>-0.84416298582654814</v>
      </c>
      <c r="E39" s="120">
        <v>33952</v>
      </c>
      <c r="F39" s="121">
        <f t="shared" si="8"/>
        <v>2.8647694934547525</v>
      </c>
      <c r="G39" s="120">
        <v>64404</v>
      </c>
      <c r="H39" s="121">
        <f t="shared" si="8"/>
        <v>0.89691328934967007</v>
      </c>
      <c r="I39" s="120">
        <v>67208</v>
      </c>
      <c r="J39" s="121">
        <f t="shared" si="8"/>
        <v>4.3537668467797053E-2</v>
      </c>
      <c r="K39" s="120">
        <v>71650</v>
      </c>
      <c r="L39" s="121">
        <f t="shared" si="8"/>
        <v>6.6093322223544915E-2</v>
      </c>
      <c r="M39" s="120"/>
      <c r="N39" s="121"/>
    </row>
    <row r="40" spans="2:15" x14ac:dyDescent="0.25">
      <c r="B40" s="119" t="s">
        <v>91</v>
      </c>
      <c r="C40" s="120">
        <v>9727</v>
      </c>
      <c r="D40" s="121">
        <v>-0.85214404061592719</v>
      </c>
      <c r="E40" s="120">
        <v>54024</v>
      </c>
      <c r="F40" s="121">
        <f t="shared" si="8"/>
        <v>4.5540248792022204</v>
      </c>
      <c r="G40" s="120">
        <v>71237</v>
      </c>
      <c r="H40" s="121">
        <f t="shared" si="8"/>
        <v>0.3186176514141863</v>
      </c>
      <c r="I40" s="120">
        <v>73508</v>
      </c>
      <c r="J40" s="121">
        <f t="shared" si="8"/>
        <v>3.18795008212025E-2</v>
      </c>
      <c r="K40" s="120">
        <v>79884</v>
      </c>
      <c r="L40" s="121">
        <f t="shared" si="8"/>
        <v>8.6738858355553061E-2</v>
      </c>
      <c r="M40" s="120"/>
      <c r="N40" s="121"/>
    </row>
    <row r="41" spans="2:15" x14ac:dyDescent="0.25">
      <c r="B41" s="119" t="s">
        <v>93</v>
      </c>
      <c r="C41" s="120">
        <v>7481</v>
      </c>
      <c r="D41" s="121">
        <v>-0.88281825159380334</v>
      </c>
      <c r="E41" s="120">
        <v>52634</v>
      </c>
      <c r="F41" s="121">
        <f t="shared" si="8"/>
        <v>6.0356904157198237</v>
      </c>
      <c r="G41" s="120">
        <v>65777</v>
      </c>
      <c r="H41" s="121">
        <f t="shared" si="8"/>
        <v>0.24970551354637682</v>
      </c>
      <c r="I41" s="120">
        <v>71022</v>
      </c>
      <c r="J41" s="121">
        <f t="shared" si="8"/>
        <v>7.9739118536874543E-2</v>
      </c>
      <c r="K41" s="120">
        <v>70390</v>
      </c>
      <c r="L41" s="121">
        <f t="shared" si="8"/>
        <v>-8.898651122187462E-3</v>
      </c>
      <c r="M41" s="120"/>
      <c r="N41" s="121"/>
    </row>
    <row r="42" spans="2:15" x14ac:dyDescent="0.25">
      <c r="B42" s="119" t="s">
        <v>95</v>
      </c>
      <c r="C42" s="120">
        <v>8227</v>
      </c>
      <c r="D42" s="121">
        <v>-0.87079498696485225</v>
      </c>
      <c r="E42" s="120">
        <v>45371</v>
      </c>
      <c r="F42" s="121">
        <f t="shared" si="8"/>
        <v>4.5148899963534701</v>
      </c>
      <c r="G42" s="120">
        <v>68554</v>
      </c>
      <c r="H42" s="121">
        <f t="shared" si="8"/>
        <v>0.5109651539529656</v>
      </c>
      <c r="I42" s="120">
        <v>67674</v>
      </c>
      <c r="J42" s="121">
        <f t="shared" si="8"/>
        <v>-1.2836595968141906E-2</v>
      </c>
      <c r="K42" s="120">
        <v>71887</v>
      </c>
      <c r="L42" s="121">
        <f t="shared" si="8"/>
        <v>6.2254336968407431E-2</v>
      </c>
      <c r="M42" s="120"/>
      <c r="N42" s="121"/>
    </row>
    <row r="43" spans="2:15" ht="15.75" x14ac:dyDescent="0.25">
      <c r="B43" s="122" t="s">
        <v>32</v>
      </c>
      <c r="C43" s="123">
        <v>206279</v>
      </c>
      <c r="D43" s="124">
        <v>-0.71742409194583523</v>
      </c>
      <c r="E43" s="123">
        <v>256749</v>
      </c>
      <c r="F43" s="124">
        <f t="shared" si="8"/>
        <v>0.24466862841103554</v>
      </c>
      <c r="G43" s="123">
        <v>752557</v>
      </c>
      <c r="H43" s="124">
        <f t="shared" si="8"/>
        <v>1.9311000237586127</v>
      </c>
      <c r="I43" s="123">
        <v>810513</v>
      </c>
      <c r="J43" s="124">
        <f t="shared" si="8"/>
        <v>7.7012106724141827E-2</v>
      </c>
      <c r="K43" s="123">
        <v>861467</v>
      </c>
      <c r="L43" s="124">
        <f t="shared" si="8"/>
        <v>6.2866357479768986E-2</v>
      </c>
      <c r="M43" s="123">
        <v>283406</v>
      </c>
      <c r="N43" s="124">
        <v>3.6446752486834377E-2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83" t="s">
        <v>253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5" t="s">
        <v>63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</row>
    <row r="51" spans="1:15" ht="22.5" thickTop="1" thickBot="1" x14ac:dyDescent="0.3">
      <c r="B51" s="111"/>
      <c r="C51" s="307">
        <f>E51-1</f>
        <v>2020</v>
      </c>
      <c r="D51" s="308"/>
      <c r="E51" s="309">
        <f t="shared" ref="E51" si="10">G51-1</f>
        <v>2021</v>
      </c>
      <c r="F51" s="308"/>
      <c r="G51" s="309">
        <f t="shared" ref="G51" si="11">I51-1</f>
        <v>2022</v>
      </c>
      <c r="H51" s="308"/>
      <c r="I51" s="309">
        <f t="shared" ref="I51" si="12">K51-1</f>
        <v>2023</v>
      </c>
      <c r="J51" s="308"/>
      <c r="K51" s="309">
        <f>M51-1</f>
        <v>2024</v>
      </c>
      <c r="L51" s="308"/>
      <c r="M51" s="309">
        <v>2025</v>
      </c>
      <c r="N51" s="310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",RIGHT(E51,2),"/",RIGHT(E51-1,2))</f>
        <v>var 21/20</v>
      </c>
      <c r="G52" s="118" t="s">
        <v>71</v>
      </c>
      <c r="H52" s="117" t="str">
        <f>CONCATENATE("var ",RIGHT(G51,2),"/",RIGHT(G51-1,2))</f>
        <v>var 22/21</v>
      </c>
      <c r="I52" s="118" t="s">
        <v>71</v>
      </c>
      <c r="J52" s="117" t="str">
        <f>CONCATENATE("var ",RIGHT(I51,2),"/",RIGHT(I51-1,2))</f>
        <v>var 23/22</v>
      </c>
      <c r="K52" s="118" t="s">
        <v>71</v>
      </c>
      <c r="L52" s="117" t="str">
        <f>CONCATENATE("var ",RIGHT(K51,2),"/",RIGHT(K51-1,2))</f>
        <v>var 24/23</v>
      </c>
      <c r="M52" s="118" t="s">
        <v>71</v>
      </c>
      <c r="N52" s="117" t="str">
        <f>CONCATENATE("var ",RIGHT(M51,2),"/",RIGHT(M51-1,2))</f>
        <v>var 25/24</v>
      </c>
    </row>
    <row r="53" spans="1:15" x14ac:dyDescent="0.25">
      <c r="A53" s="1">
        <v>1</v>
      </c>
      <c r="B53" s="119" t="s">
        <v>73</v>
      </c>
      <c r="C53" s="120">
        <v>44788</v>
      </c>
      <c r="D53" s="121">
        <v>8.141780954220601E-2</v>
      </c>
      <c r="E53" s="120">
        <v>1594</v>
      </c>
      <c r="F53" s="121">
        <f t="shared" ref="F53:L65" si="13">IFERROR(E53/C53-1,"-")</f>
        <v>-0.96441010985085296</v>
      </c>
      <c r="G53" s="120">
        <v>32265</v>
      </c>
      <c r="H53" s="121">
        <f t="shared" si="13"/>
        <v>19.241530740276033</v>
      </c>
      <c r="I53" s="120">
        <v>48326</v>
      </c>
      <c r="J53" s="121">
        <f t="shared" si="13"/>
        <v>0.49778397644506422</v>
      </c>
      <c r="K53" s="120">
        <v>49957</v>
      </c>
      <c r="L53" s="121">
        <f t="shared" si="13"/>
        <v>3.374994826801303E-2</v>
      </c>
      <c r="M53" s="120">
        <v>51937</v>
      </c>
      <c r="N53" s="121">
        <f t="shared" ref="N53:N56" si="14">IFERROR(M53/K53-1,"-")</f>
        <v>3.9634085313369427E-2</v>
      </c>
    </row>
    <row r="54" spans="1:15" x14ac:dyDescent="0.25">
      <c r="A54" s="1">
        <v>2</v>
      </c>
      <c r="B54" s="119" t="s">
        <v>75</v>
      </c>
      <c r="C54" s="120">
        <v>45868</v>
      </c>
      <c r="D54" s="121">
        <v>0.14318470702589536</v>
      </c>
      <c r="E54" s="120">
        <v>2578</v>
      </c>
      <c r="F54" s="121">
        <f t="shared" si="13"/>
        <v>-0.94379523851050839</v>
      </c>
      <c r="G54" s="120">
        <v>39485</v>
      </c>
      <c r="H54" s="121">
        <f t="shared" si="13"/>
        <v>14.316136539953453</v>
      </c>
      <c r="I54" s="120">
        <v>45827</v>
      </c>
      <c r="J54" s="121">
        <f t="shared" si="13"/>
        <v>0.16061795618589336</v>
      </c>
      <c r="K54" s="120">
        <v>50552</v>
      </c>
      <c r="L54" s="121">
        <f t="shared" si="13"/>
        <v>0.1031051563488774</v>
      </c>
      <c r="M54" s="120">
        <v>55634</v>
      </c>
      <c r="N54" s="121">
        <f t="shared" si="14"/>
        <v>0.10053014717518605</v>
      </c>
    </row>
    <row r="55" spans="1:15" x14ac:dyDescent="0.25">
      <c r="A55" s="1">
        <v>3</v>
      </c>
      <c r="B55" s="119" t="s">
        <v>77</v>
      </c>
      <c r="C55" s="120">
        <v>16834</v>
      </c>
      <c r="D55" s="121">
        <v>-0.63772918998020145</v>
      </c>
      <c r="E55" s="120">
        <v>3374</v>
      </c>
      <c r="F55" s="121">
        <f t="shared" si="13"/>
        <v>-0.79957229416656772</v>
      </c>
      <c r="G55" s="120">
        <v>44785</v>
      </c>
      <c r="H55" s="121">
        <f t="shared" si="13"/>
        <v>12.273562537048015</v>
      </c>
      <c r="I55" s="120">
        <v>48639</v>
      </c>
      <c r="J55" s="121">
        <f t="shared" si="13"/>
        <v>8.6055598972870406E-2</v>
      </c>
      <c r="K55" s="120">
        <v>55860</v>
      </c>
      <c r="L55" s="121">
        <f t="shared" si="13"/>
        <v>0.14846111145377172</v>
      </c>
      <c r="M55" s="120">
        <v>58113</v>
      </c>
      <c r="N55" s="121">
        <f t="shared" si="14"/>
        <v>4.0332975295381379E-2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2613</v>
      </c>
      <c r="F56" s="121" t="str">
        <f t="shared" si="13"/>
        <v>-</v>
      </c>
      <c r="G56" s="120">
        <v>48283</v>
      </c>
      <c r="H56" s="121">
        <f t="shared" si="13"/>
        <v>17.477994642173748</v>
      </c>
      <c r="I56" s="120">
        <v>50475</v>
      </c>
      <c r="J56" s="121">
        <f t="shared" si="13"/>
        <v>4.5399001719031551E-2</v>
      </c>
      <c r="K56" s="120">
        <v>50481</v>
      </c>
      <c r="L56" s="121">
        <f t="shared" si="13"/>
        <v>1.188707280832535E-4</v>
      </c>
      <c r="M56" s="120">
        <v>51490</v>
      </c>
      <c r="N56" s="121">
        <f t="shared" si="14"/>
        <v>1.9987718151383671E-2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3475</v>
      </c>
      <c r="F57" s="121" t="str">
        <f t="shared" si="13"/>
        <v>-</v>
      </c>
      <c r="G57" s="120">
        <v>46145</v>
      </c>
      <c r="H57" s="121">
        <f t="shared" si="13"/>
        <v>12.279136690647482</v>
      </c>
      <c r="I57" s="120">
        <v>48589</v>
      </c>
      <c r="J57" s="121">
        <f t="shared" si="13"/>
        <v>5.2963484667894578E-2</v>
      </c>
      <c r="K57" s="120">
        <v>52392</v>
      </c>
      <c r="L57" s="121">
        <f t="shared" si="13"/>
        <v>7.8268743954392983E-2</v>
      </c>
      <c r="M57" s="120"/>
      <c r="N57" s="121"/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5683</v>
      </c>
      <c r="F58" s="121" t="str">
        <f t="shared" si="13"/>
        <v>-</v>
      </c>
      <c r="G58" s="120">
        <v>46624</v>
      </c>
      <c r="H58" s="121">
        <f t="shared" si="13"/>
        <v>7.2041175435509412</v>
      </c>
      <c r="I58" s="120">
        <v>50600</v>
      </c>
      <c r="J58" s="121">
        <f t="shared" si="13"/>
        <v>8.5277968428277173E-2</v>
      </c>
      <c r="K58" s="120">
        <v>52676</v>
      </c>
      <c r="L58" s="121">
        <f t="shared" si="13"/>
        <v>4.1027667984189664E-2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15934</v>
      </c>
      <c r="F59" s="121" t="str">
        <f t="shared" si="13"/>
        <v>-</v>
      </c>
      <c r="G59" s="120">
        <v>54466</v>
      </c>
      <c r="H59" s="121">
        <f t="shared" si="13"/>
        <v>2.4182251788628091</v>
      </c>
      <c r="I59" s="120">
        <v>53655</v>
      </c>
      <c r="J59" s="121">
        <f t="shared" si="13"/>
        <v>-1.4890023133698138E-2</v>
      </c>
      <c r="K59" s="120">
        <v>57122</v>
      </c>
      <c r="L59" s="121">
        <f t="shared" si="13"/>
        <v>6.46165315441245E-2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10075</v>
      </c>
      <c r="D60" s="121">
        <v>-0.79925880172946262</v>
      </c>
      <c r="E60" s="120">
        <v>22858</v>
      </c>
      <c r="F60" s="121">
        <f t="shared" si="13"/>
        <v>1.2687841191066997</v>
      </c>
      <c r="G60" s="120">
        <v>54395</v>
      </c>
      <c r="H60" s="121">
        <f t="shared" si="13"/>
        <v>1.379692011549567</v>
      </c>
      <c r="I60" s="120">
        <v>55335</v>
      </c>
      <c r="J60" s="121">
        <f t="shared" si="13"/>
        <v>1.7281000091920129E-2</v>
      </c>
      <c r="K60" s="120">
        <v>59369</v>
      </c>
      <c r="L60" s="121">
        <f t="shared" si="13"/>
        <v>7.2901418631968973E-2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6466</v>
      </c>
      <c r="D61" s="121">
        <v>-0.85327554516780502</v>
      </c>
      <c r="E61" s="120">
        <v>28209</v>
      </c>
      <c r="F61" s="121">
        <f t="shared" si="13"/>
        <v>3.3626662542530159</v>
      </c>
      <c r="G61" s="120">
        <v>49072</v>
      </c>
      <c r="H61" s="121">
        <f t="shared" si="13"/>
        <v>0.73958665674075652</v>
      </c>
      <c r="I61" s="120">
        <v>51415</v>
      </c>
      <c r="J61" s="121">
        <f t="shared" si="13"/>
        <v>4.7746168894685415E-2</v>
      </c>
      <c r="K61" s="120">
        <v>54012</v>
      </c>
      <c r="L61" s="121">
        <f t="shared" si="13"/>
        <v>5.0510551395507086E-2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8213</v>
      </c>
      <c r="D62" s="121">
        <v>-0.83843490577172752</v>
      </c>
      <c r="E62" s="120">
        <v>43604</v>
      </c>
      <c r="F62" s="121">
        <f t="shared" si="13"/>
        <v>4.3091440399366858</v>
      </c>
      <c r="G62" s="120">
        <v>54881</v>
      </c>
      <c r="H62" s="121">
        <f t="shared" si="13"/>
        <v>0.25862306210439412</v>
      </c>
      <c r="I62" s="120">
        <v>55616</v>
      </c>
      <c r="J62" s="121">
        <f t="shared" si="13"/>
        <v>1.3392613108361706E-2</v>
      </c>
      <c r="K62" s="120">
        <v>61026</v>
      </c>
      <c r="L62" s="121">
        <f t="shared" si="13"/>
        <v>9.7274165707710081E-2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5716</v>
      </c>
      <c r="D63" s="121">
        <v>-0.87879044912846171</v>
      </c>
      <c r="E63" s="120">
        <v>40382</v>
      </c>
      <c r="F63" s="121">
        <f t="shared" si="13"/>
        <v>6.0647305808257519</v>
      </c>
      <c r="G63" s="120">
        <v>50351</v>
      </c>
      <c r="H63" s="121">
        <f t="shared" si="13"/>
        <v>0.24686741617552377</v>
      </c>
      <c r="I63" s="120">
        <v>49722</v>
      </c>
      <c r="J63" s="121">
        <f t="shared" si="13"/>
        <v>-1.2492304025739309E-2</v>
      </c>
      <c r="K63" s="120">
        <v>54172</v>
      </c>
      <c r="L63" s="121">
        <f t="shared" si="13"/>
        <v>8.9497606693214271E-2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6600</v>
      </c>
      <c r="D64" s="121">
        <v>-0.85933204032481514</v>
      </c>
      <c r="E64" s="120">
        <v>35773</v>
      </c>
      <c r="F64" s="121">
        <f t="shared" si="13"/>
        <v>4.4201515151515149</v>
      </c>
      <c r="G64" s="120">
        <v>52615</v>
      </c>
      <c r="H64" s="121">
        <f t="shared" si="13"/>
        <v>0.47080200150951845</v>
      </c>
      <c r="I64" s="120">
        <v>51027</v>
      </c>
      <c r="J64" s="121">
        <f t="shared" si="13"/>
        <v>-3.0181507174760092E-2</v>
      </c>
      <c r="K64" s="120">
        <v>53638</v>
      </c>
      <c r="L64" s="121">
        <f t="shared" si="13"/>
        <v>5.1168988966625584E-2</v>
      </c>
      <c r="M64" s="120"/>
      <c r="N64" s="121"/>
    </row>
    <row r="65" spans="1:15" ht="15.75" x14ac:dyDescent="0.25">
      <c r="B65" s="122" t="s">
        <v>32</v>
      </c>
      <c r="C65" s="123">
        <v>151994</v>
      </c>
      <c r="D65" s="124">
        <v>-0.72479562552621335</v>
      </c>
      <c r="E65" s="123">
        <v>206077</v>
      </c>
      <c r="F65" s="124">
        <f t="shared" si="13"/>
        <v>0.35582325618116495</v>
      </c>
      <c r="G65" s="123">
        <v>573367</v>
      </c>
      <c r="H65" s="124">
        <f t="shared" si="13"/>
        <v>1.7822949674150923</v>
      </c>
      <c r="I65" s="123">
        <v>609226</v>
      </c>
      <c r="J65" s="124">
        <f t="shared" si="13"/>
        <v>6.254109497058602E-2</v>
      </c>
      <c r="K65" s="123">
        <v>651257</v>
      </c>
      <c r="L65" s="124">
        <f t="shared" si="13"/>
        <v>6.8990817857412567E-2</v>
      </c>
      <c r="M65" s="123">
        <v>217174</v>
      </c>
      <c r="N65" s="124">
        <v>4.9910563210055603E-2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3" t="s">
        <v>254</v>
      </c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5" t="s">
        <v>64</v>
      </c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</row>
    <row r="73" spans="1:15" ht="22.5" thickTop="1" thickBot="1" x14ac:dyDescent="0.3">
      <c r="B73" s="111"/>
      <c r="C73" s="307">
        <f>E73-1</f>
        <v>2020</v>
      </c>
      <c r="D73" s="308"/>
      <c r="E73" s="309">
        <f t="shared" ref="E73" si="15">G73-1</f>
        <v>2021</v>
      </c>
      <c r="F73" s="308"/>
      <c r="G73" s="309">
        <f t="shared" ref="G73" si="16">I73-1</f>
        <v>2022</v>
      </c>
      <c r="H73" s="308"/>
      <c r="I73" s="309">
        <f t="shared" ref="I73" si="17">K73-1</f>
        <v>2023</v>
      </c>
      <c r="J73" s="308"/>
      <c r="K73" s="309">
        <f>M73-1</f>
        <v>2024</v>
      </c>
      <c r="L73" s="308"/>
      <c r="M73" s="309">
        <v>2025</v>
      </c>
      <c r="N73" s="310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",RIGHT(E73,2),"/",RIGHT(E73-1,2))</f>
        <v>var 21/20</v>
      </c>
      <c r="G74" s="118" t="s">
        <v>71</v>
      </c>
      <c r="H74" s="117" t="str">
        <f>CONCATENATE("var ",RIGHT(G73,2),"/",RIGHT(G73-1,2))</f>
        <v>var 22/21</v>
      </c>
      <c r="I74" s="118" t="s">
        <v>71</v>
      </c>
      <c r="J74" s="117" t="str">
        <f>CONCATENATE("var ",RIGHT(I73,2),"/",RIGHT(I73-1,2))</f>
        <v>var 23/22</v>
      </c>
      <c r="K74" s="118" t="s">
        <v>71</v>
      </c>
      <c r="L74" s="117" t="str">
        <f>CONCATENATE("var ",RIGHT(K73,2),"/",RIGHT(K73-1,2))</f>
        <v>var 24/23</v>
      </c>
      <c r="M74" s="118" t="s">
        <v>71</v>
      </c>
      <c r="N74" s="117" t="str">
        <f>CONCATENATE("var ",RIGHT(M73,2),"/",RIGHT(M73-1,2))</f>
        <v>var 25/24</v>
      </c>
    </row>
    <row r="75" spans="1:15" x14ac:dyDescent="0.25">
      <c r="A75" s="1">
        <v>1</v>
      </c>
      <c r="B75" s="119" t="s">
        <v>73</v>
      </c>
      <c r="C75" s="120">
        <v>15716</v>
      </c>
      <c r="D75" s="121">
        <v>9.4886442803399751E-2</v>
      </c>
      <c r="E75" s="120">
        <v>478</v>
      </c>
      <c r="F75" s="121">
        <f t="shared" ref="F75:L87" si="18">IFERROR(E75/C75-1,"-")</f>
        <v>-0.96958513616696362</v>
      </c>
      <c r="G75" s="120">
        <v>7833</v>
      </c>
      <c r="H75" s="121">
        <f t="shared" si="18"/>
        <v>15.38702928870293</v>
      </c>
      <c r="I75" s="120">
        <v>14965</v>
      </c>
      <c r="J75" s="121">
        <f t="shared" si="18"/>
        <v>0.91050683007787558</v>
      </c>
      <c r="K75" s="120">
        <v>12114</v>
      </c>
      <c r="L75" s="121">
        <f t="shared" si="18"/>
        <v>-0.19051119278316075</v>
      </c>
      <c r="M75" s="120">
        <v>17541</v>
      </c>
      <c r="N75" s="121">
        <f t="shared" ref="N75:N78" si="19">IFERROR(M75/K75-1,"-")</f>
        <v>0.4479940564635958</v>
      </c>
    </row>
    <row r="76" spans="1:15" x14ac:dyDescent="0.25">
      <c r="A76" s="1">
        <v>2</v>
      </c>
      <c r="B76" s="119" t="s">
        <v>75</v>
      </c>
      <c r="C76" s="120">
        <v>16687</v>
      </c>
      <c r="D76" s="121">
        <v>5.0752471506832153E-2</v>
      </c>
      <c r="E76" s="120">
        <v>468</v>
      </c>
      <c r="F76" s="121">
        <f t="shared" si="18"/>
        <v>-0.97195421585665487</v>
      </c>
      <c r="G76" s="120">
        <v>11801</v>
      </c>
      <c r="H76" s="121">
        <f t="shared" si="18"/>
        <v>24.215811965811966</v>
      </c>
      <c r="I76" s="120">
        <v>15953</v>
      </c>
      <c r="J76" s="121">
        <f t="shared" si="18"/>
        <v>0.35183459028895858</v>
      </c>
      <c r="K76" s="120">
        <v>17151</v>
      </c>
      <c r="L76" s="121">
        <f t="shared" si="18"/>
        <v>7.5095593305334329E-2</v>
      </c>
      <c r="M76" s="120">
        <v>17298</v>
      </c>
      <c r="N76" s="121">
        <f t="shared" si="19"/>
        <v>8.5709288088158253E-3</v>
      </c>
    </row>
    <row r="77" spans="1:15" x14ac:dyDescent="0.25">
      <c r="A77" s="1">
        <v>3</v>
      </c>
      <c r="B77" s="119" t="s">
        <v>77</v>
      </c>
      <c r="C77" s="120">
        <v>7213</v>
      </c>
      <c r="D77" s="121">
        <v>-0.59579714205659851</v>
      </c>
      <c r="E77" s="120">
        <v>531</v>
      </c>
      <c r="F77" s="121">
        <f t="shared" si="18"/>
        <v>-0.92638291972826836</v>
      </c>
      <c r="G77" s="120">
        <v>15819</v>
      </c>
      <c r="H77" s="121">
        <f t="shared" si="18"/>
        <v>28.790960451977401</v>
      </c>
      <c r="I77" s="120">
        <v>19030</v>
      </c>
      <c r="J77" s="121">
        <f t="shared" si="18"/>
        <v>0.20298375371388833</v>
      </c>
      <c r="K77" s="120">
        <v>20080</v>
      </c>
      <c r="L77" s="121">
        <f t="shared" si="18"/>
        <v>5.5176037834997471E-2</v>
      </c>
      <c r="M77" s="120">
        <v>16521</v>
      </c>
      <c r="N77" s="121">
        <f t="shared" si="19"/>
        <v>-0.17724103585657369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682</v>
      </c>
      <c r="F78" s="121" t="str">
        <f t="shared" si="18"/>
        <v>-</v>
      </c>
      <c r="G78" s="120">
        <v>18290</v>
      </c>
      <c r="H78" s="121">
        <f t="shared" si="18"/>
        <v>25.818181818181817</v>
      </c>
      <c r="I78" s="120">
        <v>18213</v>
      </c>
      <c r="J78" s="121">
        <f t="shared" si="18"/>
        <v>-4.2099507927829682E-3</v>
      </c>
      <c r="K78" s="120">
        <v>17245</v>
      </c>
      <c r="L78" s="121">
        <f t="shared" si="18"/>
        <v>-5.3148849722725489E-2</v>
      </c>
      <c r="M78" s="120">
        <v>14872</v>
      </c>
      <c r="N78" s="121">
        <f t="shared" si="19"/>
        <v>-0.13760510292838501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610</v>
      </c>
      <c r="F79" s="121" t="str">
        <f t="shared" si="18"/>
        <v>-</v>
      </c>
      <c r="G79" s="120">
        <v>13170</v>
      </c>
      <c r="H79" s="121">
        <f t="shared" si="18"/>
        <v>20.590163934426229</v>
      </c>
      <c r="I79" s="120">
        <v>13793</v>
      </c>
      <c r="J79" s="121">
        <f t="shared" si="18"/>
        <v>4.7304479878511829E-2</v>
      </c>
      <c r="K79" s="120">
        <v>16053</v>
      </c>
      <c r="L79" s="121">
        <f t="shared" si="18"/>
        <v>0.16385122888421666</v>
      </c>
      <c r="M79" s="120"/>
      <c r="N79" s="121"/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1871</v>
      </c>
      <c r="F80" s="121" t="str">
        <f t="shared" si="18"/>
        <v>-</v>
      </c>
      <c r="G80" s="120">
        <v>15398</v>
      </c>
      <c r="H80" s="121">
        <f t="shared" si="18"/>
        <v>7.2298236237306259</v>
      </c>
      <c r="I80" s="120">
        <v>16687</v>
      </c>
      <c r="J80" s="121">
        <f t="shared" si="18"/>
        <v>8.3712170411741837E-2</v>
      </c>
      <c r="K80" s="120">
        <v>18218</v>
      </c>
      <c r="L80" s="121">
        <f t="shared" si="18"/>
        <v>9.1748067357823482E-2</v>
      </c>
      <c r="M80" s="120"/>
      <c r="N80" s="121"/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2626</v>
      </c>
      <c r="F81" s="121" t="str">
        <f t="shared" si="18"/>
        <v>-</v>
      </c>
      <c r="G81" s="120">
        <v>16650</v>
      </c>
      <c r="H81" s="121">
        <f t="shared" si="18"/>
        <v>5.3404417364813401</v>
      </c>
      <c r="I81" s="120">
        <v>16655</v>
      </c>
      <c r="J81" s="121">
        <f t="shared" si="18"/>
        <v>3.0030030030037125E-4</v>
      </c>
      <c r="K81" s="120">
        <v>19253</v>
      </c>
      <c r="L81" s="121">
        <f t="shared" si="18"/>
        <v>0.15598919243470433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4106</v>
      </c>
      <c r="D82" s="121">
        <v>-0.70398673491456998</v>
      </c>
      <c r="E82" s="120">
        <v>5393</v>
      </c>
      <c r="F82" s="121">
        <f t="shared" si="18"/>
        <v>0.31344374086702387</v>
      </c>
      <c r="G82" s="120">
        <v>17176</v>
      </c>
      <c r="H82" s="121">
        <f t="shared" si="18"/>
        <v>2.184869274986093</v>
      </c>
      <c r="I82" s="120">
        <v>14359</v>
      </c>
      <c r="J82" s="121">
        <f t="shared" si="18"/>
        <v>-0.16400791802515136</v>
      </c>
      <c r="K82" s="120">
        <v>19133</v>
      </c>
      <c r="L82" s="121">
        <f t="shared" si="18"/>
        <v>0.33247440629570302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2319</v>
      </c>
      <c r="D83" s="121">
        <v>-0.8115247074122236</v>
      </c>
      <c r="E83" s="120">
        <v>5743</v>
      </c>
      <c r="F83" s="121">
        <f t="shared" si="18"/>
        <v>1.4764984907287624</v>
      </c>
      <c r="G83" s="120">
        <v>15332</v>
      </c>
      <c r="H83" s="121">
        <f t="shared" si="18"/>
        <v>1.6696848337106043</v>
      </c>
      <c r="I83" s="120">
        <v>15793</v>
      </c>
      <c r="J83" s="121">
        <f t="shared" si="18"/>
        <v>3.0067831985389981E-2</v>
      </c>
      <c r="K83" s="120">
        <v>17638</v>
      </c>
      <c r="L83" s="121">
        <f t="shared" si="18"/>
        <v>0.116823909326917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1514</v>
      </c>
      <c r="D84" s="121">
        <v>-0.89874941483314386</v>
      </c>
      <c r="E84" s="120">
        <v>10420</v>
      </c>
      <c r="F84" s="121">
        <f t="shared" si="18"/>
        <v>5.8824306472919421</v>
      </c>
      <c r="G84" s="120">
        <v>16356</v>
      </c>
      <c r="H84" s="121">
        <f t="shared" si="18"/>
        <v>0.56967370441458742</v>
      </c>
      <c r="I84" s="120">
        <v>17892</v>
      </c>
      <c r="J84" s="121">
        <f t="shared" si="18"/>
        <v>9.3910491562729348E-2</v>
      </c>
      <c r="K84" s="120">
        <v>18858</v>
      </c>
      <c r="L84" s="121">
        <f t="shared" si="18"/>
        <v>5.39906103286385E-2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1765</v>
      </c>
      <c r="D85" s="121">
        <v>-0.89420368039321463</v>
      </c>
      <c r="E85" s="120">
        <v>12252</v>
      </c>
      <c r="F85" s="121">
        <f t="shared" si="18"/>
        <v>5.9416430594900849</v>
      </c>
      <c r="G85" s="120">
        <v>15426</v>
      </c>
      <c r="H85" s="121">
        <f t="shared" si="18"/>
        <v>0.25905974534769838</v>
      </c>
      <c r="I85" s="120">
        <v>21300</v>
      </c>
      <c r="J85" s="121">
        <f t="shared" si="18"/>
        <v>0.38078568650330613</v>
      </c>
      <c r="K85" s="120">
        <v>16218</v>
      </c>
      <c r="L85" s="121">
        <f t="shared" si="18"/>
        <v>-0.23859154929577464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1627</v>
      </c>
      <c r="D86" s="121">
        <v>-0.90289465831095195</v>
      </c>
      <c r="E86" s="120">
        <v>9598</v>
      </c>
      <c r="F86" s="121">
        <f t="shared" si="18"/>
        <v>4.8992009834050396</v>
      </c>
      <c r="G86" s="120">
        <v>15939</v>
      </c>
      <c r="H86" s="121">
        <f t="shared" si="18"/>
        <v>0.66065847051469051</v>
      </c>
      <c r="I86" s="120">
        <v>16647</v>
      </c>
      <c r="J86" s="121">
        <f t="shared" si="18"/>
        <v>4.4419348767174904E-2</v>
      </c>
      <c r="K86" s="120">
        <v>18249</v>
      </c>
      <c r="L86" s="121">
        <f t="shared" si="18"/>
        <v>9.6233555595602871E-2</v>
      </c>
      <c r="M86" s="120"/>
      <c r="N86" s="121"/>
    </row>
    <row r="87" spans="1:15" ht="15.75" x14ac:dyDescent="0.25">
      <c r="B87" s="122" t="s">
        <v>32</v>
      </c>
      <c r="C87" s="123">
        <v>54285</v>
      </c>
      <c r="D87" s="124">
        <v>-0.69451322453573439</v>
      </c>
      <c r="E87" s="123">
        <v>50672</v>
      </c>
      <c r="F87" s="124">
        <f t="shared" si="18"/>
        <v>-6.6556138896564421E-2</v>
      </c>
      <c r="G87" s="123">
        <v>179190</v>
      </c>
      <c r="H87" s="124">
        <f t="shared" si="18"/>
        <v>2.536272497631828</v>
      </c>
      <c r="I87" s="123">
        <v>201287</v>
      </c>
      <c r="J87" s="124">
        <f t="shared" si="18"/>
        <v>0.12331603326078455</v>
      </c>
      <c r="K87" s="123">
        <v>210210</v>
      </c>
      <c r="L87" s="124">
        <f t="shared" si="18"/>
        <v>4.432973813510066E-2</v>
      </c>
      <c r="M87" s="123">
        <v>66232</v>
      </c>
      <c r="N87" s="124">
        <v>-5.3761826100015009E-3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3" t="s">
        <v>255</v>
      </c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6" t="s">
        <v>98</v>
      </c>
      <c r="C94" s="305" t="s">
        <v>34</v>
      </c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</row>
    <row r="95" spans="1:15" ht="22.5" thickTop="1" thickBot="1" x14ac:dyDescent="0.3">
      <c r="B95" s="111"/>
      <c r="C95" s="307">
        <f>E95-1</f>
        <v>2020</v>
      </c>
      <c r="D95" s="308"/>
      <c r="E95" s="309">
        <f t="shared" ref="E95" si="20">G95-1</f>
        <v>2021</v>
      </c>
      <c r="F95" s="308"/>
      <c r="G95" s="309">
        <f t="shared" ref="G95" si="21">I95-1</f>
        <v>2022</v>
      </c>
      <c r="H95" s="308"/>
      <c r="I95" s="309">
        <f t="shared" ref="I95" si="22">K95-1</f>
        <v>2023</v>
      </c>
      <c r="J95" s="308"/>
      <c r="K95" s="309">
        <f>M95-1</f>
        <v>2024</v>
      </c>
      <c r="L95" s="308"/>
      <c r="M95" s="309">
        <v>2025</v>
      </c>
      <c r="N95" s="310"/>
    </row>
    <row r="96" spans="1:15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",RIGHT(E95,2),"/",RIGHT(E95-1,2))</f>
        <v>var 21/20</v>
      </c>
      <c r="G96" s="118" t="s">
        <v>71</v>
      </c>
      <c r="H96" s="117" t="str">
        <f>CONCATENATE("var ",RIGHT(G95,2),"/",RIGHT(G95-1,2))</f>
        <v>var 22/21</v>
      </c>
      <c r="I96" s="118" t="s">
        <v>71</v>
      </c>
      <c r="J96" s="117" t="str">
        <f>CONCATENATE("var ",RIGHT(I95,2),"/",RIGHT(I95-1,2))</f>
        <v>var 23/22</v>
      </c>
      <c r="K96" s="118" t="s">
        <v>71</v>
      </c>
      <c r="L96" s="117" t="str">
        <f>CONCATENATE("var ",RIGHT(K95,2),"/",RIGHT(K95-1,2))</f>
        <v>var 24/23</v>
      </c>
      <c r="M96" s="118" t="s">
        <v>71</v>
      </c>
      <c r="N96" s="117" t="str">
        <f>CONCATENATE("var ",RIGHT(M95,2),"/",RIGHT(M95-1,2))</f>
        <v>var 25/24</v>
      </c>
    </row>
    <row r="97" spans="2:14" x14ac:dyDescent="0.25">
      <c r="B97" s="119" t="s">
        <v>73</v>
      </c>
      <c r="C97" s="120">
        <v>42263</v>
      </c>
      <c r="D97" s="121">
        <v>-8.4007022258826614E-2</v>
      </c>
      <c r="E97" s="120">
        <v>5938</v>
      </c>
      <c r="F97" s="121">
        <f t="shared" ref="F97:L109" si="23">IFERROR(E97/C97-1,"-")</f>
        <v>-0.85949885242410617</v>
      </c>
      <c r="G97" s="120">
        <v>32894</v>
      </c>
      <c r="H97" s="121">
        <f t="shared" si="23"/>
        <v>4.539575614685079</v>
      </c>
      <c r="I97" s="120">
        <v>38836</v>
      </c>
      <c r="J97" s="121">
        <f t="shared" si="23"/>
        <v>0.18064084635495825</v>
      </c>
      <c r="K97" s="120">
        <v>40090</v>
      </c>
      <c r="L97" s="121">
        <f t="shared" si="23"/>
        <v>3.2289628180039109E-2</v>
      </c>
      <c r="M97" s="120">
        <v>39280</v>
      </c>
      <c r="N97" s="121">
        <f t="shared" ref="N97:N100" si="24">IFERROR(M97/K97-1,"-")</f>
        <v>-2.0204539785482645E-2</v>
      </c>
    </row>
    <row r="98" spans="2:14" x14ac:dyDescent="0.25">
      <c r="B98" s="119" t="s">
        <v>75</v>
      </c>
      <c r="C98" s="120">
        <v>42755</v>
      </c>
      <c r="D98" s="121">
        <v>-2.8229197445280407E-2</v>
      </c>
      <c r="E98" s="120">
        <v>7085</v>
      </c>
      <c r="F98" s="121">
        <f t="shared" si="23"/>
        <v>-0.83428838732312016</v>
      </c>
      <c r="G98" s="120">
        <v>36818</v>
      </c>
      <c r="H98" s="121">
        <f t="shared" si="23"/>
        <v>4.1966125617501762</v>
      </c>
      <c r="I98" s="120">
        <v>40393</v>
      </c>
      <c r="J98" s="121">
        <f t="shared" si="23"/>
        <v>9.7099244934542916E-2</v>
      </c>
      <c r="K98" s="120">
        <v>44543</v>
      </c>
      <c r="L98" s="121">
        <f t="shared" si="23"/>
        <v>0.10274057386180768</v>
      </c>
      <c r="M98" s="120">
        <v>42087</v>
      </c>
      <c r="N98" s="121">
        <f t="shared" si="24"/>
        <v>-5.5137732079114543E-2</v>
      </c>
    </row>
    <row r="99" spans="2:14" x14ac:dyDescent="0.25">
      <c r="B99" s="119" t="s">
        <v>77</v>
      </c>
      <c r="C99" s="120">
        <v>17153</v>
      </c>
      <c r="D99" s="121">
        <v>-0.68782076948276494</v>
      </c>
      <c r="E99" s="120">
        <v>9002</v>
      </c>
      <c r="F99" s="121">
        <f t="shared" si="23"/>
        <v>-0.47519384364251149</v>
      </c>
      <c r="G99" s="120">
        <v>44056</v>
      </c>
      <c r="H99" s="121">
        <f t="shared" si="23"/>
        <v>3.8940235503221503</v>
      </c>
      <c r="I99" s="120">
        <v>46614</v>
      </c>
      <c r="J99" s="121">
        <f t="shared" si="23"/>
        <v>5.8062465952424258E-2</v>
      </c>
      <c r="K99" s="120">
        <v>46997</v>
      </c>
      <c r="L99" s="121">
        <f t="shared" si="23"/>
        <v>8.2164156691122425E-3</v>
      </c>
      <c r="M99" s="120">
        <v>48564</v>
      </c>
      <c r="N99" s="121">
        <f t="shared" si="24"/>
        <v>3.3342553780028483E-2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10441</v>
      </c>
      <c r="F100" s="121" t="str">
        <f t="shared" si="23"/>
        <v>-</v>
      </c>
      <c r="G100" s="120">
        <v>44266</v>
      </c>
      <c r="H100" s="121">
        <f t="shared" si="23"/>
        <v>3.239632219136098</v>
      </c>
      <c r="I100" s="120">
        <v>44213</v>
      </c>
      <c r="J100" s="121">
        <f t="shared" si="23"/>
        <v>-1.1973071883613073E-3</v>
      </c>
      <c r="K100" s="120">
        <v>45816</v>
      </c>
      <c r="L100" s="121">
        <f t="shared" si="23"/>
        <v>3.6256304706760556E-2</v>
      </c>
      <c r="M100" s="120">
        <v>49157</v>
      </c>
      <c r="N100" s="121">
        <f t="shared" si="24"/>
        <v>7.292212327571157E-2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11343</v>
      </c>
      <c r="F101" s="121" t="str">
        <f t="shared" si="23"/>
        <v>-</v>
      </c>
      <c r="G101" s="120">
        <v>38064</v>
      </c>
      <c r="H101" s="121">
        <f t="shared" si="23"/>
        <v>2.355725998413118</v>
      </c>
      <c r="I101" s="120">
        <v>34250</v>
      </c>
      <c r="J101" s="121">
        <f t="shared" si="23"/>
        <v>-0.10019966372425393</v>
      </c>
      <c r="K101" s="120">
        <v>42177</v>
      </c>
      <c r="L101" s="121">
        <f t="shared" si="23"/>
        <v>0.2314452554744526</v>
      </c>
      <c r="M101" s="120"/>
      <c r="N101" s="121"/>
    </row>
    <row r="102" spans="2:14" x14ac:dyDescent="0.25">
      <c r="B102" s="119" t="s">
        <v>83</v>
      </c>
      <c r="C102" s="120">
        <v>0</v>
      </c>
      <c r="D102" s="121">
        <v>-1</v>
      </c>
      <c r="E102" s="120">
        <v>13593</v>
      </c>
      <c r="F102" s="121" t="str">
        <f t="shared" si="23"/>
        <v>-</v>
      </c>
      <c r="G102" s="120">
        <v>37123</v>
      </c>
      <c r="H102" s="121">
        <f t="shared" si="23"/>
        <v>1.731038034282351</v>
      </c>
      <c r="I102" s="120">
        <v>42497</v>
      </c>
      <c r="J102" s="121">
        <f t="shared" si="23"/>
        <v>0.14476200738086908</v>
      </c>
      <c r="K102" s="120">
        <v>42496</v>
      </c>
      <c r="L102" s="121">
        <f t="shared" si="23"/>
        <v>-2.3531072781635132E-5</v>
      </c>
      <c r="M102" s="120"/>
      <c r="N102" s="121"/>
    </row>
    <row r="103" spans="2:14" x14ac:dyDescent="0.25">
      <c r="B103" s="119" t="s">
        <v>85</v>
      </c>
      <c r="C103" s="120">
        <v>0</v>
      </c>
      <c r="D103" s="121">
        <v>-1</v>
      </c>
      <c r="E103" s="120">
        <v>23514</v>
      </c>
      <c r="F103" s="121" t="str">
        <f t="shared" si="23"/>
        <v>-</v>
      </c>
      <c r="G103" s="120">
        <v>48616</v>
      </c>
      <c r="H103" s="121">
        <f t="shared" si="23"/>
        <v>1.0675342349238752</v>
      </c>
      <c r="I103" s="120">
        <v>42520</v>
      </c>
      <c r="J103" s="121">
        <f t="shared" si="23"/>
        <v>-0.12539081783774886</v>
      </c>
      <c r="K103" s="120">
        <v>44773</v>
      </c>
      <c r="L103" s="121">
        <f t="shared" si="23"/>
        <v>5.2986829727187157E-2</v>
      </c>
      <c r="M103" s="120"/>
      <c r="N103" s="121"/>
    </row>
    <row r="104" spans="2:14" x14ac:dyDescent="0.25">
      <c r="B104" s="119" t="s">
        <v>87</v>
      </c>
      <c r="C104" s="120">
        <v>16622</v>
      </c>
      <c r="D104" s="121">
        <v>-0.70052608820985873</v>
      </c>
      <c r="E104" s="120">
        <v>24816</v>
      </c>
      <c r="F104" s="121">
        <f t="shared" si="23"/>
        <v>0.49296113584406198</v>
      </c>
      <c r="G104" s="120">
        <v>46323</v>
      </c>
      <c r="H104" s="121">
        <f t="shared" si="23"/>
        <v>0.86665860735009681</v>
      </c>
      <c r="I104" s="120">
        <v>47103</v>
      </c>
      <c r="J104" s="121">
        <f t="shared" si="23"/>
        <v>1.6838287675668751E-2</v>
      </c>
      <c r="K104" s="120">
        <v>47679</v>
      </c>
      <c r="L104" s="121">
        <f t="shared" si="23"/>
        <v>1.2228520476402771E-2</v>
      </c>
      <c r="M104" s="120"/>
      <c r="N104" s="121"/>
    </row>
    <row r="105" spans="2:14" x14ac:dyDescent="0.25">
      <c r="B105" s="119" t="s">
        <v>89</v>
      </c>
      <c r="C105" s="120">
        <v>9395</v>
      </c>
      <c r="D105" s="121">
        <v>-0.78118595118315626</v>
      </c>
      <c r="E105" s="120">
        <v>25068</v>
      </c>
      <c r="F105" s="121">
        <f t="shared" si="23"/>
        <v>1.668227780734433</v>
      </c>
      <c r="G105" s="120">
        <v>38894</v>
      </c>
      <c r="H105" s="121">
        <f t="shared" si="23"/>
        <v>0.55153981171214306</v>
      </c>
      <c r="I105" s="120">
        <v>40104</v>
      </c>
      <c r="J105" s="121">
        <f t="shared" si="23"/>
        <v>3.1110196945544288E-2</v>
      </c>
      <c r="K105" s="120">
        <v>39500</v>
      </c>
      <c r="L105" s="121">
        <f t="shared" si="23"/>
        <v>-1.5060841811290637E-2</v>
      </c>
      <c r="M105" s="120"/>
      <c r="N105" s="121"/>
    </row>
    <row r="106" spans="2:14" x14ac:dyDescent="0.25">
      <c r="B106" s="119" t="s">
        <v>91</v>
      </c>
      <c r="C106" s="120">
        <v>11947</v>
      </c>
      <c r="D106" s="121">
        <v>-0.72879162788585949</v>
      </c>
      <c r="E106" s="120">
        <v>35433</v>
      </c>
      <c r="F106" s="121">
        <f t="shared" si="23"/>
        <v>1.9658491671549343</v>
      </c>
      <c r="G106" s="120">
        <v>41972</v>
      </c>
      <c r="H106" s="121">
        <f t="shared" si="23"/>
        <v>0.18454548020207162</v>
      </c>
      <c r="I106" s="120">
        <v>46013</v>
      </c>
      <c r="J106" s="121">
        <f t="shared" si="23"/>
        <v>9.6278471361860296E-2</v>
      </c>
      <c r="K106" s="120">
        <v>45196</v>
      </c>
      <c r="L106" s="121">
        <f t="shared" si="23"/>
        <v>-1.7755851607154538E-2</v>
      </c>
      <c r="M106" s="120"/>
      <c r="N106" s="121"/>
    </row>
    <row r="107" spans="2:14" x14ac:dyDescent="0.25">
      <c r="B107" s="119" t="s">
        <v>93</v>
      </c>
      <c r="C107" s="120">
        <v>9017</v>
      </c>
      <c r="D107" s="121">
        <v>-0.7928269460527525</v>
      </c>
      <c r="E107" s="120">
        <v>35792</v>
      </c>
      <c r="F107" s="121">
        <f t="shared" si="23"/>
        <v>2.9693911500499057</v>
      </c>
      <c r="G107" s="120">
        <v>41589</v>
      </c>
      <c r="H107" s="121">
        <f t="shared" si="23"/>
        <v>0.16196356727760386</v>
      </c>
      <c r="I107" s="120">
        <v>42977</v>
      </c>
      <c r="J107" s="121">
        <f t="shared" si="23"/>
        <v>3.3374209526557452E-2</v>
      </c>
      <c r="K107" s="120">
        <v>43526</v>
      </c>
      <c r="L107" s="121">
        <f t="shared" si="23"/>
        <v>1.2774274612001868E-2</v>
      </c>
      <c r="M107" s="120"/>
      <c r="N107" s="121"/>
    </row>
    <row r="108" spans="2:14" x14ac:dyDescent="0.25">
      <c r="B108" s="119" t="s">
        <v>95</v>
      </c>
      <c r="C108" s="120">
        <v>9171</v>
      </c>
      <c r="D108" s="121">
        <v>-0.79918984015765271</v>
      </c>
      <c r="E108" s="120">
        <v>33484</v>
      </c>
      <c r="F108" s="121">
        <f t="shared" si="23"/>
        <v>2.6510740377276196</v>
      </c>
      <c r="G108" s="120">
        <v>40363</v>
      </c>
      <c r="H108" s="121">
        <f t="shared" si="23"/>
        <v>0.20544140485007767</v>
      </c>
      <c r="I108" s="120">
        <v>43945</v>
      </c>
      <c r="J108" s="121">
        <f t="shared" si="23"/>
        <v>8.8744642370487847E-2</v>
      </c>
      <c r="K108" s="120">
        <v>43563</v>
      </c>
      <c r="L108" s="121">
        <f t="shared" si="23"/>
        <v>-8.6926840368642955E-3</v>
      </c>
      <c r="M108" s="120"/>
      <c r="N108" s="121"/>
    </row>
    <row r="109" spans="2:14" ht="15.75" x14ac:dyDescent="0.25">
      <c r="B109" s="122" t="s">
        <v>32</v>
      </c>
      <c r="C109" s="123">
        <v>169066</v>
      </c>
      <c r="D109" s="124">
        <v>-0.70308877867850572</v>
      </c>
      <c r="E109" s="123">
        <v>235509</v>
      </c>
      <c r="F109" s="124">
        <f t="shared" si="23"/>
        <v>0.39300036672068894</v>
      </c>
      <c r="G109" s="123">
        <v>490978</v>
      </c>
      <c r="H109" s="124">
        <f t="shared" si="23"/>
        <v>1.0847525996883345</v>
      </c>
      <c r="I109" s="123">
        <v>509465</v>
      </c>
      <c r="J109" s="124">
        <f t="shared" si="23"/>
        <v>3.7653418279434137E-2</v>
      </c>
      <c r="K109" s="123">
        <v>526356</v>
      </c>
      <c r="L109" s="124">
        <f t="shared" si="23"/>
        <v>3.3154387445653688E-2</v>
      </c>
      <c r="M109" s="123">
        <v>179088</v>
      </c>
      <c r="N109" s="124">
        <v>9.253519380543862E-3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1:11" x14ac:dyDescent="0.25">
      <c r="K114" s="125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24E6-3433-4A29-8976-06E47FA9FA61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3" t="s">
        <v>256</v>
      </c>
      <c r="C4" s="283"/>
      <c r="D4" s="283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5" t="s">
        <v>134</v>
      </c>
      <c r="D6" s="306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1387823</v>
      </c>
      <c r="D8" s="121">
        <f t="shared" ref="D8:D10" si="0">C8/C9-1</f>
        <v>5.139858391579244E-2</v>
      </c>
    </row>
    <row r="9" spans="1:5" x14ac:dyDescent="0.25">
      <c r="A9" s="1"/>
      <c r="B9" s="119">
        <v>2023</v>
      </c>
      <c r="C9" s="120">
        <v>1319978</v>
      </c>
      <c r="D9" s="121">
        <f t="shared" si="0"/>
        <v>6.1472334916186533E-2</v>
      </c>
    </row>
    <row r="10" spans="1:5" x14ac:dyDescent="0.25">
      <c r="A10" s="1"/>
      <c r="B10" s="119">
        <v>2022</v>
      </c>
      <c r="C10" s="120">
        <v>1243535</v>
      </c>
      <c r="D10" s="121">
        <f t="shared" si="0"/>
        <v>1.5261854555944239</v>
      </c>
    </row>
    <row r="11" spans="1:5" x14ac:dyDescent="0.25">
      <c r="A11" s="1"/>
      <c r="B11" s="119">
        <v>2021</v>
      </c>
      <c r="C11" s="120">
        <v>492258</v>
      </c>
      <c r="D11" s="121">
        <f>C11/C12-1</f>
        <v>0.31148143707788845</v>
      </c>
    </row>
    <row r="12" spans="1:5" x14ac:dyDescent="0.25">
      <c r="A12" s="1" t="s">
        <v>74</v>
      </c>
      <c r="B12" s="119">
        <v>2020</v>
      </c>
      <c r="C12" s="120">
        <v>375345</v>
      </c>
      <c r="D12" s="121">
        <f t="shared" ref="D12:D21" si="1">C12/C13-1</f>
        <v>-0.71114220212080703</v>
      </c>
    </row>
    <row r="13" spans="1:5" x14ac:dyDescent="0.25">
      <c r="A13" s="1" t="s">
        <v>76</v>
      </c>
      <c r="B13" s="119">
        <v>2019</v>
      </c>
      <c r="C13" s="120">
        <v>1299411</v>
      </c>
      <c r="D13" s="121">
        <f t="shared" si="1"/>
        <v>-1.7448199829714683E-2</v>
      </c>
    </row>
    <row r="14" spans="1:5" x14ac:dyDescent="0.25">
      <c r="A14" s="1" t="s">
        <v>78</v>
      </c>
      <c r="B14" s="119">
        <v>2018</v>
      </c>
      <c r="C14" s="120">
        <v>1322486</v>
      </c>
      <c r="D14" s="121">
        <f t="shared" si="1"/>
        <v>-2.8150497540772146E-2</v>
      </c>
    </row>
    <row r="15" spans="1:5" x14ac:dyDescent="0.25">
      <c r="A15" s="1" t="s">
        <v>80</v>
      </c>
      <c r="B15" s="119">
        <v>2017</v>
      </c>
      <c r="C15" s="120">
        <v>1360793</v>
      </c>
      <c r="D15" s="121">
        <f>C15/C16-1</f>
        <v>1.008156851450881E-2</v>
      </c>
    </row>
    <row r="16" spans="1:5" x14ac:dyDescent="0.25">
      <c r="A16" s="1" t="s">
        <v>82</v>
      </c>
      <c r="B16" s="119">
        <v>2016</v>
      </c>
      <c r="C16" s="120">
        <v>1347211</v>
      </c>
      <c r="D16" s="121">
        <f>C16/C17-1</f>
        <v>8.4840222506385565E-2</v>
      </c>
    </row>
    <row r="17" spans="1:5" x14ac:dyDescent="0.25">
      <c r="A17" s="1" t="s">
        <v>84</v>
      </c>
      <c r="B17" s="119">
        <v>2015</v>
      </c>
      <c r="C17" s="120">
        <v>1241852</v>
      </c>
      <c r="D17" s="121">
        <f t="shared" si="1"/>
        <v>2.8319416520653284E-2</v>
      </c>
    </row>
    <row r="18" spans="1:5" x14ac:dyDescent="0.25">
      <c r="A18" s="1" t="s">
        <v>86</v>
      </c>
      <c r="B18" s="119">
        <v>2014</v>
      </c>
      <c r="C18" s="120">
        <v>1207652</v>
      </c>
      <c r="D18" s="121">
        <f t="shared" si="1"/>
        <v>2.4086536504619893E-2</v>
      </c>
    </row>
    <row r="19" spans="1:5" x14ac:dyDescent="0.25">
      <c r="A19" s="1" t="s">
        <v>88</v>
      </c>
      <c r="B19" s="119">
        <v>2013</v>
      </c>
      <c r="C19" s="120">
        <v>1179248</v>
      </c>
      <c r="D19" s="121">
        <f t="shared" si="1"/>
        <v>3.3603907060072213E-2</v>
      </c>
    </row>
    <row r="20" spans="1:5" x14ac:dyDescent="0.25">
      <c r="A20" s="1" t="s">
        <v>90</v>
      </c>
      <c r="B20" s="119">
        <v>2012</v>
      </c>
      <c r="C20" s="120">
        <v>1140909</v>
      </c>
      <c r="D20" s="121">
        <f>C20/C21-1</f>
        <v>2.3783124612326567E-3</v>
      </c>
    </row>
    <row r="21" spans="1:5" x14ac:dyDescent="0.25">
      <c r="A21" s="1" t="s">
        <v>92</v>
      </c>
      <c r="B21" s="119">
        <v>2011</v>
      </c>
      <c r="C21" s="120">
        <v>1138202</v>
      </c>
      <c r="D21" s="121">
        <f t="shared" si="1"/>
        <v>0.10739105857720643</v>
      </c>
    </row>
    <row r="22" spans="1:5" x14ac:dyDescent="0.25">
      <c r="A22" s="1" t="s">
        <v>94</v>
      </c>
      <c r="B22" s="119">
        <v>2010</v>
      </c>
      <c r="C22" s="120">
        <v>1027823</v>
      </c>
      <c r="D22" s="121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83" t="s">
        <v>257</v>
      </c>
      <c r="C27" s="283"/>
      <c r="D27" s="283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6" t="s">
        <v>98</v>
      </c>
      <c r="C29" s="305" t="s">
        <v>139</v>
      </c>
      <c r="D29" s="306"/>
    </row>
    <row r="30" spans="1:5" ht="16.5" thickTop="1" thickBot="1" x14ac:dyDescent="0.3">
      <c r="B30" s="87"/>
      <c r="C30" s="116" t="s">
        <v>140</v>
      </c>
      <c r="D30" s="117" t="s">
        <v>141</v>
      </c>
    </row>
    <row r="31" spans="1:5" x14ac:dyDescent="0.25">
      <c r="B31" s="119">
        <v>2024</v>
      </c>
      <c r="C31" s="120">
        <v>861467</v>
      </c>
      <c r="D31" s="121">
        <f t="shared" ref="D31:D44" si="2">C31/C32-1</f>
        <v>6.2866357479768986E-2</v>
      </c>
    </row>
    <row r="32" spans="1:5" x14ac:dyDescent="0.25">
      <c r="B32" s="119">
        <v>2023</v>
      </c>
      <c r="C32" s="120">
        <v>810513</v>
      </c>
      <c r="D32" s="121">
        <f t="shared" si="2"/>
        <v>7.7012106724141827E-2</v>
      </c>
    </row>
    <row r="33" spans="2:4" x14ac:dyDescent="0.25">
      <c r="B33" s="119">
        <v>2022</v>
      </c>
      <c r="C33" s="120">
        <v>752557</v>
      </c>
      <c r="D33" s="121">
        <f t="shared" si="2"/>
        <v>1.9311000237586127</v>
      </c>
    </row>
    <row r="34" spans="2:4" x14ac:dyDescent="0.25">
      <c r="B34" s="119">
        <v>2021</v>
      </c>
      <c r="C34" s="120">
        <v>256749</v>
      </c>
      <c r="D34" s="121">
        <f t="shared" si="2"/>
        <v>0.24466862841103554</v>
      </c>
    </row>
    <row r="35" spans="2:4" x14ac:dyDescent="0.25">
      <c r="B35" s="119">
        <v>2020</v>
      </c>
      <c r="C35" s="120">
        <v>206279</v>
      </c>
      <c r="D35" s="121">
        <f t="shared" si="2"/>
        <v>-0.71742409194583523</v>
      </c>
    </row>
    <row r="36" spans="2:4" x14ac:dyDescent="0.25">
      <c r="B36" s="119">
        <v>2019</v>
      </c>
      <c r="C36" s="120">
        <v>729995</v>
      </c>
      <c r="D36" s="121">
        <f t="shared" si="2"/>
        <v>3.0188977466931499E-2</v>
      </c>
    </row>
    <row r="37" spans="2:4" x14ac:dyDescent="0.25">
      <c r="B37" s="119">
        <v>2018</v>
      </c>
      <c r="C37" s="120">
        <v>708603</v>
      </c>
      <c r="D37" s="121">
        <f t="shared" si="2"/>
        <v>-1.8596180214118574E-2</v>
      </c>
    </row>
    <row r="38" spans="2:4" x14ac:dyDescent="0.25">
      <c r="B38" s="119">
        <v>2017</v>
      </c>
      <c r="C38" s="120">
        <v>722030</v>
      </c>
      <c r="D38" s="121">
        <f>C38/C39-1</f>
        <v>-2.2733363471236778E-2</v>
      </c>
    </row>
    <row r="39" spans="2:4" x14ac:dyDescent="0.25">
      <c r="B39" s="119">
        <v>2016</v>
      </c>
      <c r="C39" s="120">
        <v>738826</v>
      </c>
      <c r="D39" s="121">
        <f>C39/C40-1</f>
        <v>9.4570009718633719E-2</v>
      </c>
    </row>
    <row r="40" spans="2:4" x14ac:dyDescent="0.25">
      <c r="B40" s="119">
        <v>2015</v>
      </c>
      <c r="C40" s="120">
        <v>674992</v>
      </c>
      <c r="D40" s="121">
        <f t="shared" si="2"/>
        <v>5.0406084024145592E-2</v>
      </c>
    </row>
    <row r="41" spans="2:4" x14ac:dyDescent="0.25">
      <c r="B41" s="119">
        <v>2014</v>
      </c>
      <c r="C41" s="120">
        <v>642601</v>
      </c>
      <c r="D41" s="121">
        <f t="shared" si="2"/>
        <v>3.0089928345863548E-2</v>
      </c>
    </row>
    <row r="42" spans="2:4" x14ac:dyDescent="0.25">
      <c r="B42" s="119">
        <v>2013</v>
      </c>
      <c r="C42" s="120">
        <v>623830</v>
      </c>
      <c r="D42" s="121">
        <f t="shared" si="2"/>
        <v>2.3516112466509309E-2</v>
      </c>
    </row>
    <row r="43" spans="2:4" x14ac:dyDescent="0.25">
      <c r="B43" s="119">
        <v>2012</v>
      </c>
      <c r="C43" s="120">
        <v>609497</v>
      </c>
      <c r="D43" s="121">
        <f>C43/C44-1</f>
        <v>-8.5223575648734062E-3</v>
      </c>
    </row>
    <row r="44" spans="2:4" x14ac:dyDescent="0.25">
      <c r="B44" s="119">
        <v>2011</v>
      </c>
      <c r="C44" s="120">
        <v>614736</v>
      </c>
      <c r="D44" s="121">
        <f t="shared" si="2"/>
        <v>9.2021444787488305E-2</v>
      </c>
    </row>
    <row r="45" spans="2:4" x14ac:dyDescent="0.25">
      <c r="B45" s="119">
        <v>2010</v>
      </c>
      <c r="C45" s="120">
        <v>562934</v>
      </c>
      <c r="D45" s="121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83" t="s">
        <v>258</v>
      </c>
      <c r="C50" s="283"/>
      <c r="D50" s="283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5" t="s">
        <v>142</v>
      </c>
      <c r="D52" s="306"/>
    </row>
    <row r="53" spans="1:5" ht="16.5" thickTop="1" thickBot="1" x14ac:dyDescent="0.3">
      <c r="B53" s="87"/>
      <c r="C53" s="116" t="s">
        <v>140</v>
      </c>
      <c r="D53" s="117" t="s">
        <v>141</v>
      </c>
    </row>
    <row r="54" spans="1:5" x14ac:dyDescent="0.25">
      <c r="A54" s="1">
        <v>1</v>
      </c>
      <c r="B54" s="119">
        <v>2024</v>
      </c>
      <c r="C54" s="120">
        <v>651257</v>
      </c>
      <c r="D54" s="121">
        <f t="shared" ref="D54:D56" si="3">C54/C55-1</f>
        <v>6.8990817857412567E-2</v>
      </c>
    </row>
    <row r="55" spans="1:5" x14ac:dyDescent="0.25">
      <c r="A55" s="1"/>
      <c r="B55" s="119">
        <v>2023</v>
      </c>
      <c r="C55" s="120">
        <v>609226</v>
      </c>
      <c r="D55" s="121">
        <f t="shared" si="3"/>
        <v>6.254109497058602E-2</v>
      </c>
    </row>
    <row r="56" spans="1:5" x14ac:dyDescent="0.25">
      <c r="A56" s="1"/>
      <c r="B56" s="119">
        <v>2022</v>
      </c>
      <c r="C56" s="120">
        <v>573367</v>
      </c>
      <c r="D56" s="121">
        <f t="shared" si="3"/>
        <v>1.7822949674150923</v>
      </c>
    </row>
    <row r="57" spans="1:5" x14ac:dyDescent="0.25">
      <c r="A57" s="1"/>
      <c r="B57" s="119">
        <v>2021</v>
      </c>
      <c r="C57" s="120">
        <v>206077</v>
      </c>
      <c r="D57" s="121">
        <f>C57/C58-1</f>
        <v>0.35582325618116495</v>
      </c>
    </row>
    <row r="58" spans="1:5" x14ac:dyDescent="0.25">
      <c r="A58" s="1">
        <v>2</v>
      </c>
      <c r="B58" s="119">
        <v>2020</v>
      </c>
      <c r="C58" s="120">
        <v>151994</v>
      </c>
      <c r="D58" s="121">
        <f t="shared" ref="D58:D67" si="4">C58/C59-1</f>
        <v>-0.72479562552621335</v>
      </c>
    </row>
    <row r="59" spans="1:5" x14ac:dyDescent="0.25">
      <c r="A59" s="1">
        <v>3</v>
      </c>
      <c r="B59" s="119">
        <v>2019</v>
      </c>
      <c r="C59" s="120">
        <v>552295</v>
      </c>
      <c r="D59" s="121">
        <f t="shared" si="4"/>
        <v>8.2498373199739738E-2</v>
      </c>
    </row>
    <row r="60" spans="1:5" x14ac:dyDescent="0.25">
      <c r="A60" s="1">
        <v>4</v>
      </c>
      <c r="B60" s="119">
        <v>2018</v>
      </c>
      <c r="C60" s="120">
        <v>510204</v>
      </c>
      <c r="D60" s="121">
        <f t="shared" si="4"/>
        <v>2.50132139720316E-3</v>
      </c>
    </row>
    <row r="61" spans="1:5" x14ac:dyDescent="0.25">
      <c r="A61" s="1">
        <v>5</v>
      </c>
      <c r="B61" s="119">
        <v>2017</v>
      </c>
      <c r="C61" s="120">
        <v>508931</v>
      </c>
      <c r="D61" s="121">
        <f>C61/C62-1</f>
        <v>-3.8475635561198263E-2</v>
      </c>
    </row>
    <row r="62" spans="1:5" x14ac:dyDescent="0.25">
      <c r="A62" s="1">
        <v>6</v>
      </c>
      <c r="B62" s="119">
        <v>2016</v>
      </c>
      <c r="C62" s="120">
        <v>529296</v>
      </c>
      <c r="D62" s="121">
        <f>C62/C63-1</f>
        <v>7.8771499672880996E-2</v>
      </c>
    </row>
    <row r="63" spans="1:5" x14ac:dyDescent="0.25">
      <c r="A63" s="1">
        <v>7</v>
      </c>
      <c r="B63" s="119">
        <v>2015</v>
      </c>
      <c r="C63" s="120">
        <v>490647</v>
      </c>
      <c r="D63" s="121">
        <f t="shared" si="4"/>
        <v>6.0333370071899539E-2</v>
      </c>
    </row>
    <row r="64" spans="1:5" x14ac:dyDescent="0.25">
      <c r="A64" s="1">
        <v>8</v>
      </c>
      <c r="B64" s="119">
        <v>2014</v>
      </c>
      <c r="C64" s="120">
        <v>462729</v>
      </c>
      <c r="D64" s="121">
        <f t="shared" si="4"/>
        <v>4.8836877214217145E-2</v>
      </c>
    </row>
    <row r="65" spans="1:5" x14ac:dyDescent="0.25">
      <c r="A65" s="1">
        <v>9</v>
      </c>
      <c r="B65" s="119">
        <v>2013</v>
      </c>
      <c r="C65" s="120">
        <v>441183</v>
      </c>
      <c r="D65" s="121">
        <f t="shared" si="4"/>
        <v>4.3183107916390906E-2</v>
      </c>
    </row>
    <row r="66" spans="1:5" x14ac:dyDescent="0.25">
      <c r="A66" s="1">
        <v>10</v>
      </c>
      <c r="B66" s="119">
        <v>2012</v>
      </c>
      <c r="C66" s="120">
        <v>422920</v>
      </c>
      <c r="D66" s="121">
        <f>C66/C67-1</f>
        <v>2.8149394298161434E-2</v>
      </c>
    </row>
    <row r="67" spans="1:5" x14ac:dyDescent="0.25">
      <c r="A67" s="1">
        <v>11</v>
      </c>
      <c r="B67" s="119">
        <v>2011</v>
      </c>
      <c r="C67" s="120">
        <v>411341</v>
      </c>
      <c r="D67" s="121">
        <f t="shared" si="4"/>
        <v>6.3058709208897445E-2</v>
      </c>
    </row>
    <row r="68" spans="1:5" x14ac:dyDescent="0.25">
      <c r="A68" s="1">
        <v>12</v>
      </c>
      <c r="B68" s="119">
        <v>2010</v>
      </c>
      <c r="C68" s="120">
        <v>386941</v>
      </c>
      <c r="D68" s="121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83" t="s">
        <v>143</v>
      </c>
      <c r="C73" s="283"/>
      <c r="D73" s="283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5" t="s">
        <v>144</v>
      </c>
      <c r="D75" s="306"/>
    </row>
    <row r="76" spans="1:5" ht="16.5" thickTop="1" thickBot="1" x14ac:dyDescent="0.3">
      <c r="B76" s="87"/>
      <c r="C76" s="116" t="s">
        <v>140</v>
      </c>
      <c r="D76" s="117" t="s">
        <v>141</v>
      </c>
    </row>
    <row r="77" spans="1:5" x14ac:dyDescent="0.25">
      <c r="A77" s="1">
        <v>1</v>
      </c>
      <c r="B77" s="119">
        <v>2024</v>
      </c>
      <c r="C77" s="120">
        <v>210210</v>
      </c>
      <c r="D77" s="121">
        <f t="shared" ref="D77:D83" si="5">C77/C78-1</f>
        <v>4.432973813510066E-2</v>
      </c>
    </row>
    <row r="78" spans="1:5" x14ac:dyDescent="0.25">
      <c r="A78" s="1"/>
      <c r="B78" s="119">
        <v>2023</v>
      </c>
      <c r="C78" s="120">
        <v>201287</v>
      </c>
      <c r="D78" s="121">
        <f t="shared" si="5"/>
        <v>0.12331603326078455</v>
      </c>
    </row>
    <row r="79" spans="1:5" x14ac:dyDescent="0.25">
      <c r="A79" s="1"/>
      <c r="B79" s="119">
        <v>2022</v>
      </c>
      <c r="C79" s="120">
        <v>179190</v>
      </c>
      <c r="D79" s="121">
        <f t="shared" si="5"/>
        <v>2.536272497631828</v>
      </c>
    </row>
    <row r="80" spans="1:5" x14ac:dyDescent="0.25">
      <c r="A80" s="1"/>
      <c r="B80" s="119">
        <v>2021</v>
      </c>
      <c r="C80" s="120">
        <v>50672</v>
      </c>
      <c r="D80" s="121">
        <f t="shared" si="5"/>
        <v>-6.6556138896564421E-2</v>
      </c>
    </row>
    <row r="81" spans="1:5" x14ac:dyDescent="0.25">
      <c r="A81" s="1">
        <v>2</v>
      </c>
      <c r="B81" s="119">
        <v>2020</v>
      </c>
      <c r="C81" s="120">
        <v>54285</v>
      </c>
      <c r="D81" s="121">
        <f t="shared" si="5"/>
        <v>-0.69451322453573439</v>
      </c>
    </row>
    <row r="82" spans="1:5" x14ac:dyDescent="0.25">
      <c r="A82" s="1">
        <v>3</v>
      </c>
      <c r="B82" s="119">
        <v>2019</v>
      </c>
      <c r="C82" s="120">
        <v>177700</v>
      </c>
      <c r="D82" s="121">
        <f t="shared" si="5"/>
        <v>-0.10433016295445041</v>
      </c>
    </row>
    <row r="83" spans="1:5" x14ac:dyDescent="0.25">
      <c r="A83" s="1">
        <v>4</v>
      </c>
      <c r="B83" s="119">
        <v>2018</v>
      </c>
      <c r="C83" s="120">
        <v>198399</v>
      </c>
      <c r="D83" s="121">
        <f t="shared" si="5"/>
        <v>-6.8982022440274293E-2</v>
      </c>
    </row>
    <row r="84" spans="1:5" x14ac:dyDescent="0.25">
      <c r="A84" s="1">
        <v>5</v>
      </c>
      <c r="B84" s="119">
        <v>2017</v>
      </c>
      <c r="C84" s="120">
        <v>213099</v>
      </c>
      <c r="D84" s="121">
        <f>C84/C85-1</f>
        <v>1.703336037798886E-2</v>
      </c>
    </row>
    <row r="85" spans="1:5" x14ac:dyDescent="0.25">
      <c r="A85" s="1">
        <v>6</v>
      </c>
      <c r="B85" s="119">
        <v>2016</v>
      </c>
      <c r="C85" s="120">
        <v>209530</v>
      </c>
      <c r="D85" s="121">
        <f>C85/C86-1</f>
        <v>0.13661883967560828</v>
      </c>
    </row>
    <row r="86" spans="1:5" x14ac:dyDescent="0.25">
      <c r="A86" s="1">
        <v>7</v>
      </c>
      <c r="B86" s="119">
        <v>2015</v>
      </c>
      <c r="C86" s="120">
        <v>184345</v>
      </c>
      <c r="D86" s="121">
        <f t="shared" ref="D86:D88" si="6">C86/C87-1</f>
        <v>2.4867683686176756E-2</v>
      </c>
    </row>
    <row r="87" spans="1:5" x14ac:dyDescent="0.25">
      <c r="A87" s="1">
        <v>8</v>
      </c>
      <c r="B87" s="119">
        <v>2014</v>
      </c>
      <c r="C87" s="120">
        <v>179872</v>
      </c>
      <c r="D87" s="121">
        <f t="shared" si="6"/>
        <v>-1.5193241608129293E-2</v>
      </c>
    </row>
    <row r="88" spans="1:5" x14ac:dyDescent="0.25">
      <c r="A88" s="1">
        <v>9</v>
      </c>
      <c r="B88" s="119">
        <v>2013</v>
      </c>
      <c r="C88" s="120">
        <v>182647</v>
      </c>
      <c r="D88" s="121">
        <f t="shared" si="6"/>
        <v>-2.1063689522288431E-2</v>
      </c>
    </row>
    <row r="89" spans="1:5" x14ac:dyDescent="0.25">
      <c r="A89" s="1">
        <v>10</v>
      </c>
      <c r="B89" s="119">
        <v>2012</v>
      </c>
      <c r="C89" s="120">
        <v>186577</v>
      </c>
      <c r="D89" s="121">
        <f>C89/C90-1</f>
        <v>-8.2686398387374349E-2</v>
      </c>
    </row>
    <row r="90" spans="1:5" x14ac:dyDescent="0.25">
      <c r="A90" s="1">
        <v>11</v>
      </c>
      <c r="B90" s="119">
        <v>2011</v>
      </c>
      <c r="C90" s="120">
        <v>203395</v>
      </c>
      <c r="D90" s="121">
        <f t="shared" ref="D90" si="7">C90/C91-1</f>
        <v>0.1556993744069366</v>
      </c>
    </row>
    <row r="91" spans="1:5" x14ac:dyDescent="0.25">
      <c r="A91" s="1">
        <v>12</v>
      </c>
      <c r="B91" s="119">
        <v>2010</v>
      </c>
      <c r="C91" s="120">
        <v>175993</v>
      </c>
      <c r="D91" s="121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83" t="s">
        <v>259</v>
      </c>
      <c r="C96" s="283"/>
      <c r="D96" s="283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6" t="s">
        <v>98</v>
      </c>
      <c r="C98" s="305" t="s">
        <v>34</v>
      </c>
      <c r="D98" s="306"/>
    </row>
    <row r="99" spans="2:5" ht="16.5" thickTop="1" thickBot="1" x14ac:dyDescent="0.3">
      <c r="B99" s="87"/>
      <c r="C99" s="116" t="s">
        <v>140</v>
      </c>
      <c r="D99" s="117" t="s">
        <v>141</v>
      </c>
    </row>
    <row r="100" spans="2:5" x14ac:dyDescent="0.25">
      <c r="B100" s="119">
        <v>2024</v>
      </c>
      <c r="C100" s="120">
        <v>526356</v>
      </c>
      <c r="D100" s="121">
        <f t="shared" ref="D100:D113" si="8">C100/C101-1</f>
        <v>3.3154387445653688E-2</v>
      </c>
    </row>
    <row r="101" spans="2:5" x14ac:dyDescent="0.25">
      <c r="B101" s="119">
        <v>2023</v>
      </c>
      <c r="C101" s="120">
        <v>509465</v>
      </c>
      <c r="D101" s="121">
        <f t="shared" si="8"/>
        <v>3.7653418279434137E-2</v>
      </c>
    </row>
    <row r="102" spans="2:5" x14ac:dyDescent="0.25">
      <c r="B102" s="119">
        <v>2022</v>
      </c>
      <c r="C102" s="120">
        <v>490978</v>
      </c>
      <c r="D102" s="121">
        <f t="shared" si="8"/>
        <v>1.0847525996883345</v>
      </c>
    </row>
    <row r="103" spans="2:5" x14ac:dyDescent="0.25">
      <c r="B103" s="119">
        <v>2021</v>
      </c>
      <c r="C103" s="120">
        <v>235509</v>
      </c>
      <c r="D103" s="121">
        <f t="shared" si="8"/>
        <v>0.39300036672068894</v>
      </c>
    </row>
    <row r="104" spans="2:5" x14ac:dyDescent="0.25">
      <c r="B104" s="119">
        <v>2020</v>
      </c>
      <c r="C104" s="120">
        <v>169066</v>
      </c>
      <c r="D104" s="121">
        <f t="shared" si="8"/>
        <v>-0.70308877867850572</v>
      </c>
    </row>
    <row r="105" spans="2:5" x14ac:dyDescent="0.25">
      <c r="B105" s="119">
        <v>2019</v>
      </c>
      <c r="C105" s="120">
        <v>569416</v>
      </c>
      <c r="D105" s="121">
        <f t="shared" si="8"/>
        <v>-7.2435626984295065E-2</v>
      </c>
    </row>
    <row r="106" spans="2:5" x14ac:dyDescent="0.25">
      <c r="B106" s="119">
        <v>2018</v>
      </c>
      <c r="C106" s="120">
        <v>613883</v>
      </c>
      <c r="D106" s="121">
        <f t="shared" si="8"/>
        <v>-3.8950283595010959E-2</v>
      </c>
    </row>
    <row r="107" spans="2:5" x14ac:dyDescent="0.25">
      <c r="B107" s="119">
        <v>2017</v>
      </c>
      <c r="C107" s="120">
        <v>638763</v>
      </c>
      <c r="D107" s="121">
        <f t="shared" si="8"/>
        <v>4.9932197539387158E-2</v>
      </c>
    </row>
    <row r="108" spans="2:5" x14ac:dyDescent="0.25">
      <c r="B108" s="119">
        <v>2016</v>
      </c>
      <c r="C108" s="120">
        <v>608385</v>
      </c>
      <c r="D108" s="121">
        <f t="shared" si="8"/>
        <v>7.3254419080549082E-2</v>
      </c>
    </row>
    <row r="109" spans="2:5" x14ac:dyDescent="0.25">
      <c r="B109" s="119">
        <v>2015</v>
      </c>
      <c r="C109" s="120">
        <v>566860</v>
      </c>
      <c r="D109" s="121">
        <f t="shared" si="8"/>
        <v>3.2014809282701062E-3</v>
      </c>
    </row>
    <row r="110" spans="2:5" x14ac:dyDescent="0.25">
      <c r="B110" s="119">
        <v>2014</v>
      </c>
      <c r="C110" s="120">
        <v>565051</v>
      </c>
      <c r="D110" s="121">
        <f t="shared" si="8"/>
        <v>1.7343694298708412E-2</v>
      </c>
    </row>
    <row r="111" spans="2:5" x14ac:dyDescent="0.25">
      <c r="B111" s="119">
        <v>2013</v>
      </c>
      <c r="C111" s="120">
        <v>555418</v>
      </c>
      <c r="D111" s="121">
        <f t="shared" si="8"/>
        <v>4.5173989296440453E-2</v>
      </c>
    </row>
    <row r="112" spans="2:5" x14ac:dyDescent="0.25">
      <c r="B112" s="119">
        <v>2012</v>
      </c>
      <c r="C112" s="120">
        <v>531412</v>
      </c>
      <c r="D112" s="121">
        <f t="shared" si="8"/>
        <v>1.5179591415679372E-2</v>
      </c>
    </row>
    <row r="113" spans="2:4" x14ac:dyDescent="0.25">
      <c r="B113" s="119">
        <v>2011</v>
      </c>
      <c r="C113" s="120">
        <v>523466</v>
      </c>
      <c r="D113" s="121">
        <f t="shared" si="8"/>
        <v>0.12600212093639551</v>
      </c>
    </row>
    <row r="114" spans="2:4" x14ac:dyDescent="0.25">
      <c r="B114" s="119">
        <v>2010</v>
      </c>
      <c r="C114" s="120">
        <v>464889</v>
      </c>
      <c r="D114" s="121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7641-2E67-49FA-8870-FF25981C3977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30"/>
      <c r="C2" s="130"/>
      <c r="D2" s="130"/>
      <c r="E2" s="130"/>
      <c r="F2" s="130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1" t="s">
        <v>260</v>
      </c>
      <c r="D5" s="131" t="s">
        <v>231</v>
      </c>
      <c r="E5" s="131" t="s">
        <v>232</v>
      </c>
      <c r="F5" s="131" t="s">
        <v>233</v>
      </c>
      <c r="G5" s="131" t="s">
        <v>234</v>
      </c>
      <c r="H5" s="131" t="s">
        <v>235</v>
      </c>
      <c r="I5" s="132" t="str">
        <f>CONCATENATE("var. ",RIGHT(H5,2),"/",RIGHT(G5,2))</f>
        <v>var. 25/24</v>
      </c>
      <c r="J5" s="132" t="str">
        <f>CONCATENATE("dif. ",RIGHT(H5,2),"/",RIGHT(G5,2))</f>
        <v>dif. 25/24</v>
      </c>
      <c r="K5" s="14" t="str">
        <f>CONCATENATE("cuota ",H5)</f>
        <v>cuota acumulado a abril 2025</v>
      </c>
      <c r="L5" s="14" t="str">
        <f>CONCATENATE("cuota/ total municipio ",RIGHT(H5,2))</f>
        <v>cuota/ total municipio 25</v>
      </c>
      <c r="M5" s="13" t="s">
        <v>261</v>
      </c>
      <c r="N5" s="13" t="s">
        <v>226</v>
      </c>
      <c r="O5" s="13" t="s">
        <v>227</v>
      </c>
      <c r="P5" s="13" t="s">
        <v>228</v>
      </c>
      <c r="Q5" s="13" t="s">
        <v>229</v>
      </c>
      <c r="R5" s="13" t="s">
        <v>230</v>
      </c>
      <c r="S5" s="132" t="str">
        <f>CONCATENATE("var. ",RIGHT(R5,2),"/",RIGHT(Q5,2))</f>
        <v>var. 25/24</v>
      </c>
      <c r="T5" s="132" t="str">
        <f>CONCATENATE("dif. ",RIGHT(R5,2),"/",RIGHT(Q5,2))</f>
        <v>dif. 25/24</v>
      </c>
      <c r="U5" s="14" t="str">
        <f>CONCATENATE("cuota ",R5)</f>
        <v>cuota abril 2025</v>
      </c>
      <c r="V5" s="133" t="str">
        <f>CONCATENATE("cuota/ total municipio ",RIGHT(R5,2))</f>
        <v>cuota/ total municipio 25</v>
      </c>
    </row>
    <row r="6" spans="1:22" ht="15.75" x14ac:dyDescent="0.25">
      <c r="B6" s="134" t="s">
        <v>45</v>
      </c>
      <c r="C6" s="135">
        <v>947316</v>
      </c>
      <c r="D6" s="135">
        <v>263510</v>
      </c>
      <c r="E6" s="135">
        <v>1442150</v>
      </c>
      <c r="F6" s="135">
        <v>1700823</v>
      </c>
      <c r="G6" s="135">
        <v>1787917</v>
      </c>
      <c r="H6" s="135">
        <v>1783504</v>
      </c>
      <c r="I6" s="136">
        <f>IFERROR(H6/G6-1,"-")</f>
        <v>-2.4682353822912395E-3</v>
      </c>
      <c r="J6" s="135">
        <f>IFERROR(H6-G6,"-")</f>
        <v>-4413</v>
      </c>
      <c r="K6" s="136">
        <f t="shared" ref="K6:K57" si="0">IFERROR(H6/$H$6,"-")</f>
        <v>1</v>
      </c>
      <c r="L6" s="137">
        <f>H6/H6</f>
        <v>1</v>
      </c>
      <c r="M6" s="135">
        <v>0</v>
      </c>
      <c r="N6" s="135">
        <v>86160</v>
      </c>
      <c r="O6" s="135">
        <v>425687</v>
      </c>
      <c r="P6" s="135">
        <v>445687</v>
      </c>
      <c r="Q6" s="135">
        <v>437150</v>
      </c>
      <c r="R6" s="135">
        <v>458510</v>
      </c>
      <c r="S6" s="136">
        <f>IFERROR(R6/Q6-1,"-")</f>
        <v>4.8861946700217374E-2</v>
      </c>
      <c r="T6" s="135">
        <f t="shared" ref="T6:T57" si="1">R6-Q6</f>
        <v>21360</v>
      </c>
      <c r="U6" s="136">
        <f>IFERROR(P6/$P$6,"-")</f>
        <v>1</v>
      </c>
      <c r="V6" s="137">
        <f>IFERROR(R6/R6,"-")</f>
        <v>1</v>
      </c>
    </row>
    <row r="7" spans="1:22" ht="15.75" x14ac:dyDescent="0.25">
      <c r="B7" s="138" t="s">
        <v>62</v>
      </c>
      <c r="C7" s="139">
        <v>724591</v>
      </c>
      <c r="D7" s="139">
        <v>200360</v>
      </c>
      <c r="E7" s="139">
        <v>1144158</v>
      </c>
      <c r="F7" s="139">
        <v>1342747</v>
      </c>
      <c r="G7" s="139">
        <v>1397722</v>
      </c>
      <c r="H7" s="139">
        <v>1381589</v>
      </c>
      <c r="I7" s="140">
        <f t="shared" ref="I7:I57" si="2">IFERROR(H7/G7-1,"-")</f>
        <v>-1.1542352484971929E-2</v>
      </c>
      <c r="J7" s="139">
        <f t="shared" ref="J7:J57" si="3">IFERROR(H7-G7,"-")</f>
        <v>-16133</v>
      </c>
      <c r="K7" s="140">
        <f t="shared" si="0"/>
        <v>0.77464866913671071</v>
      </c>
      <c r="L7" s="140">
        <f>H7/H6</f>
        <v>0.77464866913671071</v>
      </c>
      <c r="M7" s="139">
        <v>0</v>
      </c>
      <c r="N7" s="139">
        <v>64473</v>
      </c>
      <c r="O7" s="139">
        <v>337375</v>
      </c>
      <c r="P7" s="139">
        <v>349241</v>
      </c>
      <c r="Q7" s="139">
        <v>338584</v>
      </c>
      <c r="R7" s="139">
        <v>346765</v>
      </c>
      <c r="S7" s="140">
        <f t="shared" ref="S7:S57" si="4">IFERROR(R7/Q7-1,"-")</f>
        <v>2.4162393970181606E-2</v>
      </c>
      <c r="T7" s="139">
        <f t="shared" si="1"/>
        <v>8181</v>
      </c>
      <c r="U7" s="140">
        <f t="shared" ref="U7:U57" si="5">IFERROR(P7/$P$6,"-")</f>
        <v>0.78360149611723029</v>
      </c>
      <c r="V7" s="140">
        <f>IFERROR(R7/R6,"-")</f>
        <v>0.75628666768445618</v>
      </c>
    </row>
    <row r="8" spans="1:22" x14ac:dyDescent="0.25">
      <c r="B8" s="99" t="s">
        <v>142</v>
      </c>
      <c r="C8" s="53">
        <v>575900</v>
      </c>
      <c r="D8" s="53">
        <v>155801</v>
      </c>
      <c r="E8" s="53">
        <v>933260</v>
      </c>
      <c r="F8" s="53">
        <v>1084680</v>
      </c>
      <c r="G8" s="53">
        <v>1145697</v>
      </c>
      <c r="H8" s="53">
        <v>1129689</v>
      </c>
      <c r="I8" s="100">
        <f t="shared" si="2"/>
        <v>-1.3972280629171552E-2</v>
      </c>
      <c r="J8" s="53">
        <f t="shared" si="3"/>
        <v>-16008</v>
      </c>
      <c r="K8" s="100">
        <f t="shared" si="0"/>
        <v>0.63340984937516265</v>
      </c>
      <c r="L8" s="100">
        <f>H8/H6</f>
        <v>0.63340984937516265</v>
      </c>
      <c r="M8" s="53">
        <v>0</v>
      </c>
      <c r="N8" s="53">
        <v>53783</v>
      </c>
      <c r="O8" s="53">
        <v>278008</v>
      </c>
      <c r="P8" s="53">
        <v>281411</v>
      </c>
      <c r="Q8" s="53">
        <v>277514</v>
      </c>
      <c r="R8" s="53">
        <v>287162</v>
      </c>
      <c r="S8" s="100">
        <f t="shared" si="4"/>
        <v>3.4765813616610242E-2</v>
      </c>
      <c r="T8" s="53">
        <f t="shared" si="1"/>
        <v>9648</v>
      </c>
      <c r="U8" s="100">
        <f t="shared" si="5"/>
        <v>0.631409486926924</v>
      </c>
      <c r="V8" s="100">
        <f>IFERROR(R8/R6,"-")</f>
        <v>0.62629386491025274</v>
      </c>
    </row>
    <row r="9" spans="1:22" x14ac:dyDescent="0.25">
      <c r="B9" s="99" t="s">
        <v>144</v>
      </c>
      <c r="C9" s="53">
        <v>148691</v>
      </c>
      <c r="D9" s="53">
        <v>44559</v>
      </c>
      <c r="E9" s="53">
        <v>210898</v>
      </c>
      <c r="F9" s="53">
        <v>258067</v>
      </c>
      <c r="G9" s="53">
        <v>252025</v>
      </c>
      <c r="H9" s="53">
        <v>251900</v>
      </c>
      <c r="I9" s="100">
        <f t="shared" si="2"/>
        <v>-4.9598254141458575E-4</v>
      </c>
      <c r="J9" s="53">
        <f t="shared" si="3"/>
        <v>-125</v>
      </c>
      <c r="K9" s="100">
        <f t="shared" si="0"/>
        <v>0.14123881976154806</v>
      </c>
      <c r="L9" s="100">
        <f>H9/H6</f>
        <v>0.14123881976154806</v>
      </c>
      <c r="M9" s="53">
        <v>0</v>
      </c>
      <c r="N9" s="53">
        <v>10690</v>
      </c>
      <c r="O9" s="53">
        <v>59367</v>
      </c>
      <c r="P9" s="53">
        <v>67830</v>
      </c>
      <c r="Q9" s="53">
        <v>61070</v>
      </c>
      <c r="R9" s="53">
        <v>59603</v>
      </c>
      <c r="S9" s="100">
        <f t="shared" si="4"/>
        <v>-2.4021614540690961E-2</v>
      </c>
      <c r="T9" s="53">
        <f t="shared" si="1"/>
        <v>-1467</v>
      </c>
      <c r="U9" s="100">
        <f t="shared" si="5"/>
        <v>0.1521920091903062</v>
      </c>
      <c r="V9" s="100">
        <f>IFERROR(R9/R6,"-")</f>
        <v>0.12999280277420339</v>
      </c>
    </row>
    <row r="10" spans="1:22" ht="16.5" thickBot="1" x14ac:dyDescent="0.3">
      <c r="B10" s="141" t="s">
        <v>65</v>
      </c>
      <c r="C10" s="142">
        <v>222725</v>
      </c>
      <c r="D10" s="142">
        <v>63150</v>
      </c>
      <c r="E10" s="142">
        <v>297992</v>
      </c>
      <c r="F10" s="142">
        <v>358076</v>
      </c>
      <c r="G10" s="142">
        <v>390195</v>
      </c>
      <c r="H10" s="142">
        <v>401915</v>
      </c>
      <c r="I10" s="143">
        <f t="shared" si="2"/>
        <v>3.0036263919322348E-2</v>
      </c>
      <c r="J10" s="142">
        <f t="shared" si="3"/>
        <v>11720</v>
      </c>
      <c r="K10" s="143">
        <f t="shared" si="0"/>
        <v>0.22535133086328935</v>
      </c>
      <c r="L10" s="143">
        <f>H10/H6</f>
        <v>0.22535133086328935</v>
      </c>
      <c r="M10" s="142">
        <v>0</v>
      </c>
      <c r="N10" s="142">
        <v>21687</v>
      </c>
      <c r="O10" s="142">
        <v>88312</v>
      </c>
      <c r="P10" s="142">
        <v>96446</v>
      </c>
      <c r="Q10" s="142">
        <v>98566</v>
      </c>
      <c r="R10" s="142">
        <v>111745</v>
      </c>
      <c r="S10" s="143">
        <f t="shared" si="4"/>
        <v>0.13370736359393698</v>
      </c>
      <c r="T10" s="142">
        <f t="shared" si="1"/>
        <v>13179</v>
      </c>
      <c r="U10" s="143">
        <f t="shared" si="5"/>
        <v>0.21639850388276974</v>
      </c>
      <c r="V10" s="143">
        <f>IFERROR(R10/R6,"-")</f>
        <v>0.24371333231554382</v>
      </c>
    </row>
    <row r="11" spans="1:22" ht="15.75" x14ac:dyDescent="0.25">
      <c r="A11" s="144">
        <f>G11/$G$11</f>
        <v>1</v>
      </c>
      <c r="B11" s="134" t="s">
        <v>46</v>
      </c>
      <c r="C11" s="135">
        <v>344170</v>
      </c>
      <c r="D11" s="135">
        <v>92300</v>
      </c>
      <c r="E11" s="135">
        <v>537375</v>
      </c>
      <c r="F11" s="135">
        <v>608370</v>
      </c>
      <c r="G11" s="135">
        <v>640291</v>
      </c>
      <c r="H11" s="135">
        <v>618160</v>
      </c>
      <c r="I11" s="136">
        <f t="shared" si="2"/>
        <v>-3.4563971694120288E-2</v>
      </c>
      <c r="J11" s="135">
        <f t="shared" si="3"/>
        <v>-22131</v>
      </c>
      <c r="K11" s="136">
        <f t="shared" si="0"/>
        <v>0.34659860589042696</v>
      </c>
      <c r="L11" s="137">
        <f>H11/H11</f>
        <v>1</v>
      </c>
      <c r="M11" s="135">
        <v>0</v>
      </c>
      <c r="N11" s="135">
        <v>32795</v>
      </c>
      <c r="O11" s="135">
        <v>166226</v>
      </c>
      <c r="P11" s="135">
        <v>167625</v>
      </c>
      <c r="Q11" s="135">
        <v>158852</v>
      </c>
      <c r="R11" s="135">
        <v>165261</v>
      </c>
      <c r="S11" s="136">
        <f t="shared" si="4"/>
        <v>4.0345730617178166E-2</v>
      </c>
      <c r="T11" s="135">
        <f t="shared" si="1"/>
        <v>6409</v>
      </c>
      <c r="U11" s="136">
        <f t="shared" si="5"/>
        <v>0.37610475513084296</v>
      </c>
      <c r="V11" s="137">
        <f>IFERROR(R11/R11,"-")</f>
        <v>1</v>
      </c>
    </row>
    <row r="12" spans="1:22" ht="15.75" x14ac:dyDescent="0.25">
      <c r="A12" s="144">
        <f>G12/$G$11</f>
        <v>0.81219008232194423</v>
      </c>
      <c r="B12" s="138" t="s">
        <v>62</v>
      </c>
      <c r="C12" s="139">
        <v>279824</v>
      </c>
      <c r="D12" s="139">
        <v>72971</v>
      </c>
      <c r="E12" s="139">
        <v>464733</v>
      </c>
      <c r="F12" s="139">
        <v>499042</v>
      </c>
      <c r="G12" s="139">
        <v>520038</v>
      </c>
      <c r="H12" s="139">
        <v>495978</v>
      </c>
      <c r="I12" s="140">
        <f t="shared" si="2"/>
        <v>-4.6265849803283632E-2</v>
      </c>
      <c r="J12" s="139">
        <f t="shared" si="3"/>
        <v>-24060</v>
      </c>
      <c r="K12" s="140">
        <f t="shared" si="0"/>
        <v>0.2780918910190277</v>
      </c>
      <c r="L12" s="140">
        <f>H12/H11</f>
        <v>0.80234567102368315</v>
      </c>
      <c r="M12" s="139">
        <v>0</v>
      </c>
      <c r="N12" s="139">
        <v>25490</v>
      </c>
      <c r="O12" s="139">
        <v>141494</v>
      </c>
      <c r="P12" s="139">
        <v>137810</v>
      </c>
      <c r="Q12" s="139">
        <v>130927</v>
      </c>
      <c r="R12" s="139">
        <v>132941</v>
      </c>
      <c r="S12" s="140">
        <f t="shared" si="4"/>
        <v>1.5382617794649001E-2</v>
      </c>
      <c r="T12" s="139">
        <f t="shared" si="1"/>
        <v>2014</v>
      </c>
      <c r="U12" s="140">
        <f t="shared" si="5"/>
        <v>0.30920803164552702</v>
      </c>
      <c r="V12" s="140">
        <f>IFERROR(R12/R11,"-")</f>
        <v>0.80443056740549801</v>
      </c>
    </row>
    <row r="13" spans="1:22" x14ac:dyDescent="0.25">
      <c r="A13" s="144">
        <f>G13/$G$11</f>
        <v>0.73123001885080374</v>
      </c>
      <c r="B13" s="99" t="s">
        <v>142</v>
      </c>
      <c r="C13" s="53">
        <v>243977</v>
      </c>
      <c r="D13" s="53">
        <v>71173</v>
      </c>
      <c r="E13" s="53">
        <v>414955</v>
      </c>
      <c r="F13" s="53">
        <v>443544</v>
      </c>
      <c r="G13" s="53">
        <v>468200</v>
      </c>
      <c r="H13" s="53">
        <v>443827</v>
      </c>
      <c r="I13" s="100">
        <f t="shared" si="2"/>
        <v>-5.2056813327637785E-2</v>
      </c>
      <c r="J13" s="53">
        <f t="shared" si="3"/>
        <v>-24373</v>
      </c>
      <c r="K13" s="100">
        <f t="shared" si="0"/>
        <v>0.24885113798455175</v>
      </c>
      <c r="L13" s="100">
        <f>H13/H11</f>
        <v>0.71798078167464729</v>
      </c>
      <c r="M13" s="53">
        <v>0</v>
      </c>
      <c r="N13" s="53">
        <v>25134</v>
      </c>
      <c r="O13" s="53">
        <v>126772</v>
      </c>
      <c r="P13" s="53">
        <v>123429</v>
      </c>
      <c r="Q13" s="53">
        <v>117947</v>
      </c>
      <c r="R13" s="53">
        <v>119086</v>
      </c>
      <c r="S13" s="100">
        <f t="shared" si="4"/>
        <v>9.6568797849880816E-3</v>
      </c>
      <c r="T13" s="53">
        <f t="shared" si="1"/>
        <v>1139</v>
      </c>
      <c r="U13" s="100">
        <f t="shared" si="5"/>
        <v>0.27694099222099816</v>
      </c>
      <c r="V13" s="100">
        <f>IFERROR(R13/R11,"-")</f>
        <v>0.72059348545633872</v>
      </c>
    </row>
    <row r="14" spans="1:22" x14ac:dyDescent="0.25">
      <c r="A14" s="144">
        <f>G14/$G$11</f>
        <v>8.0960063471140473E-2</v>
      </c>
      <c r="B14" s="99" t="s">
        <v>144</v>
      </c>
      <c r="C14" s="53">
        <v>35847</v>
      </c>
      <c r="D14" s="53">
        <v>1798</v>
      </c>
      <c r="E14" s="53">
        <v>49778</v>
      </c>
      <c r="F14" s="53">
        <v>55498</v>
      </c>
      <c r="G14" s="53">
        <v>51838</v>
      </c>
      <c r="H14" s="53">
        <v>52151</v>
      </c>
      <c r="I14" s="100">
        <f t="shared" si="2"/>
        <v>6.0380415911107654E-3</v>
      </c>
      <c r="J14" s="53">
        <f t="shared" si="3"/>
        <v>313</v>
      </c>
      <c r="K14" s="100">
        <f t="shared" si="0"/>
        <v>2.9240753034475955E-2</v>
      </c>
      <c r="L14" s="100">
        <f>H14/H11</f>
        <v>8.4364889349035854E-2</v>
      </c>
      <c r="M14" s="53">
        <v>0</v>
      </c>
      <c r="N14" s="53">
        <v>356</v>
      </c>
      <c r="O14" s="53">
        <v>14722</v>
      </c>
      <c r="P14" s="53">
        <v>14381</v>
      </c>
      <c r="Q14" s="53">
        <v>12980</v>
      </c>
      <c r="R14" s="53">
        <v>13855</v>
      </c>
      <c r="S14" s="100">
        <f t="shared" si="4"/>
        <v>6.741140215716479E-2</v>
      </c>
      <c r="T14" s="53">
        <f t="shared" si="1"/>
        <v>875</v>
      </c>
      <c r="U14" s="100">
        <f t="shared" si="5"/>
        <v>3.2267039424528875E-2</v>
      </c>
      <c r="V14" s="100">
        <f>IFERROR(R14/R11,"-")</f>
        <v>8.3837081949159203E-2</v>
      </c>
    </row>
    <row r="15" spans="1:22" ht="16.5" thickBot="1" x14ac:dyDescent="0.3">
      <c r="A15" s="144">
        <f>G15/$G$11</f>
        <v>0.18780991767805577</v>
      </c>
      <c r="B15" s="141" t="s">
        <v>65</v>
      </c>
      <c r="C15" s="142">
        <v>64346</v>
      </c>
      <c r="D15" s="142">
        <v>19329</v>
      </c>
      <c r="E15" s="142">
        <v>72642</v>
      </c>
      <c r="F15" s="142">
        <v>109328</v>
      </c>
      <c r="G15" s="142">
        <v>120253</v>
      </c>
      <c r="H15" s="142">
        <v>122182</v>
      </c>
      <c r="I15" s="143">
        <f t="shared" si="2"/>
        <v>1.6041179845825093E-2</v>
      </c>
      <c r="J15" s="142">
        <f t="shared" si="3"/>
        <v>1929</v>
      </c>
      <c r="K15" s="143">
        <f t="shared" si="0"/>
        <v>6.8506714871399227E-2</v>
      </c>
      <c r="L15" s="143">
        <f>H15/H11</f>
        <v>0.19765432897631682</v>
      </c>
      <c r="M15" s="142">
        <v>0</v>
      </c>
      <c r="N15" s="142">
        <v>7305</v>
      </c>
      <c r="O15" s="142">
        <v>24732</v>
      </c>
      <c r="P15" s="142">
        <v>29815</v>
      </c>
      <c r="Q15" s="142">
        <v>27925</v>
      </c>
      <c r="R15" s="142">
        <v>32320</v>
      </c>
      <c r="S15" s="143">
        <f t="shared" si="4"/>
        <v>0.15738585496866597</v>
      </c>
      <c r="T15" s="142">
        <f t="shared" si="1"/>
        <v>4395</v>
      </c>
      <c r="U15" s="143">
        <f t="shared" si="5"/>
        <v>6.6896723485315931E-2</v>
      </c>
      <c r="V15" s="143">
        <f>IFERROR(R15/R11,"-")</f>
        <v>0.19556943259450202</v>
      </c>
    </row>
    <row r="16" spans="1:22" ht="15.75" x14ac:dyDescent="0.25">
      <c r="A16" s="81"/>
      <c r="B16" s="134" t="s">
        <v>47</v>
      </c>
      <c r="C16" s="135">
        <v>249277</v>
      </c>
      <c r="D16" s="135">
        <v>44784</v>
      </c>
      <c r="E16" s="135">
        <v>376595</v>
      </c>
      <c r="F16" s="135">
        <v>431484</v>
      </c>
      <c r="G16" s="135">
        <v>450886</v>
      </c>
      <c r="H16" s="135">
        <v>462494</v>
      </c>
      <c r="I16" s="136">
        <f t="shared" si="2"/>
        <v>2.5744866773419472E-2</v>
      </c>
      <c r="J16" s="135">
        <f t="shared" si="3"/>
        <v>11608</v>
      </c>
      <c r="K16" s="136">
        <f t="shared" si="0"/>
        <v>0.25931761296862804</v>
      </c>
      <c r="L16" s="137">
        <f>H16/H16</f>
        <v>1</v>
      </c>
      <c r="M16" s="135">
        <v>0</v>
      </c>
      <c r="N16" s="135">
        <v>13736</v>
      </c>
      <c r="O16" s="135">
        <v>110839</v>
      </c>
      <c r="P16" s="135">
        <v>112901</v>
      </c>
      <c r="Q16" s="135">
        <v>113542</v>
      </c>
      <c r="R16" s="135">
        <v>115519</v>
      </c>
      <c r="S16" s="136">
        <f t="shared" si="4"/>
        <v>1.7412058973771849E-2</v>
      </c>
      <c r="T16" s="135">
        <f t="shared" si="1"/>
        <v>1977</v>
      </c>
      <c r="U16" s="136">
        <f t="shared" si="5"/>
        <v>0.25331903331261624</v>
      </c>
      <c r="V16" s="137">
        <f>IFERROR(R16/R16,"-")</f>
        <v>1</v>
      </c>
    </row>
    <row r="17" spans="2:22" ht="15.75" x14ac:dyDescent="0.25">
      <c r="B17" s="138" t="s">
        <v>62</v>
      </c>
      <c r="C17" s="139">
        <v>147106</v>
      </c>
      <c r="D17" s="139">
        <v>12318</v>
      </c>
      <c r="E17" s="139">
        <v>218561</v>
      </c>
      <c r="F17" s="139">
        <v>261428</v>
      </c>
      <c r="G17" s="139">
        <v>273440</v>
      </c>
      <c r="H17" s="139">
        <v>283406</v>
      </c>
      <c r="I17" s="140">
        <f t="shared" si="2"/>
        <v>3.6446752486834377E-2</v>
      </c>
      <c r="J17" s="139">
        <f t="shared" si="3"/>
        <v>9966</v>
      </c>
      <c r="K17" s="140">
        <f t="shared" si="0"/>
        <v>0.15890404507082687</v>
      </c>
      <c r="L17" s="140">
        <f>H17/H16</f>
        <v>0.61277767927800142</v>
      </c>
      <c r="M17" s="139">
        <v>0</v>
      </c>
      <c r="N17" s="139">
        <v>3295</v>
      </c>
      <c r="O17" s="139">
        <v>66573</v>
      </c>
      <c r="P17" s="139">
        <v>68688</v>
      </c>
      <c r="Q17" s="139">
        <v>67726</v>
      </c>
      <c r="R17" s="139">
        <v>66362</v>
      </c>
      <c r="S17" s="140">
        <f t="shared" si="4"/>
        <v>-2.0139975784779884E-2</v>
      </c>
      <c r="T17" s="139">
        <f t="shared" si="1"/>
        <v>-1364</v>
      </c>
      <c r="U17" s="140">
        <f t="shared" si="5"/>
        <v>0.15411712704207212</v>
      </c>
      <c r="V17" s="140">
        <f>IFERROR(R17/R16,"-")</f>
        <v>0.57446826928903472</v>
      </c>
    </row>
    <row r="18" spans="2:22" x14ac:dyDescent="0.25">
      <c r="B18" s="99" t="s">
        <v>142</v>
      </c>
      <c r="C18" s="53">
        <v>107490</v>
      </c>
      <c r="D18" s="53">
        <v>10159</v>
      </c>
      <c r="E18" s="53">
        <v>164818</v>
      </c>
      <c r="F18" s="53">
        <v>193267</v>
      </c>
      <c r="G18" s="53">
        <v>206850</v>
      </c>
      <c r="H18" s="53">
        <v>217174</v>
      </c>
      <c r="I18" s="100">
        <f t="shared" si="2"/>
        <v>4.9910563210055603E-2</v>
      </c>
      <c r="J18" s="53">
        <f t="shared" si="3"/>
        <v>10324</v>
      </c>
      <c r="K18" s="100">
        <f t="shared" si="0"/>
        <v>0.12176815975742135</v>
      </c>
      <c r="L18" s="100">
        <f>H18/H16</f>
        <v>0.46957149714374674</v>
      </c>
      <c r="M18" s="53">
        <v>0</v>
      </c>
      <c r="N18" s="53">
        <v>2613</v>
      </c>
      <c r="O18" s="53">
        <v>48283</v>
      </c>
      <c r="P18" s="53">
        <v>50475</v>
      </c>
      <c r="Q18" s="53">
        <v>50481</v>
      </c>
      <c r="R18" s="53">
        <v>51490</v>
      </c>
      <c r="S18" s="100">
        <f t="shared" si="4"/>
        <v>1.9987718151383671E-2</v>
      </c>
      <c r="T18" s="53">
        <f t="shared" si="1"/>
        <v>1009</v>
      </c>
      <c r="U18" s="100">
        <f t="shared" si="5"/>
        <v>0.11325212537049544</v>
      </c>
      <c r="V18" s="100">
        <f>IFERROR(R18/R16,"-")</f>
        <v>0.44572754265532077</v>
      </c>
    </row>
    <row r="19" spans="2:22" x14ac:dyDescent="0.25">
      <c r="B19" s="99" t="s">
        <v>144</v>
      </c>
      <c r="C19" s="53">
        <v>39616</v>
      </c>
      <c r="D19" s="53">
        <v>2159</v>
      </c>
      <c r="E19" s="53">
        <v>53743</v>
      </c>
      <c r="F19" s="53">
        <v>68161</v>
      </c>
      <c r="G19" s="53">
        <v>66590</v>
      </c>
      <c r="H19" s="53">
        <v>66232</v>
      </c>
      <c r="I19" s="100">
        <f t="shared" si="2"/>
        <v>-5.3761826100015009E-3</v>
      </c>
      <c r="J19" s="53">
        <f t="shared" si="3"/>
        <v>-358</v>
      </c>
      <c r="K19" s="100">
        <f t="shared" si="0"/>
        <v>3.7135885313405524E-2</v>
      </c>
      <c r="L19" s="100">
        <f>H19/H16</f>
        <v>0.14320618213425471</v>
      </c>
      <c r="M19" s="53">
        <v>0</v>
      </c>
      <c r="N19" s="53">
        <v>682</v>
      </c>
      <c r="O19" s="53">
        <v>18290</v>
      </c>
      <c r="P19" s="53">
        <v>18213</v>
      </c>
      <c r="Q19" s="53">
        <v>17245</v>
      </c>
      <c r="R19" s="53">
        <v>14872</v>
      </c>
      <c r="S19" s="100">
        <f t="shared" si="4"/>
        <v>-0.13760510292838501</v>
      </c>
      <c r="T19" s="53">
        <f t="shared" si="1"/>
        <v>-2373</v>
      </c>
      <c r="U19" s="100">
        <f t="shared" si="5"/>
        <v>4.0865001671576688E-2</v>
      </c>
      <c r="V19" s="100">
        <f>IFERROR(R19/R16,"-")</f>
        <v>0.12874072663371394</v>
      </c>
    </row>
    <row r="20" spans="2:22" ht="16.5" thickBot="1" x14ac:dyDescent="0.3">
      <c r="B20" s="141" t="s">
        <v>65</v>
      </c>
      <c r="C20" s="142">
        <v>102171</v>
      </c>
      <c r="D20" s="142">
        <v>32466</v>
      </c>
      <c r="E20" s="142">
        <v>158034</v>
      </c>
      <c r="F20" s="142">
        <v>170056</v>
      </c>
      <c r="G20" s="142">
        <v>177446</v>
      </c>
      <c r="H20" s="142">
        <v>179088</v>
      </c>
      <c r="I20" s="143">
        <f t="shared" si="2"/>
        <v>9.253519380543862E-3</v>
      </c>
      <c r="J20" s="142">
        <f t="shared" si="3"/>
        <v>1642</v>
      </c>
      <c r="K20" s="143">
        <f t="shared" si="0"/>
        <v>0.10041356789780118</v>
      </c>
      <c r="L20" s="143">
        <f>H20/H16</f>
        <v>0.38722232072199858</v>
      </c>
      <c r="M20" s="142">
        <v>0</v>
      </c>
      <c r="N20" s="142">
        <v>10441</v>
      </c>
      <c r="O20" s="142">
        <v>44266</v>
      </c>
      <c r="P20" s="142">
        <v>44213</v>
      </c>
      <c r="Q20" s="142">
        <v>45816</v>
      </c>
      <c r="R20" s="142">
        <v>49157</v>
      </c>
      <c r="S20" s="143">
        <f t="shared" si="4"/>
        <v>7.292212327571157E-2</v>
      </c>
      <c r="T20" s="142">
        <f t="shared" si="1"/>
        <v>3341</v>
      </c>
      <c r="U20" s="143">
        <f t="shared" si="5"/>
        <v>9.9201906270544121E-2</v>
      </c>
      <c r="V20" s="143">
        <f>IFERROR(R20/R16,"-")</f>
        <v>0.42553173071096528</v>
      </c>
    </row>
    <row r="21" spans="2:22" ht="15.75" x14ac:dyDescent="0.25">
      <c r="B21" s="134" t="s">
        <v>48</v>
      </c>
      <c r="C21" s="135">
        <v>10070</v>
      </c>
      <c r="D21" s="135">
        <v>2365</v>
      </c>
      <c r="E21" s="135">
        <v>11908</v>
      </c>
      <c r="F21" s="135">
        <v>20755</v>
      </c>
      <c r="G21" s="135">
        <v>18984</v>
      </c>
      <c r="H21" s="135">
        <v>15822</v>
      </c>
      <c r="I21" s="136">
        <f t="shared" si="2"/>
        <v>-0.16656131479140324</v>
      </c>
      <c r="J21" s="135">
        <f t="shared" si="3"/>
        <v>-3162</v>
      </c>
      <c r="K21" s="136">
        <f t="shared" si="0"/>
        <v>8.871300540957576E-3</v>
      </c>
      <c r="L21" s="137">
        <f>H21/H21</f>
        <v>1</v>
      </c>
      <c r="M21" s="135">
        <v>0</v>
      </c>
      <c r="N21" s="135">
        <v>596</v>
      </c>
      <c r="O21" s="135">
        <v>2979</v>
      </c>
      <c r="P21" s="135">
        <v>4452</v>
      </c>
      <c r="Q21" s="135">
        <v>3875</v>
      </c>
      <c r="R21" s="135">
        <v>3213</v>
      </c>
      <c r="S21" s="136">
        <f t="shared" si="4"/>
        <v>-0.17083870967741932</v>
      </c>
      <c r="T21" s="135">
        <f t="shared" si="1"/>
        <v>-662</v>
      </c>
      <c r="U21" s="136">
        <f t="shared" si="5"/>
        <v>9.9890730490231928E-3</v>
      </c>
      <c r="V21" s="137">
        <f>IFERROR(R21/R21,"-")</f>
        <v>1</v>
      </c>
    </row>
    <row r="22" spans="2:22" ht="15.75" x14ac:dyDescent="0.25">
      <c r="B22" s="138" t="s">
        <v>62</v>
      </c>
      <c r="C22" s="139">
        <v>8192</v>
      </c>
      <c r="D22" s="139">
        <v>2365</v>
      </c>
      <c r="E22" s="139">
        <v>11908</v>
      </c>
      <c r="F22" s="139">
        <v>20524</v>
      </c>
      <c r="G22" s="139">
        <v>18751</v>
      </c>
      <c r="H22" s="139">
        <v>15557</v>
      </c>
      <c r="I22" s="140">
        <f t="shared" si="2"/>
        <v>-0.17033758199562687</v>
      </c>
      <c r="J22" s="139">
        <f t="shared" si="3"/>
        <v>-3194</v>
      </c>
      <c r="K22" s="140">
        <f t="shared" si="0"/>
        <v>8.7227166297356214E-3</v>
      </c>
      <c r="L22" s="140">
        <f>H22/H21</f>
        <v>0.98325116925799516</v>
      </c>
      <c r="M22" s="139">
        <v>0</v>
      </c>
      <c r="N22" s="139">
        <v>596</v>
      </c>
      <c r="O22" s="139">
        <v>2979</v>
      </c>
      <c r="P22" s="139">
        <v>4396</v>
      </c>
      <c r="Q22" s="139">
        <v>3828</v>
      </c>
      <c r="R22" s="139">
        <v>3162</v>
      </c>
      <c r="S22" s="140">
        <f t="shared" si="4"/>
        <v>-0.1739811912225705</v>
      </c>
      <c r="T22" s="139">
        <f t="shared" si="1"/>
        <v>-666</v>
      </c>
      <c r="U22" s="140">
        <f t="shared" si="5"/>
        <v>9.8634243314254175E-3</v>
      </c>
      <c r="V22" s="140">
        <f>IFERROR(R22/R21,"-")</f>
        <v>0.98412698412698407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2365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596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1" t="s">
        <v>65</v>
      </c>
      <c r="C25" s="142">
        <v>1878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3" t="str">
        <f t="shared" si="2"/>
        <v>-</v>
      </c>
      <c r="J25" s="142">
        <f t="shared" si="3"/>
        <v>0</v>
      </c>
      <c r="K25" s="143">
        <f t="shared" si="0"/>
        <v>0</v>
      </c>
      <c r="L25" s="143">
        <f>H25/H21</f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3" t="str">
        <f t="shared" si="4"/>
        <v>-</v>
      </c>
      <c r="T25" s="142">
        <f t="shared" si="1"/>
        <v>0</v>
      </c>
      <c r="U25" s="143">
        <f t="shared" si="5"/>
        <v>0</v>
      </c>
      <c r="V25" s="143">
        <f>IFERROR(R25/R21,"-")</f>
        <v>0</v>
      </c>
    </row>
    <row r="26" spans="2:22" ht="15.75" x14ac:dyDescent="0.25">
      <c r="B26" s="134" t="s">
        <v>49</v>
      </c>
      <c r="C26" s="135">
        <v>24073</v>
      </c>
      <c r="D26" s="135">
        <v>9370</v>
      </c>
      <c r="E26" s="135">
        <v>44258</v>
      </c>
      <c r="F26" s="135">
        <v>64172</v>
      </c>
      <c r="G26" s="135">
        <v>78533</v>
      </c>
      <c r="H26" s="135">
        <v>61659</v>
      </c>
      <c r="I26" s="136">
        <f t="shared" si="2"/>
        <v>-0.21486508856149644</v>
      </c>
      <c r="J26" s="135">
        <f t="shared" si="3"/>
        <v>-16874</v>
      </c>
      <c r="K26" s="136">
        <f t="shared" si="0"/>
        <v>3.4571831630318746E-2</v>
      </c>
      <c r="L26" s="137">
        <f>H26/H26</f>
        <v>1</v>
      </c>
      <c r="M26" s="135">
        <v>0</v>
      </c>
      <c r="N26" s="135">
        <v>3629</v>
      </c>
      <c r="O26" s="135">
        <v>13123</v>
      </c>
      <c r="P26" s="135">
        <v>11699</v>
      </c>
      <c r="Q26" s="135">
        <v>17811</v>
      </c>
      <c r="R26" s="135">
        <v>15445</v>
      </c>
      <c r="S26" s="136">
        <f t="shared" si="4"/>
        <v>-0.13283925663915552</v>
      </c>
      <c r="T26" s="135">
        <f t="shared" si="1"/>
        <v>-2366</v>
      </c>
      <c r="U26" s="136">
        <f t="shared" si="5"/>
        <v>2.6249363342435387E-2</v>
      </c>
      <c r="V26" s="137">
        <f>IFERROR(R26/R26,"-")</f>
        <v>1</v>
      </c>
    </row>
    <row r="27" spans="2:22" ht="15.75" x14ac:dyDescent="0.25">
      <c r="B27" s="138" t="s">
        <v>62</v>
      </c>
      <c r="C27" s="139">
        <v>23335</v>
      </c>
      <c r="D27" s="139">
        <v>9116</v>
      </c>
      <c r="E27" s="139">
        <v>39976</v>
      </c>
      <c r="F27" s="139">
        <v>61153</v>
      </c>
      <c r="G27" s="139">
        <v>64832</v>
      </c>
      <c r="H27" s="139">
        <v>48456</v>
      </c>
      <c r="I27" s="140">
        <f t="shared" si="2"/>
        <v>-0.25259131293188553</v>
      </c>
      <c r="J27" s="139">
        <f t="shared" si="3"/>
        <v>-16376</v>
      </c>
      <c r="K27" s="140">
        <f t="shared" si="0"/>
        <v>2.7168988687437765E-2</v>
      </c>
      <c r="L27" s="140">
        <f>H27/H26</f>
        <v>0.78587067581374981</v>
      </c>
      <c r="M27" s="139">
        <v>0</v>
      </c>
      <c r="N27" s="139">
        <v>3549</v>
      </c>
      <c r="O27" s="139">
        <v>12235</v>
      </c>
      <c r="P27" s="139">
        <v>10715</v>
      </c>
      <c r="Q27" s="139">
        <v>15251</v>
      </c>
      <c r="R27" s="139">
        <v>11996</v>
      </c>
      <c r="S27" s="140">
        <f t="shared" si="4"/>
        <v>-0.21342862763097503</v>
      </c>
      <c r="T27" s="139">
        <f t="shared" si="1"/>
        <v>-3255</v>
      </c>
      <c r="U27" s="140">
        <f t="shared" si="5"/>
        <v>2.4041535876074466E-2</v>
      </c>
      <c r="V27" s="140">
        <f>IFERROR(R27/R26,"-")</f>
        <v>0.77669148591777271</v>
      </c>
    </row>
    <row r="28" spans="2:22" x14ac:dyDescent="0.25">
      <c r="B28" s="99" t="s">
        <v>142</v>
      </c>
      <c r="C28" s="53">
        <v>21395</v>
      </c>
      <c r="D28" s="53">
        <v>9116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3549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0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4" t="s">
        <v>50</v>
      </c>
      <c r="C30" s="135">
        <v>142242</v>
      </c>
      <c r="D30" s="135">
        <v>27049</v>
      </c>
      <c r="E30" s="135">
        <v>204530</v>
      </c>
      <c r="F30" s="135">
        <v>249495</v>
      </c>
      <c r="G30" s="135">
        <v>274173</v>
      </c>
      <c r="H30" s="135">
        <v>289656</v>
      </c>
      <c r="I30" s="136">
        <f t="shared" si="2"/>
        <v>5.647164381613079E-2</v>
      </c>
      <c r="J30" s="135">
        <f t="shared" si="3"/>
        <v>15483</v>
      </c>
      <c r="K30" s="136">
        <f t="shared" si="0"/>
        <v>0.16240838259964654</v>
      </c>
      <c r="L30" s="137">
        <f>H30/H30</f>
        <v>1</v>
      </c>
      <c r="M30" s="135">
        <v>0</v>
      </c>
      <c r="N30" s="135">
        <v>8112</v>
      </c>
      <c r="O30" s="135">
        <v>60780</v>
      </c>
      <c r="P30" s="135">
        <v>65148</v>
      </c>
      <c r="Q30" s="135">
        <v>66545</v>
      </c>
      <c r="R30" s="135">
        <v>76454</v>
      </c>
      <c r="S30" s="136">
        <f t="shared" si="4"/>
        <v>0.14890675482756022</v>
      </c>
      <c r="T30" s="135">
        <f t="shared" si="1"/>
        <v>9909</v>
      </c>
      <c r="U30" s="136">
        <f t="shared" si="5"/>
        <v>0.14617433310821271</v>
      </c>
      <c r="V30" s="137">
        <f>IFERROR(R30/R30,"-")</f>
        <v>1</v>
      </c>
    </row>
    <row r="31" spans="2:22" ht="15.75" x14ac:dyDescent="0.25">
      <c r="B31" s="138" t="s">
        <v>62</v>
      </c>
      <c r="C31" s="139">
        <v>116219</v>
      </c>
      <c r="D31" s="139">
        <v>19337</v>
      </c>
      <c r="E31" s="139">
        <v>166227</v>
      </c>
      <c r="F31" s="139">
        <v>202954</v>
      </c>
      <c r="G31" s="139">
        <v>225347</v>
      </c>
      <c r="H31" s="139">
        <v>233629</v>
      </c>
      <c r="I31" s="140">
        <f t="shared" si="2"/>
        <v>3.6752208815737486E-2</v>
      </c>
      <c r="J31" s="139">
        <f t="shared" si="3"/>
        <v>8282</v>
      </c>
      <c r="K31" s="140">
        <f t="shared" si="0"/>
        <v>0.13099437960329777</v>
      </c>
      <c r="L31" s="140">
        <f>H31/H30</f>
        <v>0.80657400502665233</v>
      </c>
      <c r="M31" s="139">
        <v>0</v>
      </c>
      <c r="N31" s="139">
        <v>5604</v>
      </c>
      <c r="O31" s="139">
        <v>49231</v>
      </c>
      <c r="P31" s="139">
        <v>51684</v>
      </c>
      <c r="Q31" s="139">
        <v>51569</v>
      </c>
      <c r="R31" s="139">
        <v>58240</v>
      </c>
      <c r="S31" s="140">
        <f t="shared" si="4"/>
        <v>0.12936066241346555</v>
      </c>
      <c r="T31" s="139">
        <f t="shared" si="1"/>
        <v>6671</v>
      </c>
      <c r="U31" s="140">
        <f t="shared" si="5"/>
        <v>0.11596479143434742</v>
      </c>
      <c r="V31" s="140">
        <f>IFERROR(R31/R30,"-")</f>
        <v>0.76176524446072147</v>
      </c>
    </row>
    <row r="32" spans="2:22" x14ac:dyDescent="0.25">
      <c r="B32" s="99" t="s">
        <v>142</v>
      </c>
      <c r="C32" s="53">
        <v>93394</v>
      </c>
      <c r="D32" s="53">
        <v>11817</v>
      </c>
      <c r="E32" s="53">
        <v>130495</v>
      </c>
      <c r="F32" s="53">
        <v>170259</v>
      </c>
      <c r="G32" s="53">
        <v>190206</v>
      </c>
      <c r="H32" s="53">
        <v>195903</v>
      </c>
      <c r="I32" s="100">
        <f t="shared" si="2"/>
        <v>2.9951736538279539E-2</v>
      </c>
      <c r="J32" s="53">
        <f t="shared" si="3"/>
        <v>5697</v>
      </c>
      <c r="K32" s="100">
        <f t="shared" si="0"/>
        <v>0.10984163758533763</v>
      </c>
      <c r="L32" s="100">
        <f>H32/H30</f>
        <v>0.67632985334327611</v>
      </c>
      <c r="M32" s="53">
        <v>0</v>
      </c>
      <c r="N32" s="53">
        <v>4609</v>
      </c>
      <c r="O32" s="53">
        <v>40420</v>
      </c>
      <c r="P32" s="53">
        <v>43079</v>
      </c>
      <c r="Q32" s="53">
        <v>42442</v>
      </c>
      <c r="R32" s="53">
        <v>48720</v>
      </c>
      <c r="S32" s="100">
        <f t="shared" si="4"/>
        <v>0.14791951368927014</v>
      </c>
      <c r="T32" s="53">
        <f t="shared" si="1"/>
        <v>6278</v>
      </c>
      <c r="U32" s="100">
        <f t="shared" si="5"/>
        <v>9.6657519739189166E-2</v>
      </c>
      <c r="V32" s="100">
        <f>IFERROR(R32/R30,"-")</f>
        <v>0.637245925654642</v>
      </c>
    </row>
    <row r="33" spans="2:22" x14ac:dyDescent="0.25">
      <c r="B33" s="99" t="s">
        <v>144</v>
      </c>
      <c r="C33" s="53">
        <v>22825</v>
      </c>
      <c r="D33" s="53">
        <v>7520</v>
      </c>
      <c r="E33" s="53">
        <v>35732</v>
      </c>
      <c r="F33" s="53">
        <v>32695</v>
      </c>
      <c r="G33" s="53">
        <v>35141</v>
      </c>
      <c r="H33" s="53">
        <v>37726</v>
      </c>
      <c r="I33" s="100">
        <f t="shared" si="2"/>
        <v>7.3560797928345911E-2</v>
      </c>
      <c r="J33" s="53">
        <f t="shared" si="3"/>
        <v>2585</v>
      </c>
      <c r="K33" s="100">
        <f t="shared" si="0"/>
        <v>2.1152742017960149E-2</v>
      </c>
      <c r="L33" s="100">
        <f>H33/H30</f>
        <v>0.13024415168337614</v>
      </c>
      <c r="M33" s="53">
        <v>0</v>
      </c>
      <c r="N33" s="53">
        <v>995</v>
      </c>
      <c r="O33" s="53">
        <v>8811</v>
      </c>
      <c r="P33" s="53">
        <v>8605</v>
      </c>
      <c r="Q33" s="53">
        <v>9127</v>
      </c>
      <c r="R33" s="53">
        <v>9520</v>
      </c>
      <c r="S33" s="100">
        <f t="shared" si="4"/>
        <v>4.3059055549468539E-2</v>
      </c>
      <c r="T33" s="53">
        <f t="shared" si="1"/>
        <v>393</v>
      </c>
      <c r="U33" s="100">
        <f t="shared" si="5"/>
        <v>1.9307271695158262E-2</v>
      </c>
      <c r="V33" s="100">
        <f>IFERROR(R33/R30,"-")</f>
        <v>0.12451931880607947</v>
      </c>
    </row>
    <row r="34" spans="2:22" ht="16.5" thickBot="1" x14ac:dyDescent="0.3">
      <c r="B34" s="141" t="s">
        <v>65</v>
      </c>
      <c r="C34" s="142">
        <v>26023</v>
      </c>
      <c r="D34" s="142">
        <v>7712</v>
      </c>
      <c r="E34" s="142">
        <v>38303</v>
      </c>
      <c r="F34" s="142">
        <v>46541</v>
      </c>
      <c r="G34" s="142">
        <v>48826</v>
      </c>
      <c r="H34" s="142">
        <v>56027</v>
      </c>
      <c r="I34" s="143">
        <f t="shared" si="2"/>
        <v>0.14748289845574081</v>
      </c>
      <c r="J34" s="142">
        <f t="shared" si="3"/>
        <v>7201</v>
      </c>
      <c r="K34" s="143">
        <f t="shared" si="0"/>
        <v>3.1414002996348764E-2</v>
      </c>
      <c r="L34" s="143">
        <f>H34/H30</f>
        <v>0.1934259949733477</v>
      </c>
      <c r="M34" s="142">
        <v>0</v>
      </c>
      <c r="N34" s="142">
        <v>2508</v>
      </c>
      <c r="O34" s="142">
        <v>11549</v>
      </c>
      <c r="P34" s="142">
        <v>13464</v>
      </c>
      <c r="Q34" s="142">
        <v>14976</v>
      </c>
      <c r="R34" s="142">
        <v>18214</v>
      </c>
      <c r="S34" s="143">
        <f t="shared" si="4"/>
        <v>0.2162126068376069</v>
      </c>
      <c r="T34" s="142">
        <f t="shared" si="1"/>
        <v>3238</v>
      </c>
      <c r="U34" s="143">
        <f t="shared" si="5"/>
        <v>3.0209541673865289E-2</v>
      </c>
      <c r="V34" s="143">
        <f>IFERROR(R34/R30,"-")</f>
        <v>0.23823475553927853</v>
      </c>
    </row>
    <row r="35" spans="2:22" ht="15.75" x14ac:dyDescent="0.25">
      <c r="B35" s="134" t="s">
        <v>51</v>
      </c>
      <c r="C35" s="135">
        <v>12754</v>
      </c>
      <c r="D35" s="135">
        <v>6649</v>
      </c>
      <c r="E35" s="135">
        <v>16519</v>
      </c>
      <c r="F35" s="135">
        <v>21489</v>
      </c>
      <c r="G35" s="135">
        <v>20242</v>
      </c>
      <c r="H35" s="135">
        <v>19155</v>
      </c>
      <c r="I35" s="136">
        <f t="shared" si="2"/>
        <v>-5.3700227250271682E-2</v>
      </c>
      <c r="J35" s="135">
        <f t="shared" si="3"/>
        <v>-1087</v>
      </c>
      <c r="K35" s="136">
        <f t="shared" si="0"/>
        <v>1.074009365832653E-2</v>
      </c>
      <c r="L35" s="137">
        <f>H35/H35</f>
        <v>1</v>
      </c>
      <c r="M35" s="135">
        <v>0</v>
      </c>
      <c r="N35" s="135">
        <v>1830</v>
      </c>
      <c r="O35" s="135">
        <v>4075</v>
      </c>
      <c r="P35" s="135">
        <v>5170</v>
      </c>
      <c r="Q35" s="135">
        <v>5054</v>
      </c>
      <c r="R35" s="135">
        <v>4308</v>
      </c>
      <c r="S35" s="136">
        <f t="shared" si="4"/>
        <v>-0.147605856747131</v>
      </c>
      <c r="T35" s="135">
        <f t="shared" si="1"/>
        <v>-746</v>
      </c>
      <c r="U35" s="136">
        <f t="shared" si="5"/>
        <v>1.1600069106794678E-2</v>
      </c>
      <c r="V35" s="137">
        <f>IFERROR(R35/R35,"-")</f>
        <v>1</v>
      </c>
    </row>
    <row r="36" spans="2:22" ht="15.75" x14ac:dyDescent="0.25">
      <c r="B36" s="138" t="s">
        <v>62</v>
      </c>
      <c r="C36" s="139">
        <v>12754</v>
      </c>
      <c r="D36" s="139">
        <v>6649</v>
      </c>
      <c r="E36" s="139">
        <v>16519</v>
      </c>
      <c r="F36" s="139">
        <v>21489</v>
      </c>
      <c r="G36" s="139">
        <v>20242</v>
      </c>
      <c r="H36" s="139">
        <v>19155</v>
      </c>
      <c r="I36" s="140">
        <f t="shared" si="2"/>
        <v>-5.3700227250271682E-2</v>
      </c>
      <c r="J36" s="139">
        <f t="shared" si="3"/>
        <v>-1087</v>
      </c>
      <c r="K36" s="140">
        <f t="shared" si="0"/>
        <v>1.074009365832653E-2</v>
      </c>
      <c r="L36" s="140">
        <f>H36/H35</f>
        <v>1</v>
      </c>
      <c r="M36" s="139">
        <v>0</v>
      </c>
      <c r="N36" s="139">
        <v>1830</v>
      </c>
      <c r="O36" s="139">
        <v>4075</v>
      </c>
      <c r="P36" s="139">
        <v>5170</v>
      </c>
      <c r="Q36" s="139">
        <v>5054</v>
      </c>
      <c r="R36" s="139">
        <v>4308</v>
      </c>
      <c r="S36" s="140">
        <f t="shared" si="4"/>
        <v>-0.147605856747131</v>
      </c>
      <c r="T36" s="139">
        <f t="shared" si="1"/>
        <v>-746</v>
      </c>
      <c r="U36" s="140">
        <f t="shared" si="5"/>
        <v>1.1600069106794678E-2</v>
      </c>
      <c r="V36" s="140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3637</v>
      </c>
      <c r="F37" s="53">
        <v>18431</v>
      </c>
      <c r="G37" s="53">
        <v>17304</v>
      </c>
      <c r="H37" s="53">
        <v>16013</v>
      </c>
      <c r="I37" s="100">
        <f t="shared" si="2"/>
        <v>-7.4607027276930138E-2</v>
      </c>
      <c r="J37" s="53">
        <f t="shared" si="3"/>
        <v>-1291</v>
      </c>
      <c r="K37" s="100">
        <f t="shared" si="0"/>
        <v>8.9783930958383055E-3</v>
      </c>
      <c r="L37" s="100">
        <f>H37/H35</f>
        <v>0.83596972069955622</v>
      </c>
      <c r="M37" s="53">
        <v>0</v>
      </c>
      <c r="N37" s="53">
        <v>0</v>
      </c>
      <c r="O37" s="53">
        <v>3637</v>
      </c>
      <c r="P37" s="53">
        <v>4467</v>
      </c>
      <c r="Q37" s="53">
        <v>4407</v>
      </c>
      <c r="R37" s="53">
        <v>3648</v>
      </c>
      <c r="S37" s="100">
        <f t="shared" si="4"/>
        <v>-0.17222600408441113</v>
      </c>
      <c r="T37" s="53">
        <f t="shared" si="1"/>
        <v>-759</v>
      </c>
      <c r="U37" s="100">
        <f t="shared" si="5"/>
        <v>1.0022728955522598E-2</v>
      </c>
      <c r="V37" s="100">
        <f>IFERROR(R37/R35,"-")</f>
        <v>0.84679665738161558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438</v>
      </c>
      <c r="F38" s="53">
        <v>3058</v>
      </c>
      <c r="G38" s="53">
        <v>2938</v>
      </c>
      <c r="H38" s="53">
        <v>3142</v>
      </c>
      <c r="I38" s="100">
        <f t="shared" si="2"/>
        <v>6.9434989788972112E-2</v>
      </c>
      <c r="J38" s="53">
        <f t="shared" si="3"/>
        <v>204</v>
      </c>
      <c r="K38" s="100">
        <f t="shared" si="0"/>
        <v>1.7617005624882254E-3</v>
      </c>
      <c r="L38" s="100">
        <f>H38/H35</f>
        <v>0.16403027930044375</v>
      </c>
      <c r="M38" s="53">
        <v>0</v>
      </c>
      <c r="N38" s="53">
        <v>0</v>
      </c>
      <c r="O38" s="53">
        <v>438</v>
      </c>
      <c r="P38" s="53">
        <v>703</v>
      </c>
      <c r="Q38" s="53">
        <v>647</v>
      </c>
      <c r="R38" s="53">
        <v>660</v>
      </c>
      <c r="S38" s="100">
        <f t="shared" si="4"/>
        <v>2.0092735703245657E-2</v>
      </c>
      <c r="T38" s="53">
        <f t="shared" si="1"/>
        <v>13</v>
      </c>
      <c r="U38" s="100">
        <f t="shared" si="5"/>
        <v>1.577340151272081E-3</v>
      </c>
      <c r="V38" s="100">
        <f>IFERROR(R38/R35,"-")</f>
        <v>0.15320334261838439</v>
      </c>
    </row>
    <row r="39" spans="2:22" ht="15.75" x14ac:dyDescent="0.25">
      <c r="B39" s="134" t="s">
        <v>52</v>
      </c>
      <c r="C39" s="135">
        <v>36009</v>
      </c>
      <c r="D39" s="135">
        <v>13358</v>
      </c>
      <c r="E39" s="135">
        <v>62525</v>
      </c>
      <c r="F39" s="135">
        <v>83965</v>
      </c>
      <c r="G39" s="135">
        <v>76840</v>
      </c>
      <c r="H39" s="135">
        <v>85109</v>
      </c>
      <c r="I39" s="136">
        <f t="shared" si="2"/>
        <v>0.10761322228006254</v>
      </c>
      <c r="J39" s="135">
        <f t="shared" si="3"/>
        <v>8269</v>
      </c>
      <c r="K39" s="136">
        <f t="shared" si="0"/>
        <v>4.7720106038450151E-2</v>
      </c>
      <c r="L39" s="137">
        <f>H39/H39</f>
        <v>1</v>
      </c>
      <c r="M39" s="135">
        <v>0</v>
      </c>
      <c r="N39" s="135">
        <v>5874</v>
      </c>
      <c r="O39" s="135">
        <v>16329</v>
      </c>
      <c r="P39" s="135">
        <v>26292</v>
      </c>
      <c r="Q39" s="135">
        <v>20460</v>
      </c>
      <c r="R39" s="135">
        <v>24747</v>
      </c>
      <c r="S39" s="136">
        <f t="shared" si="4"/>
        <v>0.20953079178885625</v>
      </c>
      <c r="T39" s="135">
        <f t="shared" si="1"/>
        <v>4287</v>
      </c>
      <c r="U39" s="136">
        <f t="shared" si="5"/>
        <v>5.8992072912155843E-2</v>
      </c>
      <c r="V39" s="137">
        <f>IFERROR(R39/R39,"-")</f>
        <v>1</v>
      </c>
    </row>
    <row r="40" spans="2:22" ht="15.75" x14ac:dyDescent="0.25">
      <c r="B40" s="138" t="s">
        <v>62</v>
      </c>
      <c r="C40" s="139">
        <v>22627</v>
      </c>
      <c r="D40" s="139">
        <v>11408</v>
      </c>
      <c r="E40" s="139">
        <v>54359</v>
      </c>
      <c r="F40" s="139">
        <v>74624</v>
      </c>
      <c r="G40" s="139">
        <v>67457</v>
      </c>
      <c r="H40" s="139">
        <v>74992</v>
      </c>
      <c r="I40" s="140">
        <f t="shared" si="2"/>
        <v>0.11170078716812193</v>
      </c>
      <c r="J40" s="139">
        <f t="shared" si="3"/>
        <v>7535</v>
      </c>
      <c r="K40" s="140">
        <f t="shared" si="0"/>
        <v>4.2047564793799175E-2</v>
      </c>
      <c r="L40" s="140">
        <f>H40/H39</f>
        <v>0.8811289052861625</v>
      </c>
      <c r="M40" s="139">
        <v>0</v>
      </c>
      <c r="N40" s="139">
        <v>5855</v>
      </c>
      <c r="O40" s="139">
        <v>13700</v>
      </c>
      <c r="P40" s="139">
        <v>23480</v>
      </c>
      <c r="Q40" s="139">
        <v>17736</v>
      </c>
      <c r="R40" s="139">
        <v>21495</v>
      </c>
      <c r="S40" s="140">
        <f t="shared" si="4"/>
        <v>0.21194181326116368</v>
      </c>
      <c r="T40" s="139">
        <f t="shared" si="1"/>
        <v>3759</v>
      </c>
      <c r="U40" s="140">
        <f t="shared" si="5"/>
        <v>5.2682712307067517E-2</v>
      </c>
      <c r="V40" s="140">
        <f>IFERROR(R40/R39,"-")</f>
        <v>0.8685901321372288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1" t="s">
        <v>65</v>
      </c>
      <c r="C43" s="142">
        <v>13382</v>
      </c>
      <c r="D43" s="142">
        <v>25</v>
      </c>
      <c r="E43" s="142">
        <v>8166</v>
      </c>
      <c r="F43" s="142">
        <v>9341</v>
      </c>
      <c r="G43" s="142">
        <v>9383</v>
      </c>
      <c r="H43" s="142">
        <v>10117</v>
      </c>
      <c r="I43" s="143">
        <f t="shared" si="2"/>
        <v>7.8226579985079425E-2</v>
      </c>
      <c r="J43" s="142">
        <f t="shared" si="3"/>
        <v>734</v>
      </c>
      <c r="K43" s="143">
        <f t="shared" si="0"/>
        <v>5.6725412446509789E-3</v>
      </c>
      <c r="L43" s="143">
        <f>H43/H39</f>
        <v>0.11887109471383756</v>
      </c>
      <c r="M43" s="142">
        <v>0</v>
      </c>
      <c r="N43" s="142">
        <v>19</v>
      </c>
      <c r="O43" s="142">
        <v>2629</v>
      </c>
      <c r="P43" s="142">
        <v>2812</v>
      </c>
      <c r="Q43" s="142">
        <v>2724</v>
      </c>
      <c r="R43" s="142">
        <v>3252</v>
      </c>
      <c r="S43" s="143">
        <f t="shared" si="4"/>
        <v>0.19383259911894268</v>
      </c>
      <c r="T43" s="142">
        <f t="shared" si="1"/>
        <v>528</v>
      </c>
      <c r="U43" s="143">
        <f t="shared" si="5"/>
        <v>6.309360605088324E-3</v>
      </c>
      <c r="V43" s="143">
        <f>IFERROR(R43/R39,"-")</f>
        <v>0.13140986786277126</v>
      </c>
    </row>
    <row r="44" spans="2:22" ht="15.75" x14ac:dyDescent="0.25">
      <c r="B44" s="134" t="s">
        <v>53</v>
      </c>
      <c r="C44" s="135">
        <v>52853</v>
      </c>
      <c r="D44" s="135">
        <v>32717</v>
      </c>
      <c r="E44" s="135">
        <v>68599</v>
      </c>
      <c r="F44" s="135">
        <v>90712</v>
      </c>
      <c r="G44" s="135">
        <v>88492</v>
      </c>
      <c r="H44" s="135">
        <v>97268</v>
      </c>
      <c r="I44" s="136">
        <f t="shared" si="2"/>
        <v>9.9172806581385942E-2</v>
      </c>
      <c r="J44" s="135">
        <f t="shared" si="3"/>
        <v>8776</v>
      </c>
      <c r="K44" s="136">
        <f t="shared" si="0"/>
        <v>5.4537584440517095E-2</v>
      </c>
      <c r="L44" s="137">
        <f>H44/H44</f>
        <v>1</v>
      </c>
      <c r="M44" s="135">
        <v>0</v>
      </c>
      <c r="N44" s="135">
        <v>9597</v>
      </c>
      <c r="O44" s="135">
        <v>17340</v>
      </c>
      <c r="P44" s="135">
        <v>19154</v>
      </c>
      <c r="Q44" s="135">
        <v>19029</v>
      </c>
      <c r="R44" s="135">
        <v>20857</v>
      </c>
      <c r="S44" s="136">
        <f t="shared" si="4"/>
        <v>9.6063902464659234E-2</v>
      </c>
      <c r="T44" s="135">
        <f t="shared" si="1"/>
        <v>1828</v>
      </c>
      <c r="U44" s="136">
        <f t="shared" si="5"/>
        <v>4.2976348872639319E-2</v>
      </c>
      <c r="V44" s="137">
        <f>IFERROR(R44/R44,"-")</f>
        <v>1</v>
      </c>
    </row>
    <row r="45" spans="2:22" ht="15.75" x14ac:dyDescent="0.25">
      <c r="B45" s="138" t="s">
        <v>62</v>
      </c>
      <c r="C45" s="139">
        <v>52853</v>
      </c>
      <c r="D45" s="139">
        <v>32717</v>
      </c>
      <c r="E45" s="139">
        <v>68599</v>
      </c>
      <c r="F45" s="139">
        <v>90712</v>
      </c>
      <c r="G45" s="139">
        <v>88492</v>
      </c>
      <c r="H45" s="139">
        <v>97268</v>
      </c>
      <c r="I45" s="140">
        <f t="shared" si="2"/>
        <v>9.9172806581385942E-2</v>
      </c>
      <c r="J45" s="139">
        <f t="shared" si="3"/>
        <v>8776</v>
      </c>
      <c r="K45" s="140">
        <f t="shared" si="0"/>
        <v>5.4537584440517095E-2</v>
      </c>
      <c r="L45" s="140">
        <f>H45/H44</f>
        <v>1</v>
      </c>
      <c r="M45" s="139">
        <v>0</v>
      </c>
      <c r="N45" s="139">
        <v>9597</v>
      </c>
      <c r="O45" s="139">
        <v>17340</v>
      </c>
      <c r="P45" s="139">
        <v>19154</v>
      </c>
      <c r="Q45" s="139">
        <v>19029</v>
      </c>
      <c r="R45" s="139">
        <v>20857</v>
      </c>
      <c r="S45" s="140">
        <f t="shared" si="4"/>
        <v>9.6063902464659234E-2</v>
      </c>
      <c r="T45" s="139">
        <f t="shared" si="1"/>
        <v>1828</v>
      </c>
      <c r="U45" s="140">
        <f t="shared" si="5"/>
        <v>4.2976348872639319E-2</v>
      </c>
      <c r="V45" s="140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17286</v>
      </c>
      <c r="E46" s="53">
        <v>43114</v>
      </c>
      <c r="F46" s="53">
        <v>54708</v>
      </c>
      <c r="G46" s="53">
        <v>51194</v>
      </c>
      <c r="H46" s="53">
        <v>61921</v>
      </c>
      <c r="I46" s="100">
        <f t="shared" si="2"/>
        <v>0.20953627378208384</v>
      </c>
      <c r="J46" s="53">
        <f t="shared" si="3"/>
        <v>10727</v>
      </c>
      <c r="K46" s="100">
        <f t="shared" si="0"/>
        <v>3.4718733459526863E-2</v>
      </c>
      <c r="L46" s="100">
        <f>H46/H44</f>
        <v>0.63660196570300609</v>
      </c>
      <c r="M46" s="53">
        <v>0</v>
      </c>
      <c r="N46" s="53">
        <v>6275</v>
      </c>
      <c r="O46" s="53">
        <v>11294</v>
      </c>
      <c r="P46" s="53">
        <v>11713</v>
      </c>
      <c r="Q46" s="53">
        <v>11165</v>
      </c>
      <c r="R46" s="53">
        <v>13392</v>
      </c>
      <c r="S46" s="100">
        <f t="shared" si="4"/>
        <v>0.19946260635915802</v>
      </c>
      <c r="T46" s="53">
        <f t="shared" si="1"/>
        <v>2227</v>
      </c>
      <c r="U46" s="100">
        <f t="shared" si="5"/>
        <v>2.6280775521834832E-2</v>
      </c>
      <c r="V46" s="100">
        <f>IFERROR(R46/R44,"-")</f>
        <v>0.64208658963417553</v>
      </c>
    </row>
    <row r="47" spans="2:22" ht="15.75" thickBot="1" x14ac:dyDescent="0.3">
      <c r="B47" s="99" t="s">
        <v>144</v>
      </c>
      <c r="C47" s="53">
        <v>26561</v>
      </c>
      <c r="D47" s="53">
        <v>15431</v>
      </c>
      <c r="E47" s="53">
        <v>25485</v>
      </c>
      <c r="F47" s="53">
        <v>36004</v>
      </c>
      <c r="G47" s="53">
        <v>37298</v>
      </c>
      <c r="H47" s="53">
        <v>35347</v>
      </c>
      <c r="I47" s="100">
        <f t="shared" si="2"/>
        <v>-5.2308434768620349E-2</v>
      </c>
      <c r="J47" s="53">
        <f t="shared" si="3"/>
        <v>-1951</v>
      </c>
      <c r="K47" s="100">
        <f t="shared" si="0"/>
        <v>1.9818850980990229E-2</v>
      </c>
      <c r="L47" s="100">
        <f>H47/H44</f>
        <v>0.36339803429699385</v>
      </c>
      <c r="M47" s="53">
        <v>0</v>
      </c>
      <c r="N47" s="53">
        <v>3322</v>
      </c>
      <c r="O47" s="53">
        <v>6046</v>
      </c>
      <c r="P47" s="53">
        <v>7441</v>
      </c>
      <c r="Q47" s="53">
        <v>7864</v>
      </c>
      <c r="R47" s="53">
        <v>7465</v>
      </c>
      <c r="S47" s="100">
        <f t="shared" si="4"/>
        <v>-5.0737538148524886E-2</v>
      </c>
      <c r="T47" s="53">
        <f t="shared" si="1"/>
        <v>-399</v>
      </c>
      <c r="U47" s="100">
        <f t="shared" si="5"/>
        <v>1.6695573350804488E-2</v>
      </c>
      <c r="V47" s="100">
        <f>IFERROR(R47/R44,"-")</f>
        <v>0.35791341036582441</v>
      </c>
    </row>
    <row r="48" spans="2:22" ht="15.75" x14ac:dyDescent="0.25">
      <c r="B48" s="134" t="s">
        <v>54</v>
      </c>
      <c r="C48" s="135">
        <v>52299</v>
      </c>
      <c r="D48" s="135">
        <v>23234</v>
      </c>
      <c r="E48" s="135">
        <v>83389</v>
      </c>
      <c r="F48" s="135">
        <v>90749</v>
      </c>
      <c r="G48" s="135">
        <v>96132</v>
      </c>
      <c r="H48" s="135">
        <v>93370</v>
      </c>
      <c r="I48" s="136">
        <f t="shared" si="2"/>
        <v>-2.8731327757666514E-2</v>
      </c>
      <c r="J48" s="135">
        <f t="shared" si="3"/>
        <v>-2762</v>
      </c>
      <c r="K48" s="136">
        <f t="shared" si="0"/>
        <v>5.2351999210542843E-2</v>
      </c>
      <c r="L48" s="137">
        <f>H48/H48</f>
        <v>1</v>
      </c>
      <c r="M48" s="135">
        <v>0</v>
      </c>
      <c r="N48" s="135">
        <v>6463</v>
      </c>
      <c r="O48" s="135">
        <v>23894</v>
      </c>
      <c r="P48" s="135">
        <v>23484</v>
      </c>
      <c r="Q48" s="135">
        <v>22205</v>
      </c>
      <c r="R48" s="135">
        <v>23503</v>
      </c>
      <c r="S48" s="136">
        <f t="shared" si="4"/>
        <v>5.845530285971634E-2</v>
      </c>
      <c r="T48" s="135">
        <f t="shared" si="1"/>
        <v>1298</v>
      </c>
      <c r="U48" s="136">
        <f t="shared" si="5"/>
        <v>5.269168721546736E-2</v>
      </c>
      <c r="V48" s="137">
        <f>IFERROR(R48/R48,"-")</f>
        <v>1</v>
      </c>
    </row>
    <row r="49" spans="2:22" ht="15.75" x14ac:dyDescent="0.25">
      <c r="B49" s="138" t="s">
        <v>62</v>
      </c>
      <c r="C49" s="139">
        <v>39287</v>
      </c>
      <c r="D49" s="139">
        <v>19943</v>
      </c>
      <c r="E49" s="139">
        <v>67593</v>
      </c>
      <c r="F49" s="139">
        <v>74096</v>
      </c>
      <c r="G49" s="139">
        <v>79076</v>
      </c>
      <c r="H49" s="139">
        <v>76025</v>
      </c>
      <c r="I49" s="140">
        <f t="shared" si="2"/>
        <v>-3.8583135211695097E-2</v>
      </c>
      <c r="J49" s="139">
        <f t="shared" si="3"/>
        <v>-3051</v>
      </c>
      <c r="K49" s="140">
        <f t="shared" si="0"/>
        <v>4.2626761700562489E-2</v>
      </c>
      <c r="L49" s="140">
        <f>H49/H48</f>
        <v>0.81423369390596556</v>
      </c>
      <c r="M49" s="139">
        <v>0</v>
      </c>
      <c r="N49" s="139">
        <v>5151</v>
      </c>
      <c r="O49" s="139">
        <v>19923</v>
      </c>
      <c r="P49" s="139">
        <v>19332</v>
      </c>
      <c r="Q49" s="139">
        <v>18488</v>
      </c>
      <c r="R49" s="139">
        <v>19232</v>
      </c>
      <c r="S49" s="140">
        <f t="shared" si="4"/>
        <v>4.0242319342276067E-2</v>
      </c>
      <c r="T49" s="139">
        <f t="shared" si="1"/>
        <v>744</v>
      </c>
      <c r="U49" s="140">
        <f t="shared" si="5"/>
        <v>4.3375732296432247E-2</v>
      </c>
      <c r="V49" s="140">
        <f>IFERROR(R49/R48,"-")</f>
        <v>0.81827851763604642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52720</v>
      </c>
      <c r="F50" s="53">
        <v>59541</v>
      </c>
      <c r="G50" s="53">
        <v>62407</v>
      </c>
      <c r="H50" s="53">
        <v>60556</v>
      </c>
      <c r="I50" s="100">
        <f t="shared" si="2"/>
        <v>-2.9660134279808403E-2</v>
      </c>
      <c r="J50" s="53">
        <f t="shared" si="3"/>
        <v>-1851</v>
      </c>
      <c r="K50" s="100">
        <f t="shared" si="0"/>
        <v>3.395338614323265E-2</v>
      </c>
      <c r="L50" s="100">
        <f>H50/H48</f>
        <v>0.64855949448430972</v>
      </c>
      <c r="M50" s="53">
        <v>0</v>
      </c>
      <c r="N50" s="53">
        <v>0</v>
      </c>
      <c r="O50" s="53">
        <v>16004</v>
      </c>
      <c r="P50" s="53">
        <v>15420</v>
      </c>
      <c r="Q50" s="53">
        <v>14826</v>
      </c>
      <c r="R50" s="53">
        <v>15532</v>
      </c>
      <c r="S50" s="100">
        <f t="shared" si="4"/>
        <v>4.7619047619047672E-2</v>
      </c>
      <c r="T50" s="53">
        <f t="shared" si="1"/>
        <v>706</v>
      </c>
      <c r="U50" s="100">
        <f t="shared" si="5"/>
        <v>3.4598271881387609E-2</v>
      </c>
      <c r="V50" s="100">
        <f>IFERROR(R50/R48,"-")</f>
        <v>0.66085180615240613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14873</v>
      </c>
      <c r="F51" s="53">
        <v>14555</v>
      </c>
      <c r="G51" s="53">
        <v>16669</v>
      </c>
      <c r="H51" s="53">
        <v>15469</v>
      </c>
      <c r="I51" s="100">
        <f t="shared" si="2"/>
        <v>-7.1989921411002467E-2</v>
      </c>
      <c r="J51" s="53">
        <f t="shared" si="3"/>
        <v>-1200</v>
      </c>
      <c r="K51" s="100">
        <f t="shared" si="0"/>
        <v>8.6733755573298408E-3</v>
      </c>
      <c r="L51" s="100">
        <f>H51/H48</f>
        <v>0.16567419942165579</v>
      </c>
      <c r="M51" s="53">
        <v>0</v>
      </c>
      <c r="N51" s="53">
        <v>0</v>
      </c>
      <c r="O51" s="53">
        <v>3919</v>
      </c>
      <c r="P51" s="53">
        <v>3912</v>
      </c>
      <c r="Q51" s="53">
        <v>3662</v>
      </c>
      <c r="R51" s="53">
        <v>3700</v>
      </c>
      <c r="S51" s="100">
        <f t="shared" si="4"/>
        <v>1.0376843255051948E-2</v>
      </c>
      <c r="T51" s="53">
        <f t="shared" si="1"/>
        <v>38</v>
      </c>
      <c r="U51" s="100">
        <f t="shared" si="5"/>
        <v>8.7774604150446384E-3</v>
      </c>
      <c r="V51" s="100">
        <f>IFERROR(R51/R48,"-")</f>
        <v>0.15742671148364037</v>
      </c>
    </row>
    <row r="52" spans="2:22" ht="16.5" thickBot="1" x14ac:dyDescent="0.3">
      <c r="B52" s="141" t="s">
        <v>65</v>
      </c>
      <c r="C52" s="142">
        <v>13012</v>
      </c>
      <c r="D52" s="142">
        <v>3291</v>
      </c>
      <c r="E52" s="142">
        <v>15796</v>
      </c>
      <c r="F52" s="142">
        <v>16653</v>
      </c>
      <c r="G52" s="142">
        <v>17056</v>
      </c>
      <c r="H52" s="142">
        <v>17345</v>
      </c>
      <c r="I52" s="143">
        <f t="shared" si="2"/>
        <v>1.6944183864915585E-2</v>
      </c>
      <c r="J52" s="142">
        <f t="shared" si="3"/>
        <v>289</v>
      </c>
      <c r="K52" s="143">
        <f t="shared" si="0"/>
        <v>9.7252375099803525E-3</v>
      </c>
      <c r="L52" s="143">
        <f>H52/H48</f>
        <v>0.18576630609403449</v>
      </c>
      <c r="M52" s="142">
        <v>0</v>
      </c>
      <c r="N52" s="142">
        <v>1312</v>
      </c>
      <c r="O52" s="142">
        <v>3971</v>
      </c>
      <c r="P52" s="142">
        <v>4152</v>
      </c>
      <c r="Q52" s="142">
        <v>3717</v>
      </c>
      <c r="R52" s="142">
        <v>4271</v>
      </c>
      <c r="S52" s="143">
        <f t="shared" si="4"/>
        <v>0.14904492870594566</v>
      </c>
      <c r="T52" s="142">
        <f t="shared" si="1"/>
        <v>554</v>
      </c>
      <c r="U52" s="143">
        <f t="shared" si="5"/>
        <v>9.315954919035108E-3</v>
      </c>
      <c r="V52" s="143">
        <f>IFERROR(R52/R48,"-")</f>
        <v>0.18172148236395355</v>
      </c>
    </row>
    <row r="53" spans="2:22" ht="15.75" x14ac:dyDescent="0.25">
      <c r="B53" s="134" t="s">
        <v>55</v>
      </c>
      <c r="C53" s="135">
        <f t="shared" ref="C53:H56" si="6">C6-C11-C16-C21-C26-C30-C35-C39-C44-C48</f>
        <v>23569</v>
      </c>
      <c r="D53" s="135">
        <f t="shared" si="6"/>
        <v>11684</v>
      </c>
      <c r="E53" s="135">
        <f t="shared" si="6"/>
        <v>36452</v>
      </c>
      <c r="F53" s="135">
        <f t="shared" si="6"/>
        <v>39632</v>
      </c>
      <c r="G53" s="135">
        <f t="shared" si="6"/>
        <v>43344</v>
      </c>
      <c r="H53" s="135">
        <f t="shared" si="6"/>
        <v>40811</v>
      </c>
      <c r="I53" s="136">
        <f t="shared" si="2"/>
        <v>-5.8439461055740161E-2</v>
      </c>
      <c r="J53" s="135">
        <f t="shared" si="3"/>
        <v>-2533</v>
      </c>
      <c r="K53" s="136">
        <f t="shared" si="0"/>
        <v>2.288248302218554E-2</v>
      </c>
      <c r="L53" s="137">
        <f>H53/H53</f>
        <v>1</v>
      </c>
      <c r="M53" s="135">
        <v>0</v>
      </c>
      <c r="N53" s="135">
        <v>3528</v>
      </c>
      <c r="O53" s="135">
        <v>10102</v>
      </c>
      <c r="P53" s="135">
        <v>9762</v>
      </c>
      <c r="Q53" s="135">
        <v>9777</v>
      </c>
      <c r="R53" s="135">
        <v>9203</v>
      </c>
      <c r="S53" s="136">
        <f t="shared" si="4"/>
        <v>-5.87092155057789E-2</v>
      </c>
      <c r="T53" s="135">
        <f t="shared" si="1"/>
        <v>-574</v>
      </c>
      <c r="U53" s="136">
        <f t="shared" si="5"/>
        <v>2.1903263949812311E-2</v>
      </c>
      <c r="V53" s="137">
        <f>IFERROR(R53/R53,"-")</f>
        <v>1</v>
      </c>
    </row>
    <row r="54" spans="2:22" ht="15.75" x14ac:dyDescent="0.25">
      <c r="B54" s="138" t="s">
        <v>62</v>
      </c>
      <c r="C54" s="139">
        <f t="shared" si="6"/>
        <v>22394</v>
      </c>
      <c r="D54" s="139">
        <f t="shared" si="6"/>
        <v>13536</v>
      </c>
      <c r="E54" s="139">
        <f t="shared" si="6"/>
        <v>35683</v>
      </c>
      <c r="F54" s="139">
        <f t="shared" si="6"/>
        <v>36725</v>
      </c>
      <c r="G54" s="139">
        <f t="shared" si="6"/>
        <v>40047</v>
      </c>
      <c r="H54" s="139">
        <f t="shared" si="6"/>
        <v>37123</v>
      </c>
      <c r="I54" s="140">
        <f t="shared" si="2"/>
        <v>-7.3014208305241302E-2</v>
      </c>
      <c r="J54" s="139">
        <f t="shared" si="3"/>
        <v>-2924</v>
      </c>
      <c r="K54" s="140">
        <f t="shared" si="0"/>
        <v>2.081464353317963E-2</v>
      </c>
      <c r="L54" s="140">
        <f>H54/H53</f>
        <v>0.90963220700301395</v>
      </c>
      <c r="M54" s="139">
        <v>0</v>
      </c>
      <c r="N54" s="139">
        <v>3506</v>
      </c>
      <c r="O54" s="139">
        <v>9825</v>
      </c>
      <c r="P54" s="139">
        <v>8812</v>
      </c>
      <c r="Q54" s="139">
        <v>8976</v>
      </c>
      <c r="R54" s="139">
        <v>8172</v>
      </c>
      <c r="S54" s="140">
        <f t="shared" si="4"/>
        <v>-8.9572192513369009E-2</v>
      </c>
      <c r="T54" s="139">
        <f t="shared" si="1"/>
        <v>-804</v>
      </c>
      <c r="U54" s="140">
        <f t="shared" si="5"/>
        <v>1.9771723204850041E-2</v>
      </c>
      <c r="V54" s="140">
        <f>IFERROR(R54/R53,"-")</f>
        <v>0.88797131370205373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36250</v>
      </c>
      <c r="E55" s="53">
        <f t="shared" si="6"/>
        <v>123521</v>
      </c>
      <c r="F55" s="53">
        <f t="shared" si="6"/>
        <v>144930</v>
      </c>
      <c r="G55" s="53">
        <f t="shared" si="6"/>
        <v>149536</v>
      </c>
      <c r="H55" s="53">
        <f t="shared" si="6"/>
        <v>134295</v>
      </c>
      <c r="I55" s="100">
        <f t="shared" si="2"/>
        <v>-0.10192194521720521</v>
      </c>
      <c r="J55" s="53">
        <f t="shared" si="3"/>
        <v>-15241</v>
      </c>
      <c r="K55" s="100">
        <f t="shared" si="0"/>
        <v>7.5298401349254057E-2</v>
      </c>
      <c r="L55" s="100">
        <f>H55/H53</f>
        <v>3.29065693072946</v>
      </c>
      <c r="M55" s="53">
        <v>0</v>
      </c>
      <c r="N55" s="53">
        <v>3094</v>
      </c>
      <c r="O55" s="53">
        <v>7065</v>
      </c>
      <c r="P55" s="53">
        <v>6530</v>
      </c>
      <c r="Q55" s="53">
        <v>6204</v>
      </c>
      <c r="R55" s="53">
        <v>6205</v>
      </c>
      <c r="S55" s="100">
        <f t="shared" si="4"/>
        <v>1.6118633139905469E-4</v>
      </c>
      <c r="T55" s="53">
        <f t="shared" si="1"/>
        <v>1</v>
      </c>
      <c r="U55" s="100">
        <f t="shared" si="5"/>
        <v>1.4651537962740668E-2</v>
      </c>
      <c r="V55" s="100">
        <f>IFERROR(R55/R53,"-")</f>
        <v>0.6742366619580572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15286</v>
      </c>
      <c r="E56" s="53">
        <f t="shared" si="6"/>
        <v>30849</v>
      </c>
      <c r="F56" s="53">
        <f t="shared" si="6"/>
        <v>48096</v>
      </c>
      <c r="G56" s="53">
        <f t="shared" si="6"/>
        <v>41551</v>
      </c>
      <c r="H56" s="53">
        <f t="shared" si="6"/>
        <v>41833</v>
      </c>
      <c r="I56" s="100">
        <f t="shared" si="2"/>
        <v>6.7868402685855589E-3</v>
      </c>
      <c r="J56" s="53">
        <f t="shared" si="3"/>
        <v>282</v>
      </c>
      <c r="K56" s="100">
        <f t="shared" si="0"/>
        <v>2.3455512294898131E-2</v>
      </c>
      <c r="L56" s="100">
        <f>H56/H53</f>
        <v>1.0250422680159761</v>
      </c>
      <c r="M56" s="53">
        <v>0</v>
      </c>
      <c r="N56" s="53">
        <v>412</v>
      </c>
      <c r="O56" s="53">
        <v>2760</v>
      </c>
      <c r="P56" s="53">
        <v>2282</v>
      </c>
      <c r="Q56" s="53">
        <v>2772</v>
      </c>
      <c r="R56" s="53">
        <v>1967</v>
      </c>
      <c r="S56" s="100">
        <f t="shared" si="4"/>
        <v>-0.29040404040404044</v>
      </c>
      <c r="T56" s="53">
        <f t="shared" si="1"/>
        <v>-805</v>
      </c>
      <c r="U56" s="100">
        <f t="shared" si="5"/>
        <v>5.1201852421093727E-3</v>
      </c>
      <c r="V56" s="100">
        <f>IFERROR(R56/R53,"-")</f>
        <v>0.21373465174399653</v>
      </c>
    </row>
    <row r="57" spans="2:22" ht="15.75" x14ac:dyDescent="0.25">
      <c r="B57" s="141" t="s">
        <v>65</v>
      </c>
      <c r="C57" s="142">
        <f>C53-C54</f>
        <v>1175</v>
      </c>
      <c r="D57" s="142">
        <f t="shared" ref="D57:H57" si="7">D53-D54</f>
        <v>-1852</v>
      </c>
      <c r="E57" s="142">
        <f t="shared" si="7"/>
        <v>769</v>
      </c>
      <c r="F57" s="142">
        <f t="shared" si="7"/>
        <v>2907</v>
      </c>
      <c r="G57" s="142">
        <f t="shared" si="7"/>
        <v>3297</v>
      </c>
      <c r="H57" s="142">
        <f t="shared" si="7"/>
        <v>3688</v>
      </c>
      <c r="I57" s="143">
        <f t="shared" si="2"/>
        <v>0.11859265999393398</v>
      </c>
      <c r="J57" s="142">
        <f t="shared" si="3"/>
        <v>391</v>
      </c>
      <c r="K57" s="143">
        <f t="shared" si="0"/>
        <v>2.0678394890059119E-3</v>
      </c>
      <c r="L57" s="143">
        <f>H57/H53</f>
        <v>9.0367792996986107E-2</v>
      </c>
      <c r="M57" s="142">
        <v>0</v>
      </c>
      <c r="N57" s="142">
        <v>102</v>
      </c>
      <c r="O57" s="142">
        <v>1165</v>
      </c>
      <c r="P57" s="142">
        <v>1934</v>
      </c>
      <c r="Q57" s="142">
        <v>3361</v>
      </c>
      <c r="R57" s="142">
        <v>4480</v>
      </c>
      <c r="S57" s="143">
        <f t="shared" si="4"/>
        <v>0.33293662600416551</v>
      </c>
      <c r="T57" s="142">
        <f t="shared" si="1"/>
        <v>1119</v>
      </c>
      <c r="U57" s="143">
        <f t="shared" si="5"/>
        <v>4.339368211323193E-3</v>
      </c>
      <c r="V57" s="143">
        <f>IFERROR(R57/R53,"-")</f>
        <v>0.48679778333152235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684E-F8AF-4AC7-9322-D8EFD9EBB7AA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8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83"/>
      <c r="D3" s="283"/>
      <c r="E3" s="283"/>
      <c r="F3" s="283"/>
      <c r="G3" s="283"/>
      <c r="H3" s="283"/>
      <c r="I3" s="283"/>
      <c r="J3" s="283"/>
      <c r="K3" s="283"/>
      <c r="N3" s="145" t="s">
        <v>262</v>
      </c>
      <c r="O3" s="146"/>
      <c r="P3" s="146"/>
      <c r="Q3" s="146"/>
      <c r="R3" s="146"/>
      <c r="S3" s="146"/>
      <c r="T3" s="146"/>
      <c r="U3" s="146"/>
      <c r="V3" s="146"/>
      <c r="W3" s="146"/>
    </row>
    <row r="4" spans="1:23" ht="6" customHeight="1" x14ac:dyDescent="0.25"/>
    <row r="5" spans="1:23" ht="15.75" x14ac:dyDescent="0.25">
      <c r="B5" s="147"/>
      <c r="C5" s="311" t="s">
        <v>45</v>
      </c>
      <c r="D5" s="312"/>
      <c r="E5" s="312"/>
      <c r="F5" s="312"/>
      <c r="G5" s="312"/>
      <c r="H5" s="312"/>
      <c r="I5" s="312"/>
      <c r="J5" s="312"/>
      <c r="K5" s="312"/>
      <c r="N5" s="147"/>
      <c r="O5" s="311" t="s">
        <v>45</v>
      </c>
      <c r="P5" s="312"/>
      <c r="Q5" s="312"/>
      <c r="R5" s="312"/>
      <c r="S5" s="312"/>
      <c r="T5" s="312"/>
      <c r="U5" s="312"/>
      <c r="V5" s="312"/>
      <c r="W5" s="312"/>
    </row>
    <row r="6" spans="1:23" s="148" customFormat="1" ht="72" customHeight="1" x14ac:dyDescent="0.25">
      <c r="B6" s="149"/>
      <c r="C6" s="150">
        <v>2019</v>
      </c>
      <c r="D6" s="151">
        <v>2020</v>
      </c>
      <c r="E6" s="151">
        <v>2021</v>
      </c>
      <c r="F6" s="151">
        <v>2022</v>
      </c>
      <c r="G6" s="151">
        <v>2023</v>
      </c>
      <c r="H6" s="151">
        <v>2024</v>
      </c>
      <c r="I6" s="152" t="str">
        <f>CONCATENATE("var. ",RIGHT(H6,2),"/",RIGHT(G6,2))</f>
        <v>var. 24/23</v>
      </c>
      <c r="J6" s="153" t="str">
        <f>CONCATENATE("dif. ",RIGHT(H6,2),"/",RIGHT(G6,2))</f>
        <v>dif. 24/23</v>
      </c>
      <c r="K6" s="152" t="str">
        <f>CONCATENATE("Cuota s/ total lugares de residencia ",RIGHT(H6,4))</f>
        <v>Cuota s/ total lugares de residencia 2024</v>
      </c>
      <c r="N6" s="149"/>
      <c r="O6" s="150">
        <v>2019</v>
      </c>
      <c r="P6" s="151">
        <v>2020</v>
      </c>
      <c r="Q6" s="151">
        <v>2021</v>
      </c>
      <c r="R6" s="151">
        <v>2022</v>
      </c>
      <c r="S6" s="151">
        <v>2023</v>
      </c>
      <c r="T6" s="151">
        <v>2024</v>
      </c>
      <c r="U6" s="152" t="str">
        <f>CONCATENATE("var. ",RIGHT(T6,2),"/",RIGHT(S6,2))</f>
        <v>var. 24/23</v>
      </c>
      <c r="V6" s="153" t="str">
        <f>CONCATENATE("dif. ",RIGHT(T6,2),"/",RIGHT(S6,2))</f>
        <v>dif. 24/23</v>
      </c>
      <c r="W6" s="152" t="str">
        <f>CONCATENATE("Cuota s/ total lugares de residencia ",RIGHT(T6,4))</f>
        <v>Cuota s/ total lugares de residencia 2024</v>
      </c>
    </row>
    <row r="7" spans="1:23" x14ac:dyDescent="0.25">
      <c r="A7" s="1"/>
      <c r="B7" s="154" t="s">
        <v>45</v>
      </c>
      <c r="C7" s="155"/>
      <c r="D7" s="155"/>
      <c r="E7" s="155"/>
      <c r="F7" s="155"/>
      <c r="G7" s="155"/>
      <c r="H7" s="156"/>
      <c r="I7" s="156"/>
      <c r="J7" s="156"/>
      <c r="K7" s="155"/>
      <c r="L7" s="81"/>
      <c r="N7" s="157" t="s">
        <v>47</v>
      </c>
      <c r="O7" s="155"/>
      <c r="P7" s="155"/>
      <c r="Q7" s="155"/>
      <c r="R7" s="155"/>
      <c r="S7" s="155"/>
      <c r="T7" s="156"/>
      <c r="U7" s="156"/>
      <c r="V7" s="156"/>
      <c r="W7" s="155"/>
    </row>
    <row r="8" spans="1:23" x14ac:dyDescent="0.25">
      <c r="A8" s="1"/>
      <c r="B8" s="158" t="s">
        <v>70</v>
      </c>
      <c r="C8" s="159">
        <v>4831573</v>
      </c>
      <c r="D8" s="159">
        <v>1565303</v>
      </c>
      <c r="E8" s="159">
        <v>2335438</v>
      </c>
      <c r="F8" s="159">
        <v>4757683</v>
      </c>
      <c r="G8" s="159">
        <v>5188807</v>
      </c>
      <c r="H8" s="159">
        <v>5480280</v>
      </c>
      <c r="I8" s="160">
        <f>IFERROR(H8/G8-1,"-")</f>
        <v>5.6173413272068151E-2</v>
      </c>
      <c r="J8" s="159">
        <f t="shared" ref="J8:J20" si="0">H8-G8</f>
        <v>291473</v>
      </c>
      <c r="K8" s="160">
        <f t="shared" ref="K8:K20" si="1">H8/H$8</f>
        <v>1</v>
      </c>
      <c r="L8" s="81"/>
      <c r="N8" s="158" t="s">
        <v>70</v>
      </c>
      <c r="O8" s="159">
        <v>1299411</v>
      </c>
      <c r="P8" s="159">
        <v>375345</v>
      </c>
      <c r="Q8" s="159">
        <v>492258</v>
      </c>
      <c r="R8" s="159">
        <v>1243535</v>
      </c>
      <c r="S8" s="159">
        <v>1319978</v>
      </c>
      <c r="T8" s="159">
        <v>1387823</v>
      </c>
      <c r="U8" s="160">
        <f>IFERROR(T8/S8-1,"-")</f>
        <v>5.139858391579244E-2</v>
      </c>
      <c r="V8" s="159">
        <f>T8-S8</f>
        <v>67845</v>
      </c>
      <c r="W8" s="160">
        <f>T8/T$8</f>
        <v>1</v>
      </c>
    </row>
    <row r="9" spans="1:23" x14ac:dyDescent="0.25">
      <c r="A9" s="1" t="s">
        <v>98</v>
      </c>
      <c r="B9" s="161" t="s">
        <v>99</v>
      </c>
      <c r="C9" s="162">
        <v>1047557</v>
      </c>
      <c r="D9" s="162">
        <v>456683</v>
      </c>
      <c r="E9" s="162">
        <v>800301</v>
      </c>
      <c r="F9" s="162">
        <v>1016781</v>
      </c>
      <c r="G9" s="162">
        <v>1041269</v>
      </c>
      <c r="H9" s="162">
        <v>1058434</v>
      </c>
      <c r="I9" s="163">
        <f>IFERROR(H9/G9-1,"-")</f>
        <v>1.6484693196474609E-2</v>
      </c>
      <c r="J9" s="162">
        <f t="shared" si="0"/>
        <v>17165</v>
      </c>
      <c r="K9" s="163">
        <f t="shared" si="1"/>
        <v>0.19313502229813076</v>
      </c>
      <c r="L9" s="81"/>
      <c r="N9" s="161" t="s">
        <v>99</v>
      </c>
      <c r="O9" s="162">
        <v>127819</v>
      </c>
      <c r="P9" s="162">
        <v>51760</v>
      </c>
      <c r="Q9" s="162">
        <v>83468</v>
      </c>
      <c r="R9" s="162">
        <v>123951</v>
      </c>
      <c r="S9" s="162">
        <v>118966</v>
      </c>
      <c r="T9" s="162">
        <v>114660</v>
      </c>
      <c r="U9" s="163">
        <f>IFERROR(T9/S9-1,"-")</f>
        <v>-3.6195215439705497E-2</v>
      </c>
      <c r="V9" s="162">
        <f t="shared" ref="V9:V19" si="2">T9-S9</f>
        <v>-4306</v>
      </c>
      <c r="W9" s="163">
        <f>T9/T$8</f>
        <v>8.2618604822084662E-2</v>
      </c>
    </row>
    <row r="10" spans="1:23" x14ac:dyDescent="0.25">
      <c r="A10" s="164" t="s">
        <v>105</v>
      </c>
      <c r="B10" s="165" t="s">
        <v>105</v>
      </c>
      <c r="C10" s="166">
        <v>415150</v>
      </c>
      <c r="D10" s="166">
        <v>208389</v>
      </c>
      <c r="E10" s="166">
        <v>416048</v>
      </c>
      <c r="F10" s="166">
        <v>423208</v>
      </c>
      <c r="G10" s="166">
        <v>428791</v>
      </c>
      <c r="H10" s="166">
        <v>421973</v>
      </c>
      <c r="I10" s="167">
        <f>IFERROR(H10/G10-1,"-")</f>
        <v>-1.5900520300099585E-2</v>
      </c>
      <c r="J10" s="166">
        <f t="shared" si="0"/>
        <v>-6818</v>
      </c>
      <c r="K10" s="167">
        <f t="shared" si="1"/>
        <v>7.6998438036012765E-2</v>
      </c>
      <c r="L10" s="81"/>
      <c r="N10" s="165" t="s">
        <v>105</v>
      </c>
      <c r="O10" s="166">
        <v>51328</v>
      </c>
      <c r="P10" s="166">
        <v>24912</v>
      </c>
      <c r="Q10" s="166">
        <v>43482</v>
      </c>
      <c r="R10" s="166">
        <v>48094</v>
      </c>
      <c r="S10" s="166">
        <v>51902</v>
      </c>
      <c r="T10" s="166">
        <v>50245</v>
      </c>
      <c r="U10" s="167">
        <f>IFERROR(T10/S10-1,"-")</f>
        <v>-3.1925552001849655E-2</v>
      </c>
      <c r="V10" s="166">
        <f t="shared" si="2"/>
        <v>-1657</v>
      </c>
      <c r="W10" s="167">
        <f>T10/T$8</f>
        <v>3.6204184539382907E-2</v>
      </c>
    </row>
    <row r="11" spans="1:23" x14ac:dyDescent="0.25">
      <c r="A11" s="164" t="s">
        <v>102</v>
      </c>
      <c r="B11" s="165" t="s">
        <v>102</v>
      </c>
      <c r="C11" s="166">
        <v>632407</v>
      </c>
      <c r="D11" s="166">
        <v>248294</v>
      </c>
      <c r="E11" s="166">
        <v>384253</v>
      </c>
      <c r="F11" s="166">
        <v>593573</v>
      </c>
      <c r="G11" s="166">
        <v>612478</v>
      </c>
      <c r="H11" s="166">
        <v>636461</v>
      </c>
      <c r="I11" s="167">
        <f>IFERROR(H11/G11-1,"-")</f>
        <v>3.915732483452472E-2</v>
      </c>
      <c r="J11" s="166">
        <f t="shared" si="0"/>
        <v>23983</v>
      </c>
      <c r="K11" s="167">
        <f t="shared" si="1"/>
        <v>0.116136584262118</v>
      </c>
      <c r="L11" s="81"/>
      <c r="N11" s="165" t="s">
        <v>102</v>
      </c>
      <c r="O11" s="166">
        <v>76491</v>
      </c>
      <c r="P11" s="166">
        <v>26848</v>
      </c>
      <c r="Q11" s="166">
        <v>39986</v>
      </c>
      <c r="R11" s="166">
        <v>75857</v>
      </c>
      <c r="S11" s="166">
        <v>67064</v>
      </c>
      <c r="T11" s="166">
        <v>64415</v>
      </c>
      <c r="U11" s="167">
        <f>IFERROR(T11/S11-1,"-")</f>
        <v>-3.9499582488369267E-2</v>
      </c>
      <c r="V11" s="166">
        <f t="shared" si="2"/>
        <v>-2649</v>
      </c>
      <c r="W11" s="167">
        <f>T11/T$8</f>
        <v>4.6414420282701756E-2</v>
      </c>
    </row>
    <row r="12" spans="1:23" x14ac:dyDescent="0.25">
      <c r="A12" s="1"/>
      <c r="B12" s="161" t="s">
        <v>109</v>
      </c>
      <c r="C12" s="162">
        <v>3784016</v>
      </c>
      <c r="D12" s="162">
        <v>1108620</v>
      </c>
      <c r="E12" s="162">
        <v>1535137</v>
      </c>
      <c r="F12" s="162">
        <v>3740902</v>
      </c>
      <c r="G12" s="162">
        <v>4147538</v>
      </c>
      <c r="H12" s="162">
        <v>4421846</v>
      </c>
      <c r="I12" s="163">
        <f>IFERROR(H12/G12-1,"-")</f>
        <v>6.6137549553494157E-2</v>
      </c>
      <c r="J12" s="162">
        <f t="shared" si="0"/>
        <v>274308</v>
      </c>
      <c r="K12" s="163">
        <f t="shared" si="1"/>
        <v>0.80686497770186927</v>
      </c>
      <c r="L12" s="81"/>
      <c r="N12" s="161" t="s">
        <v>109</v>
      </c>
      <c r="O12" s="162">
        <v>1171592</v>
      </c>
      <c r="P12" s="162">
        <v>323585</v>
      </c>
      <c r="Q12" s="162">
        <v>408790</v>
      </c>
      <c r="R12" s="162">
        <v>1119584</v>
      </c>
      <c r="S12" s="162">
        <v>1201012</v>
      </c>
      <c r="T12" s="162">
        <v>1273163</v>
      </c>
      <c r="U12" s="163">
        <f>IFERROR(T12/S12-1,"-")</f>
        <v>6.007516994001727E-2</v>
      </c>
      <c r="V12" s="162">
        <f t="shared" si="2"/>
        <v>72151</v>
      </c>
      <c r="W12" s="163">
        <f>T12/T$8</f>
        <v>0.91738139517791539</v>
      </c>
    </row>
    <row r="13" spans="1:23" s="57" customFormat="1" x14ac:dyDescent="0.25">
      <c r="B13" s="165" t="s">
        <v>112</v>
      </c>
      <c r="C13" s="166">
        <v>1721079</v>
      </c>
      <c r="D13" s="166">
        <v>436137</v>
      </c>
      <c r="E13" s="166">
        <v>446045</v>
      </c>
      <c r="F13" s="166">
        <v>1722453</v>
      </c>
      <c r="G13" s="166">
        <v>1939344</v>
      </c>
      <c r="H13" s="166">
        <v>2075266</v>
      </c>
      <c r="I13" s="167">
        <f t="shared" ref="I13:I20" si="3">IFERROR(H13/G13-1,"-")</f>
        <v>7.0086585979588945E-2</v>
      </c>
      <c r="J13" s="166">
        <f t="shared" si="0"/>
        <v>135922</v>
      </c>
      <c r="K13" s="167">
        <f t="shared" si="1"/>
        <v>0.37867882662929631</v>
      </c>
      <c r="L13" s="168"/>
      <c r="N13" s="165" t="s">
        <v>112</v>
      </c>
      <c r="O13" s="166">
        <v>640459</v>
      </c>
      <c r="P13" s="166">
        <v>146501</v>
      </c>
      <c r="Q13" s="166">
        <v>142606</v>
      </c>
      <c r="R13" s="166">
        <v>581865</v>
      </c>
      <c r="S13" s="166">
        <v>634691</v>
      </c>
      <c r="T13" s="166">
        <v>683651</v>
      </c>
      <c r="U13" s="167">
        <f t="shared" ref="U13:U20" si="4">IFERROR(T13/S13-1,"-")</f>
        <v>7.7139899573178239E-2</v>
      </c>
      <c r="V13" s="166">
        <f t="shared" si="2"/>
        <v>48960</v>
      </c>
      <c r="W13" s="167">
        <f t="shared" ref="W13:W20" si="5">T13/T$8</f>
        <v>0.49260676613660387</v>
      </c>
    </row>
    <row r="14" spans="1:23" s="57" customFormat="1" x14ac:dyDescent="0.25">
      <c r="B14" s="165" t="s">
        <v>115</v>
      </c>
      <c r="C14" s="166">
        <v>491040</v>
      </c>
      <c r="D14" s="166">
        <v>138922</v>
      </c>
      <c r="E14" s="166">
        <v>222501</v>
      </c>
      <c r="F14" s="166">
        <v>385709</v>
      </c>
      <c r="G14" s="166">
        <v>431586</v>
      </c>
      <c r="H14" s="166">
        <v>447017</v>
      </c>
      <c r="I14" s="167">
        <f t="shared" si="3"/>
        <v>3.5754171822070191E-2</v>
      </c>
      <c r="J14" s="166">
        <f t="shared" si="0"/>
        <v>15431</v>
      </c>
      <c r="K14" s="167">
        <f t="shared" si="1"/>
        <v>8.1568277533264719E-2</v>
      </c>
      <c r="L14" s="168"/>
      <c r="N14" s="165" t="s">
        <v>115</v>
      </c>
      <c r="O14" s="166">
        <v>52401</v>
      </c>
      <c r="P14" s="166">
        <v>16159</v>
      </c>
      <c r="Q14" s="166">
        <v>21846</v>
      </c>
      <c r="R14" s="166">
        <v>39072</v>
      </c>
      <c r="S14" s="166">
        <v>45133</v>
      </c>
      <c r="T14" s="166">
        <v>44501</v>
      </c>
      <c r="U14" s="167">
        <f t="shared" si="4"/>
        <v>-1.4003057629672355E-2</v>
      </c>
      <c r="V14" s="166">
        <f t="shared" si="2"/>
        <v>-632</v>
      </c>
      <c r="W14" s="167">
        <f t="shared" si="5"/>
        <v>3.2065328215485689E-2</v>
      </c>
    </row>
    <row r="15" spans="1:23" x14ac:dyDescent="0.25">
      <c r="A15" s="1"/>
      <c r="B15" s="165" t="s">
        <v>118</v>
      </c>
      <c r="C15" s="166">
        <v>166950</v>
      </c>
      <c r="D15" s="166">
        <v>58766</v>
      </c>
      <c r="E15" s="166">
        <v>128102</v>
      </c>
      <c r="F15" s="166">
        <v>197280</v>
      </c>
      <c r="G15" s="166">
        <v>216824</v>
      </c>
      <c r="H15" s="166">
        <v>230379</v>
      </c>
      <c r="I15" s="167">
        <f t="shared" si="3"/>
        <v>6.2516142124487972E-2</v>
      </c>
      <c r="J15" s="166">
        <f t="shared" si="0"/>
        <v>13555</v>
      </c>
      <c r="K15" s="167">
        <f t="shared" si="1"/>
        <v>4.2037815586064946E-2</v>
      </c>
      <c r="L15" s="81"/>
      <c r="N15" s="165" t="s">
        <v>118</v>
      </c>
      <c r="O15" s="166">
        <v>24405</v>
      </c>
      <c r="P15" s="166">
        <v>9702</v>
      </c>
      <c r="Q15" s="166">
        <v>19919</v>
      </c>
      <c r="R15" s="166">
        <v>27268</v>
      </c>
      <c r="S15" s="166">
        <v>28898</v>
      </c>
      <c r="T15" s="166">
        <v>29098</v>
      </c>
      <c r="U15" s="167">
        <f t="shared" si="4"/>
        <v>6.9208941795280143E-3</v>
      </c>
      <c r="V15" s="166">
        <f t="shared" si="2"/>
        <v>200</v>
      </c>
      <c r="W15" s="167">
        <f t="shared" si="5"/>
        <v>2.0966650646372053E-2</v>
      </c>
    </row>
    <row r="16" spans="1:23" x14ac:dyDescent="0.25">
      <c r="A16" s="1"/>
      <c r="B16" s="165" t="s">
        <v>125</v>
      </c>
      <c r="C16" s="166">
        <v>137818</v>
      </c>
      <c r="D16" s="166">
        <v>39662</v>
      </c>
      <c r="E16" s="166">
        <v>93209</v>
      </c>
      <c r="F16" s="166">
        <v>169583</v>
      </c>
      <c r="G16" s="166">
        <v>165044</v>
      </c>
      <c r="H16" s="166">
        <v>174675</v>
      </c>
      <c r="I16" s="167">
        <f t="shared" si="3"/>
        <v>5.8354135866799162E-2</v>
      </c>
      <c r="J16" s="166">
        <f t="shared" si="0"/>
        <v>9631</v>
      </c>
      <c r="K16" s="167">
        <f t="shared" si="1"/>
        <v>3.1873371433576388E-2</v>
      </c>
      <c r="L16" s="81"/>
      <c r="N16" s="165" t="s">
        <v>125</v>
      </c>
      <c r="O16" s="166">
        <v>53890</v>
      </c>
      <c r="P16" s="166">
        <v>15410</v>
      </c>
      <c r="Q16" s="166">
        <v>30677</v>
      </c>
      <c r="R16" s="166">
        <v>57015</v>
      </c>
      <c r="S16" s="166">
        <v>55478</v>
      </c>
      <c r="T16" s="166">
        <v>57898</v>
      </c>
      <c r="U16" s="167">
        <f t="shared" si="4"/>
        <v>4.3620894769097696E-2</v>
      </c>
      <c r="V16" s="166">
        <f t="shared" si="2"/>
        <v>2420</v>
      </c>
      <c r="W16" s="167">
        <f t="shared" si="5"/>
        <v>4.1718576504352498E-2</v>
      </c>
    </row>
    <row r="17" spans="1:23" x14ac:dyDescent="0.25">
      <c r="A17" s="1"/>
      <c r="B17" s="165" t="s">
        <v>121</v>
      </c>
      <c r="C17" s="166">
        <v>133862</v>
      </c>
      <c r="D17" s="166">
        <v>55544</v>
      </c>
      <c r="E17" s="166">
        <v>93337</v>
      </c>
      <c r="F17" s="166">
        <v>146133</v>
      </c>
      <c r="G17" s="166">
        <v>151265</v>
      </c>
      <c r="H17" s="166">
        <v>157483</v>
      </c>
      <c r="I17" s="167">
        <f t="shared" si="3"/>
        <v>4.1106667107394301E-2</v>
      </c>
      <c r="J17" s="166">
        <f t="shared" si="0"/>
        <v>6218</v>
      </c>
      <c r="K17" s="167">
        <f t="shared" si="1"/>
        <v>2.8736305444247375E-2</v>
      </c>
      <c r="L17" s="81"/>
      <c r="N17" s="165" t="s">
        <v>121</v>
      </c>
      <c r="O17" s="166">
        <v>41202</v>
      </c>
      <c r="P17" s="166">
        <v>15534</v>
      </c>
      <c r="Q17" s="166">
        <v>22807</v>
      </c>
      <c r="R17" s="166">
        <v>38767</v>
      </c>
      <c r="S17" s="166">
        <v>44187</v>
      </c>
      <c r="T17" s="166">
        <v>44633</v>
      </c>
      <c r="U17" s="167">
        <f t="shared" si="4"/>
        <v>1.0093466404146101E-2</v>
      </c>
      <c r="V17" s="166">
        <f t="shared" si="2"/>
        <v>446</v>
      </c>
      <c r="W17" s="167">
        <f t="shared" si="5"/>
        <v>3.2160441209001439E-2</v>
      </c>
    </row>
    <row r="18" spans="1:23" x14ac:dyDescent="0.25">
      <c r="A18" s="1"/>
      <c r="B18" s="165" t="s">
        <v>130</v>
      </c>
      <c r="C18" s="166">
        <v>74390</v>
      </c>
      <c r="D18" s="166">
        <v>28784</v>
      </c>
      <c r="E18" s="166">
        <v>25400</v>
      </c>
      <c r="F18" s="166">
        <v>62340</v>
      </c>
      <c r="G18" s="166">
        <v>67966</v>
      </c>
      <c r="H18" s="166">
        <v>63716</v>
      </c>
      <c r="I18" s="167">
        <f t="shared" si="3"/>
        <v>-6.2531265632816413E-2</v>
      </c>
      <c r="J18" s="166">
        <f t="shared" si="0"/>
        <v>-4250</v>
      </c>
      <c r="K18" s="167">
        <f t="shared" si="1"/>
        <v>1.1626413248958082E-2</v>
      </c>
      <c r="L18" s="81"/>
      <c r="N18" s="165" t="s">
        <v>130</v>
      </c>
      <c r="O18" s="166">
        <v>26919</v>
      </c>
      <c r="P18" s="166">
        <v>9750</v>
      </c>
      <c r="Q18" s="166">
        <v>10533</v>
      </c>
      <c r="R18" s="166">
        <v>22457</v>
      </c>
      <c r="S18" s="166">
        <v>23505</v>
      </c>
      <c r="T18" s="166">
        <v>22219</v>
      </c>
      <c r="U18" s="167">
        <f t="shared" si="4"/>
        <v>-5.4711763454584172E-2</v>
      </c>
      <c r="V18" s="166">
        <f t="shared" si="2"/>
        <v>-1286</v>
      </c>
      <c r="W18" s="167">
        <f t="shared" si="5"/>
        <v>1.600996668883568E-2</v>
      </c>
    </row>
    <row r="19" spans="1:23" x14ac:dyDescent="0.25">
      <c r="A19" s="164" t="s">
        <v>146</v>
      </c>
      <c r="B19" s="165" t="s">
        <v>133</v>
      </c>
      <c r="C19" s="166">
        <v>106028</v>
      </c>
      <c r="D19" s="166">
        <v>42711</v>
      </c>
      <c r="E19" s="166">
        <v>22147</v>
      </c>
      <c r="F19" s="166">
        <v>56752</v>
      </c>
      <c r="G19" s="166">
        <v>70972</v>
      </c>
      <c r="H19" s="166">
        <v>68752</v>
      </c>
      <c r="I19" s="167">
        <f t="shared" si="3"/>
        <v>-3.1279941385335075E-2</v>
      </c>
      <c r="J19" s="166">
        <f t="shared" si="0"/>
        <v>-2220</v>
      </c>
      <c r="K19" s="167">
        <f t="shared" si="1"/>
        <v>1.2545344398461392E-2</v>
      </c>
      <c r="L19" s="81"/>
      <c r="N19" s="165" t="s">
        <v>133</v>
      </c>
      <c r="O19" s="166">
        <v>42509</v>
      </c>
      <c r="P19" s="166">
        <v>16737</v>
      </c>
      <c r="Q19" s="166">
        <v>10472</v>
      </c>
      <c r="R19" s="166">
        <v>22560</v>
      </c>
      <c r="S19" s="166">
        <v>26526</v>
      </c>
      <c r="T19" s="166">
        <v>24735</v>
      </c>
      <c r="U19" s="167">
        <f t="shared" si="4"/>
        <v>-6.7518660936439767E-2</v>
      </c>
      <c r="V19" s="166">
        <f t="shared" si="2"/>
        <v>-1791</v>
      </c>
      <c r="W19" s="167">
        <f t="shared" si="5"/>
        <v>1.7822877989484249E-2</v>
      </c>
    </row>
    <row r="20" spans="1:23" x14ac:dyDescent="0.25">
      <c r="A20" s="169" t="s">
        <v>147</v>
      </c>
      <c r="B20" s="170" t="s">
        <v>147</v>
      </c>
      <c r="C20" s="171">
        <f t="shared" ref="C20:H20" si="6">C12-SUM(C13:C19)</f>
        <v>952849</v>
      </c>
      <c r="D20" s="171">
        <f t="shared" si="6"/>
        <v>308094</v>
      </c>
      <c r="E20" s="171">
        <f t="shared" si="6"/>
        <v>504396</v>
      </c>
      <c r="F20" s="171">
        <f t="shared" si="6"/>
        <v>1000652</v>
      </c>
      <c r="G20" s="171">
        <f t="shared" si="6"/>
        <v>1104537</v>
      </c>
      <c r="H20" s="171">
        <f t="shared" si="6"/>
        <v>1204558</v>
      </c>
      <c r="I20" s="172">
        <f t="shared" si="3"/>
        <v>9.0554684904172511E-2</v>
      </c>
      <c r="J20" s="171">
        <f t="shared" si="0"/>
        <v>100021</v>
      </c>
      <c r="K20" s="172">
        <f t="shared" si="1"/>
        <v>0.21979862342800002</v>
      </c>
      <c r="L20" s="81"/>
      <c r="N20" s="170" t="s">
        <v>147</v>
      </c>
      <c r="O20" s="171">
        <f t="shared" ref="O20:T20" si="7">O12-SUM(O13:O19)</f>
        <v>289807</v>
      </c>
      <c r="P20" s="171">
        <f t="shared" si="7"/>
        <v>93792</v>
      </c>
      <c r="Q20" s="171">
        <f t="shared" si="7"/>
        <v>149930</v>
      </c>
      <c r="R20" s="171">
        <f t="shared" si="7"/>
        <v>330580</v>
      </c>
      <c r="S20" s="171">
        <f t="shared" si="7"/>
        <v>342594</v>
      </c>
      <c r="T20" s="171">
        <f t="shared" si="7"/>
        <v>366428</v>
      </c>
      <c r="U20" s="172">
        <f t="shared" si="4"/>
        <v>6.9569227715605031E-2</v>
      </c>
      <c r="V20" s="171">
        <f>T20-S20</f>
        <v>23834</v>
      </c>
      <c r="W20" s="172">
        <f t="shared" si="5"/>
        <v>0.26403078778777983</v>
      </c>
    </row>
    <row r="21" spans="1:23" x14ac:dyDescent="0.25">
      <c r="B21" s="157" t="s">
        <v>46</v>
      </c>
      <c r="C21" s="155"/>
      <c r="D21" s="155"/>
      <c r="E21" s="155"/>
      <c r="F21" s="155"/>
      <c r="G21" s="155"/>
      <c r="H21" s="156"/>
      <c r="I21" s="156"/>
      <c r="J21" s="156"/>
      <c r="K21" s="155"/>
      <c r="L21" s="173"/>
      <c r="M21" s="173"/>
      <c r="N21" s="173"/>
    </row>
    <row r="22" spans="1:23" x14ac:dyDescent="0.25">
      <c r="B22" s="158" t="s">
        <v>70</v>
      </c>
      <c r="C22" s="159">
        <v>1762715</v>
      </c>
      <c r="D22" s="159">
        <v>550867</v>
      </c>
      <c r="E22" s="159">
        <v>881045</v>
      </c>
      <c r="F22" s="159">
        <v>1757049</v>
      </c>
      <c r="G22" s="159">
        <v>1888332</v>
      </c>
      <c r="H22" s="159">
        <v>1938898</v>
      </c>
      <c r="I22" s="160">
        <f>IFERROR(H22/G22-1,"-")</f>
        <v>2.677813011694985E-2</v>
      </c>
      <c r="J22" s="159">
        <f>H22-G22</f>
        <v>50566</v>
      </c>
      <c r="K22" s="160">
        <f>H22/H$8</f>
        <v>0.35379542651105417</v>
      </c>
      <c r="L22" s="107"/>
      <c r="M22" s="107"/>
      <c r="N22" s="107"/>
    </row>
    <row r="23" spans="1:23" x14ac:dyDescent="0.25">
      <c r="B23" s="161" t="s">
        <v>99</v>
      </c>
      <c r="C23" s="162">
        <v>222987</v>
      </c>
      <c r="D23" s="162">
        <v>117997</v>
      </c>
      <c r="E23" s="162">
        <v>247584</v>
      </c>
      <c r="F23" s="162">
        <v>207208</v>
      </c>
      <c r="G23" s="162">
        <v>181512</v>
      </c>
      <c r="H23" s="162">
        <v>161819</v>
      </c>
      <c r="I23" s="163">
        <f>IFERROR(H23/G23-1,"-")</f>
        <v>-0.10849420423994005</v>
      </c>
      <c r="J23" s="162">
        <f t="shared" ref="J23:J33" si="8">H23-G23</f>
        <v>-19693</v>
      </c>
      <c r="K23" s="163">
        <f>H23/H$8</f>
        <v>2.9527505893859437E-2</v>
      </c>
    </row>
    <row r="24" spans="1:23" x14ac:dyDescent="0.25">
      <c r="B24" s="165" t="s">
        <v>105</v>
      </c>
      <c r="C24" s="166">
        <v>113067</v>
      </c>
      <c r="D24" s="166">
        <v>68476</v>
      </c>
      <c r="E24" s="166">
        <v>126666</v>
      </c>
      <c r="F24" s="166">
        <v>86811</v>
      </c>
      <c r="G24" s="166">
        <v>75374</v>
      </c>
      <c r="H24" s="166">
        <v>60650</v>
      </c>
      <c r="I24" s="167">
        <f>IFERROR(H24/G24-1,"-")</f>
        <v>-0.19534587523549229</v>
      </c>
      <c r="J24" s="166">
        <f t="shared" si="8"/>
        <v>-14724</v>
      </c>
      <c r="K24" s="167">
        <f>H24/H$8</f>
        <v>1.1066952783434423E-2</v>
      </c>
    </row>
    <row r="25" spans="1:23" x14ac:dyDescent="0.25">
      <c r="B25" s="165" t="s">
        <v>102</v>
      </c>
      <c r="C25" s="166">
        <v>109920</v>
      </c>
      <c r="D25" s="166">
        <v>49521</v>
      </c>
      <c r="E25" s="166">
        <v>120918</v>
      </c>
      <c r="F25" s="166">
        <v>120397</v>
      </c>
      <c r="G25" s="166">
        <v>106138</v>
      </c>
      <c r="H25" s="166">
        <v>101169</v>
      </c>
      <c r="I25" s="167">
        <f>IFERROR(H25/G25-1,"-")</f>
        <v>-4.6816408826245048E-2</v>
      </c>
      <c r="J25" s="166">
        <f t="shared" si="8"/>
        <v>-4969</v>
      </c>
      <c r="K25" s="167">
        <f>H25/H$8</f>
        <v>1.8460553110425014E-2</v>
      </c>
    </row>
    <row r="26" spans="1:23" x14ac:dyDescent="0.25">
      <c r="B26" s="161" t="s">
        <v>109</v>
      </c>
      <c r="C26" s="162">
        <v>1539728</v>
      </c>
      <c r="D26" s="162">
        <v>432870</v>
      </c>
      <c r="E26" s="162">
        <v>633461</v>
      </c>
      <c r="F26" s="162">
        <v>1549841</v>
      </c>
      <c r="G26" s="162">
        <v>1706820</v>
      </c>
      <c r="H26" s="162">
        <v>1777079</v>
      </c>
      <c r="I26" s="163">
        <f>IFERROR(H26/G26-1,"-")</f>
        <v>4.1163684512719456E-2</v>
      </c>
      <c r="J26" s="162">
        <f t="shared" si="8"/>
        <v>70259</v>
      </c>
      <c r="K26" s="163">
        <f>H26/H$8</f>
        <v>0.32426792061719473</v>
      </c>
    </row>
    <row r="27" spans="1:23" x14ac:dyDescent="0.25">
      <c r="B27" s="165" t="s">
        <v>112</v>
      </c>
      <c r="C27" s="166">
        <v>757594</v>
      </c>
      <c r="D27" s="166">
        <v>187852</v>
      </c>
      <c r="E27" s="166">
        <v>208305</v>
      </c>
      <c r="F27" s="166">
        <v>783677</v>
      </c>
      <c r="G27" s="166">
        <v>883653</v>
      </c>
      <c r="H27" s="166">
        <v>930359</v>
      </c>
      <c r="I27" s="167">
        <f t="shared" ref="I27:I34" si="9">IFERROR(H27/G27-1,"-")</f>
        <v>5.2855589241478373E-2</v>
      </c>
      <c r="J27" s="166">
        <f t="shared" si="8"/>
        <v>46706</v>
      </c>
      <c r="K27" s="167">
        <f t="shared" ref="K27:K34" si="10">H27/H$8</f>
        <v>0.16976486602874305</v>
      </c>
    </row>
    <row r="28" spans="1:23" x14ac:dyDescent="0.25">
      <c r="B28" s="165" t="s">
        <v>115</v>
      </c>
      <c r="C28" s="166">
        <v>201016</v>
      </c>
      <c r="D28" s="166">
        <v>57141</v>
      </c>
      <c r="E28" s="166">
        <v>103865</v>
      </c>
      <c r="F28" s="166">
        <v>169299</v>
      </c>
      <c r="G28" s="166">
        <v>182538</v>
      </c>
      <c r="H28" s="166">
        <v>183463</v>
      </c>
      <c r="I28" s="167">
        <f t="shared" si="9"/>
        <v>5.0674380129069885E-3</v>
      </c>
      <c r="J28" s="166">
        <f t="shared" si="8"/>
        <v>925</v>
      </c>
      <c r="K28" s="167">
        <f t="shared" si="10"/>
        <v>3.3476939134496779E-2</v>
      </c>
    </row>
    <row r="29" spans="1:23" x14ac:dyDescent="0.25">
      <c r="B29" s="165" t="s">
        <v>118</v>
      </c>
      <c r="C29" s="166">
        <v>52571</v>
      </c>
      <c r="D29" s="166">
        <v>20504</v>
      </c>
      <c r="E29" s="166">
        <v>42447</v>
      </c>
      <c r="F29" s="166">
        <v>63176</v>
      </c>
      <c r="G29" s="166">
        <v>65334</v>
      </c>
      <c r="H29" s="166">
        <v>57978</v>
      </c>
      <c r="I29" s="167">
        <f t="shared" si="9"/>
        <v>-0.11259068785012394</v>
      </c>
      <c r="J29" s="166">
        <f t="shared" si="8"/>
        <v>-7356</v>
      </c>
      <c r="K29" s="167">
        <f t="shared" si="10"/>
        <v>1.0579386454706694E-2</v>
      </c>
    </row>
    <row r="30" spans="1:23" x14ac:dyDescent="0.25">
      <c r="B30" s="165" t="s">
        <v>125</v>
      </c>
      <c r="C30" s="166">
        <v>61428</v>
      </c>
      <c r="D30" s="166">
        <v>17078</v>
      </c>
      <c r="E30" s="166">
        <v>41550</v>
      </c>
      <c r="F30" s="166">
        <v>75901</v>
      </c>
      <c r="G30" s="166">
        <v>70878</v>
      </c>
      <c r="H30" s="166">
        <v>71598</v>
      </c>
      <c r="I30" s="167">
        <f t="shared" si="9"/>
        <v>1.0158300177770307E-2</v>
      </c>
      <c r="J30" s="166">
        <f t="shared" si="8"/>
        <v>720</v>
      </c>
      <c r="K30" s="167">
        <f t="shared" si="10"/>
        <v>1.3064660929733518E-2</v>
      </c>
    </row>
    <row r="31" spans="1:23" x14ac:dyDescent="0.25">
      <c r="B31" s="165" t="s">
        <v>121</v>
      </c>
      <c r="C31" s="166">
        <v>70272</v>
      </c>
      <c r="D31" s="166">
        <v>28980</v>
      </c>
      <c r="E31" s="166">
        <v>51893</v>
      </c>
      <c r="F31" s="166">
        <v>82793</v>
      </c>
      <c r="G31" s="166">
        <v>80226</v>
      </c>
      <c r="H31" s="166">
        <v>81717</v>
      </c>
      <c r="I31" s="167">
        <f t="shared" si="9"/>
        <v>1.858499738239483E-2</v>
      </c>
      <c r="J31" s="166">
        <f t="shared" si="8"/>
        <v>1491</v>
      </c>
      <c r="K31" s="167">
        <f t="shared" si="10"/>
        <v>1.4911099432875692E-2</v>
      </c>
    </row>
    <row r="32" spans="1:23" x14ac:dyDescent="0.25">
      <c r="B32" s="165" t="s">
        <v>130</v>
      </c>
      <c r="C32" s="166">
        <v>30964</v>
      </c>
      <c r="D32" s="166">
        <v>11625</v>
      </c>
      <c r="E32" s="166">
        <v>7603</v>
      </c>
      <c r="F32" s="166">
        <v>22864</v>
      </c>
      <c r="G32" s="166">
        <v>24590</v>
      </c>
      <c r="H32" s="166">
        <v>24160</v>
      </c>
      <c r="I32" s="167">
        <f t="shared" si="9"/>
        <v>-1.7486783245221682E-2</v>
      </c>
      <c r="J32" s="166">
        <f t="shared" si="8"/>
        <v>-430</v>
      </c>
      <c r="K32" s="167">
        <f t="shared" si="10"/>
        <v>4.4085338705321629E-3</v>
      </c>
    </row>
    <row r="33" spans="2:14" x14ac:dyDescent="0.25">
      <c r="B33" s="165" t="s">
        <v>133</v>
      </c>
      <c r="C33" s="166">
        <v>35546</v>
      </c>
      <c r="D33" s="166">
        <v>13377</v>
      </c>
      <c r="E33" s="166">
        <v>5465</v>
      </c>
      <c r="F33" s="166">
        <v>19705</v>
      </c>
      <c r="G33" s="166">
        <v>25667</v>
      </c>
      <c r="H33" s="166">
        <v>23273</v>
      </c>
      <c r="I33" s="167">
        <f t="shared" si="9"/>
        <v>-9.3271515954338247E-2</v>
      </c>
      <c r="J33" s="166">
        <f t="shared" si="8"/>
        <v>-2394</v>
      </c>
      <c r="K33" s="167">
        <f t="shared" si="10"/>
        <v>4.2466808265271116E-3</v>
      </c>
    </row>
    <row r="34" spans="2:14" x14ac:dyDescent="0.25">
      <c r="B34" s="170" t="s">
        <v>147</v>
      </c>
      <c r="C34" s="171">
        <f t="shared" ref="C34:H34" si="11">C26-SUM(C27:C33)</f>
        <v>330337</v>
      </c>
      <c r="D34" s="171">
        <f t="shared" si="11"/>
        <v>96313</v>
      </c>
      <c r="E34" s="171">
        <f t="shared" si="11"/>
        <v>172333</v>
      </c>
      <c r="F34" s="171">
        <f t="shared" si="11"/>
        <v>332426</v>
      </c>
      <c r="G34" s="171">
        <f t="shared" si="11"/>
        <v>373934</v>
      </c>
      <c r="H34" s="171">
        <f t="shared" si="11"/>
        <v>404531</v>
      </c>
      <c r="I34" s="172">
        <f t="shared" si="9"/>
        <v>8.1824600063112651E-2</v>
      </c>
      <c r="J34" s="171">
        <f>H34-G34</f>
        <v>30597</v>
      </c>
      <c r="K34" s="172">
        <f t="shared" si="10"/>
        <v>7.3815753939579731E-2</v>
      </c>
    </row>
    <row r="35" spans="2:14" x14ac:dyDescent="0.25">
      <c r="B35" s="157" t="s">
        <v>47</v>
      </c>
      <c r="C35" s="155"/>
      <c r="D35" s="155"/>
      <c r="E35" s="155"/>
      <c r="F35" s="155"/>
      <c r="G35" s="155"/>
      <c r="H35" s="156"/>
      <c r="I35" s="156"/>
      <c r="J35" s="156"/>
      <c r="K35" s="155"/>
      <c r="L35" s="173"/>
      <c r="M35" s="173"/>
      <c r="N35" s="173"/>
    </row>
    <row r="36" spans="2:14" x14ac:dyDescent="0.25">
      <c r="B36" s="158" t="s">
        <v>70</v>
      </c>
      <c r="C36" s="159">
        <v>1299411</v>
      </c>
      <c r="D36" s="159">
        <v>375345</v>
      </c>
      <c r="E36" s="159">
        <v>492258</v>
      </c>
      <c r="F36" s="159">
        <v>1243535</v>
      </c>
      <c r="G36" s="159">
        <v>1319978</v>
      </c>
      <c r="H36" s="159">
        <v>1387823</v>
      </c>
      <c r="I36" s="160">
        <f>IFERROR(H36/G36-1,"-")</f>
        <v>5.139858391579244E-2</v>
      </c>
      <c r="J36" s="159">
        <f>H36-G36</f>
        <v>67845</v>
      </c>
      <c r="K36" s="160">
        <f>H36/H$8</f>
        <v>0.2532394330216704</v>
      </c>
      <c r="L36" s="107"/>
      <c r="M36" s="107"/>
      <c r="N36" s="107"/>
    </row>
    <row r="37" spans="2:14" x14ac:dyDescent="0.25">
      <c r="B37" s="161" t="s">
        <v>99</v>
      </c>
      <c r="C37" s="162">
        <v>127819</v>
      </c>
      <c r="D37" s="162">
        <v>51760</v>
      </c>
      <c r="E37" s="162">
        <v>83468</v>
      </c>
      <c r="F37" s="162">
        <v>123951</v>
      </c>
      <c r="G37" s="162">
        <v>118966</v>
      </c>
      <c r="H37" s="162">
        <v>114660</v>
      </c>
      <c r="I37" s="163">
        <f>IFERROR(H37/G37-1,"-")</f>
        <v>-3.6195215439705497E-2</v>
      </c>
      <c r="J37" s="162">
        <f t="shared" ref="J37:J47" si="12">H37-G37</f>
        <v>-4306</v>
      </c>
      <c r="K37" s="163">
        <f>H37/H$8</f>
        <v>2.0922288642186166E-2</v>
      </c>
    </row>
    <row r="38" spans="2:14" x14ac:dyDescent="0.25">
      <c r="B38" s="165" t="s">
        <v>105</v>
      </c>
      <c r="C38" s="166">
        <v>51328</v>
      </c>
      <c r="D38" s="166">
        <v>24912</v>
      </c>
      <c r="E38" s="166">
        <v>43482</v>
      </c>
      <c r="F38" s="166">
        <v>48094</v>
      </c>
      <c r="G38" s="166">
        <v>51902</v>
      </c>
      <c r="H38" s="166">
        <v>50245</v>
      </c>
      <c r="I38" s="167">
        <f>IFERROR(H38/G38-1,"-")</f>
        <v>-3.1925552001849655E-2</v>
      </c>
      <c r="J38" s="166">
        <f t="shared" si="12"/>
        <v>-1657</v>
      </c>
      <c r="K38" s="167">
        <f>H38/H$8</f>
        <v>9.1683271657652526E-3</v>
      </c>
    </row>
    <row r="39" spans="2:14" x14ac:dyDescent="0.25">
      <c r="B39" s="165" t="s">
        <v>102</v>
      </c>
      <c r="C39" s="166">
        <v>76491</v>
      </c>
      <c r="D39" s="166">
        <v>26848</v>
      </c>
      <c r="E39" s="166">
        <v>39986</v>
      </c>
      <c r="F39" s="166">
        <v>75857</v>
      </c>
      <c r="G39" s="166">
        <v>67064</v>
      </c>
      <c r="H39" s="166">
        <v>64415</v>
      </c>
      <c r="I39" s="167">
        <f>IFERROR(H39/G39-1,"-")</f>
        <v>-3.9499582488369267E-2</v>
      </c>
      <c r="J39" s="166">
        <f t="shared" si="12"/>
        <v>-2649</v>
      </c>
      <c r="K39" s="167">
        <f>H39/H$8</f>
        <v>1.1753961476420913E-2</v>
      </c>
    </row>
    <row r="40" spans="2:14" x14ac:dyDescent="0.25">
      <c r="B40" s="161" t="s">
        <v>109</v>
      </c>
      <c r="C40" s="162">
        <v>1171592</v>
      </c>
      <c r="D40" s="162">
        <v>323585</v>
      </c>
      <c r="E40" s="162">
        <v>408790</v>
      </c>
      <c r="F40" s="162">
        <v>1119584</v>
      </c>
      <c r="G40" s="162">
        <v>1201012</v>
      </c>
      <c r="H40" s="162">
        <v>1273163</v>
      </c>
      <c r="I40" s="163">
        <f>IFERROR(H40/G40-1,"-")</f>
        <v>6.007516994001727E-2</v>
      </c>
      <c r="J40" s="162">
        <f t="shared" si="12"/>
        <v>72151</v>
      </c>
      <c r="K40" s="163">
        <f>H40/H$8</f>
        <v>0.23231714437948425</v>
      </c>
    </row>
    <row r="41" spans="2:14" x14ac:dyDescent="0.25">
      <c r="B41" s="165" t="s">
        <v>112</v>
      </c>
      <c r="C41" s="166">
        <v>640459</v>
      </c>
      <c r="D41" s="166">
        <v>146501</v>
      </c>
      <c r="E41" s="166">
        <v>142606</v>
      </c>
      <c r="F41" s="166">
        <v>581865</v>
      </c>
      <c r="G41" s="166">
        <v>634691</v>
      </c>
      <c r="H41" s="166">
        <v>683651</v>
      </c>
      <c r="I41" s="167">
        <f t="shared" ref="I41:I48" si="13">IFERROR(H41/G41-1,"-")</f>
        <v>7.7139899573178239E-2</v>
      </c>
      <c r="J41" s="166">
        <f t="shared" si="12"/>
        <v>48960</v>
      </c>
      <c r="K41" s="167">
        <f t="shared" ref="K41:K48" si="14">H41/H$8</f>
        <v>0.12474745815907216</v>
      </c>
    </row>
    <row r="42" spans="2:14" x14ac:dyDescent="0.25">
      <c r="B42" s="165" t="s">
        <v>115</v>
      </c>
      <c r="C42" s="166">
        <v>52401</v>
      </c>
      <c r="D42" s="166">
        <v>16159</v>
      </c>
      <c r="E42" s="166">
        <v>21846</v>
      </c>
      <c r="F42" s="166">
        <v>39072</v>
      </c>
      <c r="G42" s="166">
        <v>45133</v>
      </c>
      <c r="H42" s="166">
        <v>44501</v>
      </c>
      <c r="I42" s="167">
        <f t="shared" si="13"/>
        <v>-1.4003057629672355E-2</v>
      </c>
      <c r="J42" s="166">
        <f t="shared" si="12"/>
        <v>-632</v>
      </c>
      <c r="K42" s="167">
        <f t="shared" si="14"/>
        <v>8.1202055369433684E-3</v>
      </c>
    </row>
    <row r="43" spans="2:14" x14ac:dyDescent="0.25">
      <c r="B43" s="165" t="s">
        <v>118</v>
      </c>
      <c r="C43" s="166">
        <v>24405</v>
      </c>
      <c r="D43" s="166">
        <v>9702</v>
      </c>
      <c r="E43" s="166">
        <v>19919</v>
      </c>
      <c r="F43" s="166">
        <v>27268</v>
      </c>
      <c r="G43" s="166">
        <v>28898</v>
      </c>
      <c r="H43" s="166">
        <v>29098</v>
      </c>
      <c r="I43" s="167">
        <f t="shared" si="13"/>
        <v>6.9208941795280143E-3</v>
      </c>
      <c r="J43" s="166">
        <f t="shared" si="12"/>
        <v>200</v>
      </c>
      <c r="K43" s="167">
        <f t="shared" si="14"/>
        <v>5.3095827220506981E-3</v>
      </c>
    </row>
    <row r="44" spans="2:14" x14ac:dyDescent="0.25">
      <c r="B44" s="165" t="s">
        <v>125</v>
      </c>
      <c r="C44" s="166">
        <v>53890</v>
      </c>
      <c r="D44" s="166">
        <v>15410</v>
      </c>
      <c r="E44" s="166">
        <v>30677</v>
      </c>
      <c r="F44" s="166">
        <v>57015</v>
      </c>
      <c r="G44" s="166">
        <v>55478</v>
      </c>
      <c r="H44" s="166">
        <v>57898</v>
      </c>
      <c r="I44" s="167">
        <f t="shared" si="13"/>
        <v>4.3620894769097696E-2</v>
      </c>
      <c r="J44" s="166">
        <f t="shared" si="12"/>
        <v>2420</v>
      </c>
      <c r="K44" s="167">
        <f t="shared" si="14"/>
        <v>1.0564788660433408E-2</v>
      </c>
    </row>
    <row r="45" spans="2:14" x14ac:dyDescent="0.25">
      <c r="B45" s="165" t="s">
        <v>121</v>
      </c>
      <c r="C45" s="166">
        <v>41202</v>
      </c>
      <c r="D45" s="166">
        <v>15534</v>
      </c>
      <c r="E45" s="166">
        <v>22807</v>
      </c>
      <c r="F45" s="166">
        <v>38767</v>
      </c>
      <c r="G45" s="166">
        <v>44187</v>
      </c>
      <c r="H45" s="166">
        <v>44633</v>
      </c>
      <c r="I45" s="167">
        <f t="shared" si="13"/>
        <v>1.0093466404146101E-2</v>
      </c>
      <c r="J45" s="166">
        <f t="shared" si="12"/>
        <v>446</v>
      </c>
      <c r="K45" s="167">
        <f t="shared" si="14"/>
        <v>8.1442918974942886E-3</v>
      </c>
    </row>
    <row r="46" spans="2:14" x14ac:dyDescent="0.25">
      <c r="B46" s="165" t="s">
        <v>130</v>
      </c>
      <c r="C46" s="166">
        <v>26919</v>
      </c>
      <c r="D46" s="166">
        <v>9750</v>
      </c>
      <c r="E46" s="166">
        <v>10533</v>
      </c>
      <c r="F46" s="166">
        <v>22457</v>
      </c>
      <c r="G46" s="166">
        <v>23505</v>
      </c>
      <c r="H46" s="166">
        <v>22219</v>
      </c>
      <c r="I46" s="167">
        <f t="shared" si="13"/>
        <v>-5.4711763454584172E-2</v>
      </c>
      <c r="J46" s="166">
        <f t="shared" si="12"/>
        <v>-1286</v>
      </c>
      <c r="K46" s="167">
        <f t="shared" si="14"/>
        <v>4.0543548869765777E-3</v>
      </c>
    </row>
    <row r="47" spans="2:14" x14ac:dyDescent="0.25">
      <c r="B47" s="165" t="s">
        <v>133</v>
      </c>
      <c r="C47" s="166">
        <v>42509</v>
      </c>
      <c r="D47" s="166">
        <v>16737</v>
      </c>
      <c r="E47" s="166">
        <v>10472</v>
      </c>
      <c r="F47" s="166">
        <v>22560</v>
      </c>
      <c r="G47" s="166">
        <v>26526</v>
      </c>
      <c r="H47" s="166">
        <v>24735</v>
      </c>
      <c r="I47" s="167">
        <f t="shared" si="13"/>
        <v>-6.7518660936439767E-2</v>
      </c>
      <c r="J47" s="166">
        <f t="shared" si="12"/>
        <v>-1791</v>
      </c>
      <c r="K47" s="167">
        <f t="shared" si="14"/>
        <v>4.5134555168714011E-3</v>
      </c>
    </row>
    <row r="48" spans="2:14" x14ac:dyDescent="0.25">
      <c r="B48" s="170" t="s">
        <v>147</v>
      </c>
      <c r="C48" s="171">
        <f t="shared" ref="C48:H48" si="15">C40-SUM(C41:C47)</f>
        <v>289807</v>
      </c>
      <c r="D48" s="171">
        <f t="shared" si="15"/>
        <v>93792</v>
      </c>
      <c r="E48" s="171">
        <f t="shared" si="15"/>
        <v>149930</v>
      </c>
      <c r="F48" s="171">
        <f t="shared" si="15"/>
        <v>330580</v>
      </c>
      <c r="G48" s="171">
        <f t="shared" si="15"/>
        <v>342594</v>
      </c>
      <c r="H48" s="171">
        <f t="shared" si="15"/>
        <v>366428</v>
      </c>
      <c r="I48" s="172">
        <f t="shared" si="13"/>
        <v>6.9569227715605031E-2</v>
      </c>
      <c r="J48" s="171">
        <f>H48-G48</f>
        <v>23834</v>
      </c>
      <c r="K48" s="172">
        <f t="shared" si="14"/>
        <v>6.6863006999642358E-2</v>
      </c>
    </row>
    <row r="49" spans="2:14" x14ac:dyDescent="0.25">
      <c r="B49" s="157" t="s">
        <v>48</v>
      </c>
      <c r="C49" s="155"/>
      <c r="D49" s="155"/>
      <c r="E49" s="155"/>
      <c r="F49" s="155"/>
      <c r="G49" s="155"/>
      <c r="H49" s="156"/>
      <c r="I49" s="156"/>
      <c r="J49" s="156"/>
      <c r="K49" s="155"/>
      <c r="L49" s="173"/>
      <c r="M49" s="173"/>
      <c r="N49" s="173"/>
    </row>
    <row r="50" spans="2:14" x14ac:dyDescent="0.25">
      <c r="B50" s="158" t="s">
        <v>70</v>
      </c>
      <c r="C50" s="159">
        <v>45076</v>
      </c>
      <c r="D50" s="159">
        <v>12633</v>
      </c>
      <c r="E50" s="159">
        <v>20161</v>
      </c>
      <c r="F50" s="159">
        <v>37751</v>
      </c>
      <c r="G50" s="159">
        <v>51166</v>
      </c>
      <c r="H50" s="159">
        <v>43737</v>
      </c>
      <c r="I50" s="160">
        <f>IFERROR(H50/G50-1,"-")</f>
        <v>-0.14519407418989172</v>
      </c>
      <c r="J50" s="159">
        <f>H50-G50</f>
        <v>-7429</v>
      </c>
      <c r="K50" s="160">
        <f>H50/H$8</f>
        <v>7.9807966016334931E-3</v>
      </c>
      <c r="L50" s="107"/>
      <c r="M50" s="107"/>
      <c r="N50" s="107"/>
    </row>
    <row r="51" spans="2:14" x14ac:dyDescent="0.25">
      <c r="B51" s="161" t="s">
        <v>99</v>
      </c>
      <c r="C51" s="162">
        <v>10509</v>
      </c>
      <c r="D51" s="162">
        <v>2339</v>
      </c>
      <c r="E51" s="162">
        <v>4950</v>
      </c>
      <c r="F51" s="162">
        <v>6762</v>
      </c>
      <c r="G51" s="162">
        <v>20250</v>
      </c>
      <c r="H51" s="162">
        <v>11054</v>
      </c>
      <c r="I51" s="163">
        <f>IFERROR(H51/G51-1,"-")</f>
        <v>-0.45412345679012345</v>
      </c>
      <c r="J51" s="162">
        <f t="shared" ref="J51:J61" si="16">H51-G51</f>
        <v>-9196</v>
      </c>
      <c r="K51" s="163">
        <f>H51/H$8</f>
        <v>2.0170502237111974E-3</v>
      </c>
    </row>
    <row r="52" spans="2:14" x14ac:dyDescent="0.25">
      <c r="B52" s="165" t="s">
        <v>105</v>
      </c>
      <c r="C52" s="166">
        <v>5944</v>
      </c>
      <c r="D52" s="166">
        <v>1658</v>
      </c>
      <c r="E52" s="166">
        <v>2415</v>
      </c>
      <c r="F52" s="166">
        <v>3515</v>
      </c>
      <c r="G52" s="166">
        <v>14811</v>
      </c>
      <c r="H52" s="166">
        <v>7251</v>
      </c>
      <c r="I52" s="167">
        <f>IFERROR(H52/G52-1,"-")</f>
        <v>-0.51043143609479436</v>
      </c>
      <c r="J52" s="166">
        <f t="shared" si="16"/>
        <v>-7560</v>
      </c>
      <c r="K52" s="167">
        <f>H52/H$8</f>
        <v>1.323107578444897E-3</v>
      </c>
    </row>
    <row r="53" spans="2:14" x14ac:dyDescent="0.25">
      <c r="B53" s="165" t="s">
        <v>102</v>
      </c>
      <c r="C53" s="166">
        <v>4565</v>
      </c>
      <c r="D53" s="166">
        <v>681</v>
      </c>
      <c r="E53" s="166">
        <v>2535</v>
      </c>
      <c r="F53" s="166">
        <v>3247</v>
      </c>
      <c r="G53" s="166">
        <v>5439</v>
      </c>
      <c r="H53" s="166">
        <v>3803</v>
      </c>
      <c r="I53" s="167">
        <f>IFERROR(H53/G53-1,"-")</f>
        <v>-0.30079058650487223</v>
      </c>
      <c r="J53" s="166">
        <f t="shared" si="16"/>
        <v>-1636</v>
      </c>
      <c r="K53" s="167">
        <f>H53/H$8</f>
        <v>6.9394264526630026E-4</v>
      </c>
    </row>
    <row r="54" spans="2:14" x14ac:dyDescent="0.25">
      <c r="B54" s="161" t="s">
        <v>109</v>
      </c>
      <c r="C54" s="162">
        <v>34567</v>
      </c>
      <c r="D54" s="162">
        <v>10294</v>
      </c>
      <c r="E54" s="162">
        <v>15211</v>
      </c>
      <c r="F54" s="162">
        <v>30989</v>
      </c>
      <c r="G54" s="162">
        <v>30916</v>
      </c>
      <c r="H54" s="162">
        <v>32683</v>
      </c>
      <c r="I54" s="163">
        <f>IFERROR(H54/G54-1,"-")</f>
        <v>5.7154871264070373E-2</v>
      </c>
      <c r="J54" s="162">
        <f t="shared" si="16"/>
        <v>1767</v>
      </c>
      <c r="K54" s="163">
        <f>H54/H$8</f>
        <v>5.9637463779222957E-3</v>
      </c>
    </row>
    <row r="55" spans="2:14" x14ac:dyDescent="0.25">
      <c r="B55" s="165" t="s">
        <v>112</v>
      </c>
      <c r="C55" s="166">
        <v>10275</v>
      </c>
      <c r="D55" s="166">
        <v>3060</v>
      </c>
      <c r="E55" s="166">
        <v>3030</v>
      </c>
      <c r="F55" s="166">
        <v>10352</v>
      </c>
      <c r="G55" s="166">
        <v>9308</v>
      </c>
      <c r="H55" s="166">
        <v>11037</v>
      </c>
      <c r="I55" s="167">
        <f t="shared" ref="I55:I62" si="17">IFERROR(H55/G55-1,"-")</f>
        <v>0.18575418994413417</v>
      </c>
      <c r="J55" s="166">
        <f t="shared" si="16"/>
        <v>1729</v>
      </c>
      <c r="K55" s="167">
        <f t="shared" ref="K55:K62" si="18">H55/H$8</f>
        <v>2.013948192428124E-3</v>
      </c>
    </row>
    <row r="56" spans="2:14" x14ac:dyDescent="0.25">
      <c r="B56" s="165" t="s">
        <v>115</v>
      </c>
      <c r="C56" s="166">
        <v>9881</v>
      </c>
      <c r="D56" s="166">
        <v>2874</v>
      </c>
      <c r="E56" s="166">
        <v>5150</v>
      </c>
      <c r="F56" s="166">
        <v>6811</v>
      </c>
      <c r="G56" s="166">
        <v>6211</v>
      </c>
      <c r="H56" s="166">
        <v>6595</v>
      </c>
      <c r="I56" s="167">
        <f t="shared" si="17"/>
        <v>6.1825792947995506E-2</v>
      </c>
      <c r="J56" s="166">
        <f t="shared" si="16"/>
        <v>384</v>
      </c>
      <c r="K56" s="167">
        <f t="shared" si="18"/>
        <v>1.2034056654039575E-3</v>
      </c>
    </row>
    <row r="57" spans="2:14" x14ac:dyDescent="0.25">
      <c r="B57" s="165" t="s">
        <v>118</v>
      </c>
      <c r="C57" s="166">
        <v>2186</v>
      </c>
      <c r="D57" s="166">
        <v>544</v>
      </c>
      <c r="E57" s="166">
        <v>1642</v>
      </c>
      <c r="F57" s="166">
        <v>2746</v>
      </c>
      <c r="G57" s="166">
        <v>2942</v>
      </c>
      <c r="H57" s="166">
        <v>2300</v>
      </c>
      <c r="I57" s="167">
        <f t="shared" si="17"/>
        <v>-0.21821889870836164</v>
      </c>
      <c r="J57" s="166">
        <f t="shared" si="16"/>
        <v>-642</v>
      </c>
      <c r="K57" s="167">
        <f t="shared" si="18"/>
        <v>4.1968658535695259E-4</v>
      </c>
    </row>
    <row r="58" spans="2:14" x14ac:dyDescent="0.25">
      <c r="B58" s="165" t="s">
        <v>125</v>
      </c>
      <c r="C58" s="166">
        <v>731</v>
      </c>
      <c r="D58" s="166">
        <v>284</v>
      </c>
      <c r="E58" s="166">
        <v>377</v>
      </c>
      <c r="F58" s="166">
        <v>868</v>
      </c>
      <c r="G58" s="166">
        <v>832</v>
      </c>
      <c r="H58" s="166">
        <v>1093</v>
      </c>
      <c r="I58" s="167">
        <f t="shared" si="17"/>
        <v>0.31370192307692313</v>
      </c>
      <c r="J58" s="166">
        <f t="shared" si="16"/>
        <v>261</v>
      </c>
      <c r="K58" s="167">
        <f t="shared" si="18"/>
        <v>1.994423642587605E-4</v>
      </c>
    </row>
    <row r="59" spans="2:14" x14ac:dyDescent="0.25">
      <c r="B59" s="165" t="s">
        <v>121</v>
      </c>
      <c r="C59" s="166">
        <v>686</v>
      </c>
      <c r="D59" s="166">
        <v>229</v>
      </c>
      <c r="E59" s="166">
        <v>476</v>
      </c>
      <c r="F59" s="166">
        <v>657</v>
      </c>
      <c r="G59" s="166">
        <v>709</v>
      </c>
      <c r="H59" s="166">
        <v>810</v>
      </c>
      <c r="I59" s="167">
        <f t="shared" si="17"/>
        <v>0.14245416078984485</v>
      </c>
      <c r="J59" s="166">
        <f t="shared" si="16"/>
        <v>101</v>
      </c>
      <c r="K59" s="167">
        <f t="shared" si="18"/>
        <v>1.4780266701701372E-4</v>
      </c>
    </row>
    <row r="60" spans="2:14" x14ac:dyDescent="0.25">
      <c r="B60" s="165" t="s">
        <v>130</v>
      </c>
      <c r="C60" s="166">
        <v>281</v>
      </c>
      <c r="D60" s="166">
        <v>136</v>
      </c>
      <c r="E60" s="166">
        <v>98</v>
      </c>
      <c r="F60" s="166">
        <v>136</v>
      </c>
      <c r="G60" s="166">
        <v>243</v>
      </c>
      <c r="H60" s="166">
        <v>141</v>
      </c>
      <c r="I60" s="167">
        <f t="shared" si="17"/>
        <v>-0.41975308641975306</v>
      </c>
      <c r="J60" s="166">
        <f t="shared" si="16"/>
        <v>-102</v>
      </c>
      <c r="K60" s="167">
        <f t="shared" si="18"/>
        <v>2.5728612406665352E-5</v>
      </c>
    </row>
    <row r="61" spans="2:14" x14ac:dyDescent="0.25">
      <c r="B61" s="165" t="s">
        <v>133</v>
      </c>
      <c r="C61" s="166">
        <v>591</v>
      </c>
      <c r="D61" s="166">
        <v>217</v>
      </c>
      <c r="E61" s="166">
        <v>91</v>
      </c>
      <c r="F61" s="166">
        <v>153</v>
      </c>
      <c r="G61" s="166">
        <v>195</v>
      </c>
      <c r="H61" s="166">
        <v>156</v>
      </c>
      <c r="I61" s="167">
        <f t="shared" si="17"/>
        <v>-0.19999999999999996</v>
      </c>
      <c r="J61" s="166">
        <f t="shared" si="16"/>
        <v>-39</v>
      </c>
      <c r="K61" s="167">
        <f t="shared" si="18"/>
        <v>2.8465698832906347E-5</v>
      </c>
    </row>
    <row r="62" spans="2:14" x14ac:dyDescent="0.25">
      <c r="B62" s="170" t="s">
        <v>147</v>
      </c>
      <c r="C62" s="171">
        <f t="shared" ref="C62:H62" si="19">C54-SUM(C55:C61)</f>
        <v>9936</v>
      </c>
      <c r="D62" s="171">
        <f t="shared" si="19"/>
        <v>2950</v>
      </c>
      <c r="E62" s="171">
        <f t="shared" si="19"/>
        <v>4347</v>
      </c>
      <c r="F62" s="171">
        <f t="shared" si="19"/>
        <v>9266</v>
      </c>
      <c r="G62" s="171">
        <f t="shared" si="19"/>
        <v>10476</v>
      </c>
      <c r="H62" s="171">
        <f t="shared" si="19"/>
        <v>10551</v>
      </c>
      <c r="I62" s="172">
        <f t="shared" si="17"/>
        <v>7.1592210767468245E-3</v>
      </c>
      <c r="J62" s="171">
        <f>H62-G62</f>
        <v>75</v>
      </c>
      <c r="K62" s="172">
        <f t="shared" si="18"/>
        <v>1.9252665922179159E-3</v>
      </c>
    </row>
    <row r="63" spans="2:14" x14ac:dyDescent="0.25">
      <c r="B63" s="157" t="s">
        <v>49</v>
      </c>
      <c r="C63" s="155"/>
      <c r="D63" s="155"/>
      <c r="E63" s="155"/>
      <c r="F63" s="155"/>
      <c r="G63" s="155"/>
      <c r="H63" s="156"/>
      <c r="I63" s="156"/>
      <c r="J63" s="156"/>
      <c r="K63" s="155"/>
      <c r="L63" s="173"/>
      <c r="M63" s="173"/>
      <c r="N63" s="173"/>
    </row>
    <row r="64" spans="2:14" x14ac:dyDescent="0.25">
      <c r="B64" s="158" t="s">
        <v>70</v>
      </c>
      <c r="C64" s="159">
        <v>137126</v>
      </c>
      <c r="D64" s="159">
        <v>55313</v>
      </c>
      <c r="E64" s="159">
        <v>70304</v>
      </c>
      <c r="F64" s="159">
        <v>161080</v>
      </c>
      <c r="G64" s="159">
        <v>179837</v>
      </c>
      <c r="H64" s="159">
        <v>231856</v>
      </c>
      <c r="I64" s="160">
        <f>IFERROR(H64/G64-1,"-")</f>
        <v>0.28925638216829674</v>
      </c>
      <c r="J64" s="159">
        <f>H64-G64</f>
        <v>52019</v>
      </c>
      <c r="K64" s="160">
        <f>H64/H$8</f>
        <v>4.2307327362835476E-2</v>
      </c>
      <c r="L64" s="107"/>
      <c r="M64" s="107"/>
      <c r="N64" s="107"/>
    </row>
    <row r="65" spans="2:14" x14ac:dyDescent="0.25">
      <c r="B65" s="161" t="s">
        <v>99</v>
      </c>
      <c r="C65" s="162">
        <v>41904</v>
      </c>
      <c r="D65" s="162">
        <v>24273</v>
      </c>
      <c r="E65" s="162">
        <v>26311</v>
      </c>
      <c r="F65" s="162">
        <v>32375</v>
      </c>
      <c r="G65" s="162">
        <v>47068</v>
      </c>
      <c r="H65" s="162">
        <v>61312</v>
      </c>
      <c r="I65" s="163">
        <f>IFERROR(H65/G65-1,"-")</f>
        <v>0.30262598793235318</v>
      </c>
      <c r="J65" s="162">
        <f t="shared" ref="J65:J75" si="20">H65-G65</f>
        <v>14244</v>
      </c>
      <c r="K65" s="163">
        <f>H65/H$8</f>
        <v>1.1187749531045859E-2</v>
      </c>
    </row>
    <row r="66" spans="2:14" x14ac:dyDescent="0.25">
      <c r="B66" s="165" t="s">
        <v>105</v>
      </c>
      <c r="C66" s="166">
        <v>22752</v>
      </c>
      <c r="D66" s="166">
        <v>8930</v>
      </c>
      <c r="E66" s="166">
        <v>21567</v>
      </c>
      <c r="F66" s="166">
        <v>23338</v>
      </c>
      <c r="G66" s="166">
        <v>31999</v>
      </c>
      <c r="H66" s="166">
        <v>37562</v>
      </c>
      <c r="I66" s="167">
        <f>IFERROR(H66/G66-1,"-")</f>
        <v>0.17384918278696215</v>
      </c>
      <c r="J66" s="166">
        <f t="shared" si="20"/>
        <v>5563</v>
      </c>
      <c r="K66" s="167">
        <f>H66/H$8</f>
        <v>6.8540293561642832E-3</v>
      </c>
    </row>
    <row r="67" spans="2:14" x14ac:dyDescent="0.25">
      <c r="B67" s="165" t="s">
        <v>102</v>
      </c>
      <c r="C67" s="166">
        <v>19152</v>
      </c>
      <c r="D67" s="166">
        <v>15343</v>
      </c>
      <c r="E67" s="166">
        <v>4744</v>
      </c>
      <c r="F67" s="166">
        <v>9037</v>
      </c>
      <c r="G67" s="166">
        <v>15069</v>
      </c>
      <c r="H67" s="166">
        <v>23750</v>
      </c>
      <c r="I67" s="167">
        <f>IFERROR(H67/G67-1,"-")</f>
        <v>0.57608334992368437</v>
      </c>
      <c r="J67" s="166">
        <f t="shared" si="20"/>
        <v>8681</v>
      </c>
      <c r="K67" s="167">
        <f>H67/H$8</f>
        <v>4.3337201748815755E-3</v>
      </c>
    </row>
    <row r="68" spans="2:14" x14ac:dyDescent="0.25">
      <c r="B68" s="161" t="s">
        <v>109</v>
      </c>
      <c r="C68" s="162">
        <v>95222</v>
      </c>
      <c r="D68" s="162">
        <v>31040</v>
      </c>
      <c r="E68" s="162">
        <v>43993</v>
      </c>
      <c r="F68" s="162">
        <v>128705</v>
      </c>
      <c r="G68" s="162">
        <v>132769</v>
      </c>
      <c r="H68" s="162">
        <v>170544</v>
      </c>
      <c r="I68" s="163">
        <f>IFERROR(H68/G68-1,"-")</f>
        <v>0.28451671700472247</v>
      </c>
      <c r="J68" s="162">
        <f t="shared" si="20"/>
        <v>37775</v>
      </c>
      <c r="K68" s="163">
        <f>H68/H$8</f>
        <v>3.1119577831789615E-2</v>
      </c>
    </row>
    <row r="69" spans="2:14" x14ac:dyDescent="0.25">
      <c r="B69" s="165" t="s">
        <v>112</v>
      </c>
      <c r="C69" s="166">
        <v>41026</v>
      </c>
      <c r="D69" s="166">
        <v>13899</v>
      </c>
      <c r="E69" s="166">
        <v>12264</v>
      </c>
      <c r="F69" s="166">
        <v>56081</v>
      </c>
      <c r="G69" s="166">
        <v>50457</v>
      </c>
      <c r="H69" s="166">
        <v>73242</v>
      </c>
      <c r="I69" s="167">
        <f t="shared" ref="I69:I76" si="21">IFERROR(H69/G69-1,"-")</f>
        <v>0.45157262619656335</v>
      </c>
      <c r="J69" s="166">
        <f t="shared" si="20"/>
        <v>22785</v>
      </c>
      <c r="K69" s="167">
        <f t="shared" ref="K69:K76" si="22">H69/H$8</f>
        <v>1.336464560204953E-2</v>
      </c>
    </row>
    <row r="70" spans="2:14" x14ac:dyDescent="0.25">
      <c r="B70" s="165" t="s">
        <v>115</v>
      </c>
      <c r="C70" s="166">
        <v>11534</v>
      </c>
      <c r="D70" s="166">
        <v>3374</v>
      </c>
      <c r="E70" s="166">
        <v>3586</v>
      </c>
      <c r="F70" s="166">
        <v>7748</v>
      </c>
      <c r="G70" s="166">
        <v>10955</v>
      </c>
      <c r="H70" s="166">
        <v>10731</v>
      </c>
      <c r="I70" s="167">
        <f t="shared" si="21"/>
        <v>-2.0447284345047945E-2</v>
      </c>
      <c r="J70" s="166">
        <f t="shared" si="20"/>
        <v>-224</v>
      </c>
      <c r="K70" s="167">
        <f t="shared" si="22"/>
        <v>1.9581116293328079E-3</v>
      </c>
    </row>
    <row r="71" spans="2:14" x14ac:dyDescent="0.25">
      <c r="B71" s="165" t="s">
        <v>118</v>
      </c>
      <c r="C71" s="166">
        <v>10880</v>
      </c>
      <c r="D71" s="166">
        <v>3449</v>
      </c>
      <c r="E71" s="166">
        <v>6294</v>
      </c>
      <c r="F71" s="166">
        <v>18047</v>
      </c>
      <c r="G71" s="166">
        <v>15837</v>
      </c>
      <c r="H71" s="166">
        <v>19123</v>
      </c>
      <c r="I71" s="167">
        <f t="shared" si="21"/>
        <v>0.20748879206920501</v>
      </c>
      <c r="J71" s="166">
        <f t="shared" si="20"/>
        <v>3286</v>
      </c>
      <c r="K71" s="167">
        <f t="shared" si="22"/>
        <v>3.4894202486004363E-3</v>
      </c>
    </row>
    <row r="72" spans="2:14" x14ac:dyDescent="0.25">
      <c r="B72" s="165" t="s">
        <v>125</v>
      </c>
      <c r="C72" s="166">
        <v>1784</v>
      </c>
      <c r="D72" s="166">
        <v>536</v>
      </c>
      <c r="E72" s="166">
        <v>3888</v>
      </c>
      <c r="F72" s="166">
        <v>3396</v>
      </c>
      <c r="G72" s="166">
        <v>3947</v>
      </c>
      <c r="H72" s="166">
        <v>6454</v>
      </c>
      <c r="I72" s="167">
        <f t="shared" si="21"/>
        <v>0.63516594882189015</v>
      </c>
      <c r="J72" s="166">
        <f t="shared" si="20"/>
        <v>2507</v>
      </c>
      <c r="K72" s="167">
        <f t="shared" si="22"/>
        <v>1.1776770529972921E-3</v>
      </c>
    </row>
    <row r="73" spans="2:14" x14ac:dyDescent="0.25">
      <c r="B73" s="165" t="s">
        <v>121</v>
      </c>
      <c r="C73" s="166">
        <v>2469</v>
      </c>
      <c r="D73" s="166">
        <v>1278</v>
      </c>
      <c r="E73" s="166">
        <v>1635</v>
      </c>
      <c r="F73" s="166">
        <v>3248</v>
      </c>
      <c r="G73" s="166">
        <v>2699</v>
      </c>
      <c r="H73" s="166">
        <v>4219</v>
      </c>
      <c r="I73" s="167">
        <f t="shared" si="21"/>
        <v>0.56317154501667277</v>
      </c>
      <c r="J73" s="166">
        <f t="shared" si="20"/>
        <v>1520</v>
      </c>
      <c r="K73" s="167">
        <f t="shared" si="22"/>
        <v>7.6985117548738385E-4</v>
      </c>
    </row>
    <row r="74" spans="2:14" x14ac:dyDescent="0.25">
      <c r="B74" s="165" t="s">
        <v>130</v>
      </c>
      <c r="C74" s="166">
        <v>2202</v>
      </c>
      <c r="D74" s="166">
        <v>686</v>
      </c>
      <c r="E74" s="166">
        <v>1848</v>
      </c>
      <c r="F74" s="166">
        <v>2875</v>
      </c>
      <c r="G74" s="166">
        <v>3786</v>
      </c>
      <c r="H74" s="166">
        <v>3186</v>
      </c>
      <c r="I74" s="167">
        <f t="shared" si="21"/>
        <v>-0.15847860538827263</v>
      </c>
      <c r="J74" s="166">
        <f t="shared" si="20"/>
        <v>-600</v>
      </c>
      <c r="K74" s="167">
        <f t="shared" si="22"/>
        <v>5.8135715693358734E-4</v>
      </c>
    </row>
    <row r="75" spans="2:14" x14ac:dyDescent="0.25">
      <c r="B75" s="165" t="s">
        <v>133</v>
      </c>
      <c r="C75" s="166">
        <v>2302</v>
      </c>
      <c r="D75" s="166">
        <v>932</v>
      </c>
      <c r="E75" s="166">
        <v>363</v>
      </c>
      <c r="F75" s="166">
        <v>967</v>
      </c>
      <c r="G75" s="166">
        <v>1128</v>
      </c>
      <c r="H75" s="166">
        <v>3135</v>
      </c>
      <c r="I75" s="167">
        <f t="shared" si="21"/>
        <v>1.7792553191489362</v>
      </c>
      <c r="J75" s="166">
        <f t="shared" si="20"/>
        <v>2007</v>
      </c>
      <c r="K75" s="167">
        <f t="shared" si="22"/>
        <v>5.7205106308436799E-4</v>
      </c>
    </row>
    <row r="76" spans="2:14" x14ac:dyDescent="0.25">
      <c r="B76" s="170" t="s">
        <v>147</v>
      </c>
      <c r="C76" s="171">
        <f t="shared" ref="C76:H76" si="23">C68-SUM(C69:C75)</f>
        <v>23025</v>
      </c>
      <c r="D76" s="171">
        <f t="shared" si="23"/>
        <v>6886</v>
      </c>
      <c r="E76" s="171">
        <f t="shared" si="23"/>
        <v>14115</v>
      </c>
      <c r="F76" s="171">
        <f t="shared" si="23"/>
        <v>36343</v>
      </c>
      <c r="G76" s="171">
        <f t="shared" si="23"/>
        <v>43960</v>
      </c>
      <c r="H76" s="171">
        <f t="shared" si="23"/>
        <v>50454</v>
      </c>
      <c r="I76" s="172">
        <f t="shared" si="21"/>
        <v>0.14772520473157424</v>
      </c>
      <c r="J76" s="171">
        <f>H76-G76</f>
        <v>6494</v>
      </c>
      <c r="K76" s="172">
        <f t="shared" si="22"/>
        <v>9.2064639033042107E-3</v>
      </c>
    </row>
    <row r="77" spans="2:14" x14ac:dyDescent="0.25">
      <c r="B77" s="157" t="s">
        <v>50</v>
      </c>
      <c r="C77" s="155"/>
      <c r="D77" s="155"/>
      <c r="E77" s="155"/>
      <c r="F77" s="155"/>
      <c r="G77" s="155"/>
      <c r="H77" s="156"/>
      <c r="I77" s="156"/>
      <c r="J77" s="156"/>
      <c r="K77" s="155"/>
      <c r="L77" s="173"/>
      <c r="M77" s="173"/>
      <c r="N77" s="173"/>
    </row>
    <row r="78" spans="2:14" x14ac:dyDescent="0.25">
      <c r="B78" s="158" t="s">
        <v>70</v>
      </c>
      <c r="C78" s="159">
        <v>791721</v>
      </c>
      <c r="D78" s="159">
        <v>225835</v>
      </c>
      <c r="E78" s="159">
        <v>354204</v>
      </c>
      <c r="F78" s="159">
        <v>710225</v>
      </c>
      <c r="G78" s="159">
        <v>797848</v>
      </c>
      <c r="H78" s="159">
        <v>914356</v>
      </c>
      <c r="I78" s="160">
        <f>IFERROR(H78/G78-1,"-")</f>
        <v>0.14602781482187077</v>
      </c>
      <c r="J78" s="159">
        <f>H78-G78</f>
        <v>116508</v>
      </c>
      <c r="K78" s="160">
        <f>H78/H$8</f>
        <v>0.16684475975680074</v>
      </c>
      <c r="L78" s="107"/>
      <c r="M78" s="107"/>
      <c r="N78" s="107"/>
    </row>
    <row r="79" spans="2:14" x14ac:dyDescent="0.25">
      <c r="B79" s="161" t="s">
        <v>99</v>
      </c>
      <c r="C79" s="162">
        <v>356283</v>
      </c>
      <c r="D79" s="162">
        <v>103133</v>
      </c>
      <c r="E79" s="162">
        <v>181693</v>
      </c>
      <c r="F79" s="162">
        <v>342343</v>
      </c>
      <c r="G79" s="162">
        <v>341923</v>
      </c>
      <c r="H79" s="162">
        <v>382237</v>
      </c>
      <c r="I79" s="163">
        <f>IFERROR(H79/G79-1,"-")</f>
        <v>0.1179037385610211</v>
      </c>
      <c r="J79" s="162">
        <f t="shared" ref="J79:J89" si="24">H79-G79</f>
        <v>40314</v>
      </c>
      <c r="K79" s="163">
        <f>H79/H$8</f>
        <v>6.9747713620471941E-2</v>
      </c>
    </row>
    <row r="80" spans="2:14" x14ac:dyDescent="0.25">
      <c r="B80" s="165" t="s">
        <v>105</v>
      </c>
      <c r="C80" s="166">
        <v>72064</v>
      </c>
      <c r="D80" s="166">
        <v>28320</v>
      </c>
      <c r="E80" s="166">
        <v>66989</v>
      </c>
      <c r="F80" s="166">
        <v>97391</v>
      </c>
      <c r="G80" s="166">
        <v>92103</v>
      </c>
      <c r="H80" s="166">
        <v>106284</v>
      </c>
      <c r="I80" s="167">
        <f>IFERROR(H80/G80-1,"-")</f>
        <v>0.15396892609361257</v>
      </c>
      <c r="J80" s="166">
        <f t="shared" si="24"/>
        <v>14181</v>
      </c>
      <c r="K80" s="167">
        <f>H80/H$8</f>
        <v>1.9393899581773195E-2</v>
      </c>
    </row>
    <row r="81" spans="2:14" x14ac:dyDescent="0.25">
      <c r="B81" s="165" t="s">
        <v>102</v>
      </c>
      <c r="C81" s="166">
        <v>284219</v>
      </c>
      <c r="D81" s="166">
        <v>74813</v>
      </c>
      <c r="E81" s="166">
        <v>114704</v>
      </c>
      <c r="F81" s="166">
        <v>244952</v>
      </c>
      <c r="G81" s="166">
        <v>249820</v>
      </c>
      <c r="H81" s="166">
        <v>275953</v>
      </c>
      <c r="I81" s="167">
        <f>IFERROR(H81/G81-1,"-")</f>
        <v>0.1046073172684332</v>
      </c>
      <c r="J81" s="166">
        <f t="shared" si="24"/>
        <v>26133</v>
      </c>
      <c r="K81" s="167">
        <f>H81/H$8</f>
        <v>5.0353814038698749E-2</v>
      </c>
    </row>
    <row r="82" spans="2:14" x14ac:dyDescent="0.25">
      <c r="B82" s="161" t="s">
        <v>109</v>
      </c>
      <c r="C82" s="162">
        <v>435438</v>
      </c>
      <c r="D82" s="162">
        <v>122702</v>
      </c>
      <c r="E82" s="162">
        <v>172511</v>
      </c>
      <c r="F82" s="162">
        <v>367882</v>
      </c>
      <c r="G82" s="162">
        <v>455925</v>
      </c>
      <c r="H82" s="162">
        <v>532119</v>
      </c>
      <c r="I82" s="163">
        <f>IFERROR(H82/G82-1,"-")</f>
        <v>0.16711959203816407</v>
      </c>
      <c r="J82" s="162">
        <f t="shared" si="24"/>
        <v>76194</v>
      </c>
      <c r="K82" s="163">
        <f>H82/H$8</f>
        <v>9.7097046136328802E-2</v>
      </c>
    </row>
    <row r="83" spans="2:14" x14ac:dyDescent="0.25">
      <c r="B83" s="165" t="s">
        <v>112</v>
      </c>
      <c r="C83" s="166">
        <v>75049</v>
      </c>
      <c r="D83" s="166">
        <v>21332</v>
      </c>
      <c r="E83" s="166">
        <v>16695</v>
      </c>
      <c r="F83" s="166">
        <v>71554</v>
      </c>
      <c r="G83" s="166">
        <v>93860</v>
      </c>
      <c r="H83" s="166">
        <v>110313</v>
      </c>
      <c r="I83" s="167">
        <f t="shared" ref="I83:I90" si="25">IFERROR(H83/G83-1,"-")</f>
        <v>0.17529298955891748</v>
      </c>
      <c r="J83" s="166">
        <f t="shared" si="24"/>
        <v>16453</v>
      </c>
      <c r="K83" s="167">
        <f t="shared" ref="K83:K90" si="26">H83/H$8</f>
        <v>2.0129080995861526E-2</v>
      </c>
    </row>
    <row r="84" spans="2:14" x14ac:dyDescent="0.25">
      <c r="B84" s="165" t="s">
        <v>115</v>
      </c>
      <c r="C84" s="166">
        <v>159354</v>
      </c>
      <c r="D84" s="166">
        <v>39522</v>
      </c>
      <c r="E84" s="166">
        <v>53227</v>
      </c>
      <c r="F84" s="166">
        <v>113120</v>
      </c>
      <c r="G84" s="166">
        <v>127349</v>
      </c>
      <c r="H84" s="166">
        <v>141364</v>
      </c>
      <c r="I84" s="167">
        <f t="shared" si="25"/>
        <v>0.11005190460859526</v>
      </c>
      <c r="J84" s="166">
        <f t="shared" si="24"/>
        <v>14015</v>
      </c>
      <c r="K84" s="167">
        <f t="shared" si="26"/>
        <v>2.57950323706088E-2</v>
      </c>
    </row>
    <row r="85" spans="2:14" x14ac:dyDescent="0.25">
      <c r="B85" s="165" t="s">
        <v>118</v>
      </c>
      <c r="C85" s="166">
        <v>25447</v>
      </c>
      <c r="D85" s="166">
        <v>8286</v>
      </c>
      <c r="E85" s="166">
        <v>19927</v>
      </c>
      <c r="F85" s="166">
        <v>30758</v>
      </c>
      <c r="G85" s="166">
        <v>42539</v>
      </c>
      <c r="H85" s="166">
        <v>57925</v>
      </c>
      <c r="I85" s="167">
        <f t="shared" si="25"/>
        <v>0.36169162415665634</v>
      </c>
      <c r="J85" s="166">
        <f t="shared" si="24"/>
        <v>15386</v>
      </c>
      <c r="K85" s="167">
        <f t="shared" si="26"/>
        <v>1.0569715416000642E-2</v>
      </c>
    </row>
    <row r="86" spans="2:14" x14ac:dyDescent="0.25">
      <c r="B86" s="165" t="s">
        <v>125</v>
      </c>
      <c r="C86" s="166">
        <v>9296</v>
      </c>
      <c r="D86" s="166">
        <v>2074</v>
      </c>
      <c r="E86" s="166">
        <v>5996</v>
      </c>
      <c r="F86" s="166">
        <v>10713</v>
      </c>
      <c r="G86" s="166">
        <v>12911</v>
      </c>
      <c r="H86" s="166">
        <v>18498</v>
      </c>
      <c r="I86" s="167">
        <f t="shared" si="25"/>
        <v>0.43273177910309046</v>
      </c>
      <c r="J86" s="166">
        <f t="shared" si="24"/>
        <v>5587</v>
      </c>
      <c r="K86" s="167">
        <f t="shared" si="26"/>
        <v>3.375374980840395E-3</v>
      </c>
    </row>
    <row r="87" spans="2:14" x14ac:dyDescent="0.25">
      <c r="B87" s="165" t="s">
        <v>121</v>
      </c>
      <c r="C87" s="166">
        <v>6249</v>
      </c>
      <c r="D87" s="166">
        <v>2082</v>
      </c>
      <c r="E87" s="166">
        <v>5201</v>
      </c>
      <c r="F87" s="166">
        <v>5872</v>
      </c>
      <c r="G87" s="166">
        <v>6968</v>
      </c>
      <c r="H87" s="166">
        <v>8896</v>
      </c>
      <c r="I87" s="167">
        <f t="shared" si="25"/>
        <v>0.27669345579793347</v>
      </c>
      <c r="J87" s="166">
        <f t="shared" si="24"/>
        <v>1928</v>
      </c>
      <c r="K87" s="167">
        <f t="shared" si="26"/>
        <v>1.623274723189326E-3</v>
      </c>
    </row>
    <row r="88" spans="2:14" x14ac:dyDescent="0.25">
      <c r="B88" s="165" t="s">
        <v>130</v>
      </c>
      <c r="C88" s="166">
        <v>8520</v>
      </c>
      <c r="D88" s="166">
        <v>3046</v>
      </c>
      <c r="E88" s="166">
        <v>2575</v>
      </c>
      <c r="F88" s="166">
        <v>7581</v>
      </c>
      <c r="G88" s="166">
        <v>8524</v>
      </c>
      <c r="H88" s="166">
        <v>7383</v>
      </c>
      <c r="I88" s="167">
        <f t="shared" si="25"/>
        <v>-0.13385734396996718</v>
      </c>
      <c r="J88" s="166">
        <f t="shared" si="24"/>
        <v>-1141</v>
      </c>
      <c r="K88" s="167">
        <f t="shared" si="26"/>
        <v>1.3471939389958177E-3</v>
      </c>
    </row>
    <row r="89" spans="2:14" x14ac:dyDescent="0.25">
      <c r="B89" s="165" t="s">
        <v>133</v>
      </c>
      <c r="C89" s="166">
        <v>13181</v>
      </c>
      <c r="D89" s="166">
        <v>4839</v>
      </c>
      <c r="E89" s="166">
        <v>2819</v>
      </c>
      <c r="F89" s="166">
        <v>7599</v>
      </c>
      <c r="G89" s="166">
        <v>9961</v>
      </c>
      <c r="H89" s="166">
        <v>9541</v>
      </c>
      <c r="I89" s="167">
        <f t="shared" si="25"/>
        <v>-4.216444132115249E-2</v>
      </c>
      <c r="J89" s="166">
        <f t="shared" si="24"/>
        <v>-420</v>
      </c>
      <c r="K89" s="167">
        <f t="shared" si="26"/>
        <v>1.7409694395176889E-3</v>
      </c>
    </row>
    <row r="90" spans="2:14" x14ac:dyDescent="0.25">
      <c r="B90" s="170" t="s">
        <v>147</v>
      </c>
      <c r="C90" s="171">
        <f t="shared" ref="C90:H90" si="27">C82-SUM(C83:C89)</f>
        <v>138342</v>
      </c>
      <c r="D90" s="171">
        <f t="shared" si="27"/>
        <v>41521</v>
      </c>
      <c r="E90" s="171">
        <f t="shared" si="27"/>
        <v>66071</v>
      </c>
      <c r="F90" s="171">
        <f t="shared" si="27"/>
        <v>120685</v>
      </c>
      <c r="G90" s="171">
        <f t="shared" si="27"/>
        <v>153813</v>
      </c>
      <c r="H90" s="171">
        <f t="shared" si="27"/>
        <v>178199</v>
      </c>
      <c r="I90" s="172">
        <f t="shared" si="25"/>
        <v>0.15854316605228425</v>
      </c>
      <c r="J90" s="171">
        <f>H90-G90</f>
        <v>24386</v>
      </c>
      <c r="K90" s="172">
        <f t="shared" si="26"/>
        <v>3.2516404271314601E-2</v>
      </c>
    </row>
    <row r="91" spans="2:14" x14ac:dyDescent="0.25">
      <c r="B91" s="157" t="s">
        <v>51</v>
      </c>
      <c r="C91" s="155"/>
      <c r="D91" s="155"/>
      <c r="E91" s="155"/>
      <c r="F91" s="155"/>
      <c r="G91" s="155"/>
      <c r="H91" s="156"/>
      <c r="I91" s="156"/>
      <c r="J91" s="156"/>
      <c r="K91" s="155"/>
      <c r="L91" s="173"/>
      <c r="M91" s="173"/>
      <c r="N91" s="173"/>
    </row>
    <row r="92" spans="2:14" x14ac:dyDescent="0.25">
      <c r="B92" s="158" t="s">
        <v>70</v>
      </c>
      <c r="C92" s="159">
        <v>55887</v>
      </c>
      <c r="D92" s="159">
        <v>24221</v>
      </c>
      <c r="E92" s="159">
        <v>33444</v>
      </c>
      <c r="F92" s="159">
        <v>51485</v>
      </c>
      <c r="G92" s="159">
        <v>58157</v>
      </c>
      <c r="H92" s="159">
        <v>57388</v>
      </c>
      <c r="I92" s="160">
        <f>IFERROR(H92/G92-1,"-")</f>
        <v>-1.3222827862510056E-2</v>
      </c>
      <c r="J92" s="159">
        <f>H92-G92</f>
        <v>-769</v>
      </c>
      <c r="K92" s="160">
        <f>H92/H$8</f>
        <v>1.0471727721941215E-2</v>
      </c>
      <c r="L92" s="107"/>
      <c r="M92" s="107"/>
      <c r="N92" s="107"/>
    </row>
    <row r="93" spans="2:14" x14ac:dyDescent="0.25">
      <c r="B93" s="161" t="s">
        <v>99</v>
      </c>
      <c r="C93" s="162">
        <v>37119</v>
      </c>
      <c r="D93" s="162">
        <v>16023</v>
      </c>
      <c r="E93" s="162">
        <v>21732</v>
      </c>
      <c r="F93" s="162">
        <v>33809</v>
      </c>
      <c r="G93" s="162">
        <v>37722</v>
      </c>
      <c r="H93" s="162">
        <v>35821</v>
      </c>
      <c r="I93" s="163">
        <f>IFERROR(H93/G93-1,"-")</f>
        <v>-5.0394994963151474E-2</v>
      </c>
      <c r="J93" s="162">
        <f t="shared" ref="J93:J103" si="28">H93-G93</f>
        <v>-1901</v>
      </c>
      <c r="K93" s="163">
        <f>H93/H$8</f>
        <v>6.5363448582919119E-3</v>
      </c>
    </row>
    <row r="94" spans="2:14" x14ac:dyDescent="0.25">
      <c r="B94" s="165" t="s">
        <v>105</v>
      </c>
      <c r="C94" s="166">
        <v>19153</v>
      </c>
      <c r="D94" s="166">
        <v>8684</v>
      </c>
      <c r="E94" s="166">
        <v>11001</v>
      </c>
      <c r="F94" s="166">
        <v>16289</v>
      </c>
      <c r="G94" s="166">
        <v>12024</v>
      </c>
      <c r="H94" s="166">
        <v>11877</v>
      </c>
      <c r="I94" s="167">
        <f>IFERROR(H94/G94-1,"-")</f>
        <v>-1.2225548902195627E-2</v>
      </c>
      <c r="J94" s="166">
        <f t="shared" si="28"/>
        <v>-147</v>
      </c>
      <c r="K94" s="167">
        <f>H94/H$8</f>
        <v>2.1672250322976199E-3</v>
      </c>
    </row>
    <row r="95" spans="2:14" x14ac:dyDescent="0.25">
      <c r="B95" s="165" t="s">
        <v>102</v>
      </c>
      <c r="C95" s="166">
        <v>17966</v>
      </c>
      <c r="D95" s="166">
        <v>7339</v>
      </c>
      <c r="E95" s="166">
        <v>10731</v>
      </c>
      <c r="F95" s="166">
        <v>17520</v>
      </c>
      <c r="G95" s="166">
        <v>25698</v>
      </c>
      <c r="H95" s="166">
        <v>23944</v>
      </c>
      <c r="I95" s="167">
        <f>IFERROR(H95/G95-1,"-")</f>
        <v>-6.8254338859055186E-2</v>
      </c>
      <c r="J95" s="166">
        <f t="shared" si="28"/>
        <v>-1754</v>
      </c>
      <c r="K95" s="167">
        <f>H95/H$8</f>
        <v>4.3691198259942924E-3</v>
      </c>
    </row>
    <row r="96" spans="2:14" x14ac:dyDescent="0.25">
      <c r="B96" s="161" t="s">
        <v>109</v>
      </c>
      <c r="C96" s="162">
        <v>18768</v>
      </c>
      <c r="D96" s="162">
        <v>8198</v>
      </c>
      <c r="E96" s="162">
        <v>11712</v>
      </c>
      <c r="F96" s="162">
        <v>17676</v>
      </c>
      <c r="G96" s="162">
        <v>20435</v>
      </c>
      <c r="H96" s="162">
        <v>21567</v>
      </c>
      <c r="I96" s="163">
        <f>IFERROR(H96/G96-1,"-")</f>
        <v>5.539515537068751E-2</v>
      </c>
      <c r="J96" s="162">
        <f t="shared" si="28"/>
        <v>1132</v>
      </c>
      <c r="K96" s="163">
        <f>H96/H$8</f>
        <v>3.9353828636493025E-3</v>
      </c>
    </row>
    <row r="97" spans="2:14" x14ac:dyDescent="0.25">
      <c r="B97" s="165" t="s">
        <v>112</v>
      </c>
      <c r="C97" s="166">
        <v>2421</v>
      </c>
      <c r="D97" s="166">
        <v>1288</v>
      </c>
      <c r="E97" s="166">
        <v>921</v>
      </c>
      <c r="F97" s="166">
        <v>2403</v>
      </c>
      <c r="G97" s="166">
        <v>2795</v>
      </c>
      <c r="H97" s="166">
        <v>3030</v>
      </c>
      <c r="I97" s="167">
        <f t="shared" ref="I97:I104" si="29">IFERROR(H97/G97-1,"-")</f>
        <v>8.4078711985688726E-2</v>
      </c>
      <c r="J97" s="166">
        <f t="shared" si="28"/>
        <v>235</v>
      </c>
      <c r="K97" s="167">
        <f t="shared" ref="K97:K104" si="30">H97/H$8</f>
        <v>5.5289145810068099E-4</v>
      </c>
    </row>
    <row r="98" spans="2:14" x14ac:dyDescent="0.25">
      <c r="B98" s="165" t="s">
        <v>115</v>
      </c>
      <c r="C98" s="166">
        <v>3905</v>
      </c>
      <c r="D98" s="166">
        <v>1481</v>
      </c>
      <c r="E98" s="166">
        <v>2395</v>
      </c>
      <c r="F98" s="166">
        <v>3482</v>
      </c>
      <c r="G98" s="166">
        <v>3814</v>
      </c>
      <c r="H98" s="166">
        <v>4234</v>
      </c>
      <c r="I98" s="167">
        <f t="shared" si="29"/>
        <v>0.11012060828526482</v>
      </c>
      <c r="J98" s="166">
        <f t="shared" si="28"/>
        <v>420</v>
      </c>
      <c r="K98" s="167">
        <f t="shared" si="30"/>
        <v>7.7258826191362485E-4</v>
      </c>
    </row>
    <row r="99" spans="2:14" x14ac:dyDescent="0.25">
      <c r="B99" s="165" t="s">
        <v>118</v>
      </c>
      <c r="C99" s="166">
        <v>3854</v>
      </c>
      <c r="D99" s="166">
        <v>1974</v>
      </c>
      <c r="E99" s="166">
        <v>3541</v>
      </c>
      <c r="F99" s="166">
        <v>3412</v>
      </c>
      <c r="G99" s="166">
        <v>3885</v>
      </c>
      <c r="H99" s="166">
        <v>3685</v>
      </c>
      <c r="I99" s="167">
        <f t="shared" si="29"/>
        <v>-5.1480051480051525E-2</v>
      </c>
      <c r="J99" s="166">
        <f t="shared" si="28"/>
        <v>-200</v>
      </c>
      <c r="K99" s="167">
        <f t="shared" si="30"/>
        <v>6.7241089871320446E-4</v>
      </c>
    </row>
    <row r="100" spans="2:14" x14ac:dyDescent="0.25">
      <c r="B100" s="165" t="s">
        <v>125</v>
      </c>
      <c r="C100" s="166">
        <v>699</v>
      </c>
      <c r="D100" s="166">
        <v>323</v>
      </c>
      <c r="E100" s="166">
        <v>432</v>
      </c>
      <c r="F100" s="166">
        <v>1172</v>
      </c>
      <c r="G100" s="166">
        <v>938</v>
      </c>
      <c r="H100" s="166">
        <v>933</v>
      </c>
      <c r="I100" s="167">
        <f t="shared" si="29"/>
        <v>-5.3304904051172386E-3</v>
      </c>
      <c r="J100" s="166">
        <f t="shared" si="28"/>
        <v>-5</v>
      </c>
      <c r="K100" s="167">
        <f t="shared" si="30"/>
        <v>1.7024677571218989E-4</v>
      </c>
    </row>
    <row r="101" spans="2:14" x14ac:dyDescent="0.25">
      <c r="B101" s="165" t="s">
        <v>121</v>
      </c>
      <c r="C101" s="166">
        <v>519</v>
      </c>
      <c r="D101" s="166">
        <v>351</v>
      </c>
      <c r="E101" s="166">
        <v>507</v>
      </c>
      <c r="F101" s="166">
        <v>682</v>
      </c>
      <c r="G101" s="166">
        <v>650</v>
      </c>
      <c r="H101" s="166">
        <v>903</v>
      </c>
      <c r="I101" s="167">
        <f t="shared" si="29"/>
        <v>0.38923076923076927</v>
      </c>
      <c r="J101" s="166">
        <f t="shared" si="28"/>
        <v>253</v>
      </c>
      <c r="K101" s="167">
        <f t="shared" si="30"/>
        <v>1.6477260285970789E-4</v>
      </c>
    </row>
    <row r="102" spans="2:14" x14ac:dyDescent="0.25">
      <c r="B102" s="165" t="s">
        <v>130</v>
      </c>
      <c r="C102" s="166">
        <v>155</v>
      </c>
      <c r="D102" s="166">
        <v>124</v>
      </c>
      <c r="E102" s="166">
        <v>105</v>
      </c>
      <c r="F102" s="166">
        <v>270</v>
      </c>
      <c r="G102" s="166">
        <v>153</v>
      </c>
      <c r="H102" s="166">
        <v>230</v>
      </c>
      <c r="I102" s="167">
        <f t="shared" si="29"/>
        <v>0.50326797385620914</v>
      </c>
      <c r="J102" s="166">
        <f t="shared" si="28"/>
        <v>77</v>
      </c>
      <c r="K102" s="167">
        <f t="shared" si="30"/>
        <v>4.1968658535695256E-5</v>
      </c>
    </row>
    <row r="103" spans="2:14" x14ac:dyDescent="0.25">
      <c r="B103" s="165" t="s">
        <v>133</v>
      </c>
      <c r="C103" s="166">
        <v>271</v>
      </c>
      <c r="D103" s="166">
        <v>89</v>
      </c>
      <c r="E103" s="166">
        <v>96</v>
      </c>
      <c r="F103" s="166">
        <v>168</v>
      </c>
      <c r="G103" s="166">
        <v>270</v>
      </c>
      <c r="H103" s="166">
        <v>384</v>
      </c>
      <c r="I103" s="167">
        <f t="shared" si="29"/>
        <v>0.42222222222222228</v>
      </c>
      <c r="J103" s="166">
        <f t="shared" si="28"/>
        <v>114</v>
      </c>
      <c r="K103" s="167">
        <f t="shared" si="30"/>
        <v>7.0069412511769477E-5</v>
      </c>
    </row>
    <row r="104" spans="2:14" x14ac:dyDescent="0.25">
      <c r="B104" s="170" t="s">
        <v>147</v>
      </c>
      <c r="C104" s="171">
        <f t="shared" ref="C104:H104" si="31">C96-SUM(C97:C103)</f>
        <v>6944</v>
      </c>
      <c r="D104" s="171">
        <f t="shared" si="31"/>
        <v>2568</v>
      </c>
      <c r="E104" s="171">
        <f t="shared" si="31"/>
        <v>3715</v>
      </c>
      <c r="F104" s="171">
        <f t="shared" si="31"/>
        <v>6087</v>
      </c>
      <c r="G104" s="171">
        <f t="shared" si="31"/>
        <v>7930</v>
      </c>
      <c r="H104" s="171">
        <f t="shared" si="31"/>
        <v>8168</v>
      </c>
      <c r="I104" s="172">
        <f t="shared" si="29"/>
        <v>3.0012610340479196E-2</v>
      </c>
      <c r="J104" s="171">
        <f>H104-G104</f>
        <v>238</v>
      </c>
      <c r="K104" s="172">
        <f t="shared" si="30"/>
        <v>1.4904347953024297E-3</v>
      </c>
    </row>
    <row r="105" spans="2:14" x14ac:dyDescent="0.25">
      <c r="B105" s="157" t="s">
        <v>52</v>
      </c>
      <c r="C105" s="155"/>
      <c r="D105" s="155"/>
      <c r="E105" s="155"/>
      <c r="F105" s="155"/>
      <c r="G105" s="155"/>
      <c r="H105" s="156"/>
      <c r="I105" s="156"/>
      <c r="J105" s="156"/>
      <c r="K105" s="155"/>
      <c r="L105" s="173"/>
      <c r="M105" s="173"/>
      <c r="N105" s="173"/>
    </row>
    <row r="106" spans="2:14" x14ac:dyDescent="0.25">
      <c r="B106" s="158" t="s">
        <v>70</v>
      </c>
      <c r="C106" s="159">
        <v>142901</v>
      </c>
      <c r="D106" s="159">
        <v>77467</v>
      </c>
      <c r="E106" s="159">
        <v>107459</v>
      </c>
      <c r="F106" s="159">
        <v>198873</v>
      </c>
      <c r="G106" s="159">
        <v>252588</v>
      </c>
      <c r="H106" s="159">
        <v>239146</v>
      </c>
      <c r="I106" s="160">
        <f>IFERROR(H106/G106-1,"-")</f>
        <v>-5.3217096615832848E-2</v>
      </c>
      <c r="J106" s="159">
        <f>H106-G106</f>
        <v>-13442</v>
      </c>
      <c r="K106" s="160">
        <f>H106/H$8</f>
        <v>4.3637551365988597E-2</v>
      </c>
      <c r="L106" s="107"/>
      <c r="M106" s="107"/>
      <c r="N106" s="107"/>
    </row>
    <row r="107" spans="2:14" x14ac:dyDescent="0.25">
      <c r="B107" s="161" t="s">
        <v>99</v>
      </c>
      <c r="C107" s="162">
        <v>31009</v>
      </c>
      <c r="D107" s="162">
        <v>30584</v>
      </c>
      <c r="E107" s="162">
        <v>44398</v>
      </c>
      <c r="F107" s="162">
        <v>48630</v>
      </c>
      <c r="G107" s="162">
        <v>55684</v>
      </c>
      <c r="H107" s="162">
        <v>49807</v>
      </c>
      <c r="I107" s="163">
        <f>IFERROR(H107/G107-1,"-")</f>
        <v>-0.10554198692622652</v>
      </c>
      <c r="J107" s="162">
        <f t="shared" ref="J107:J117" si="32">H107-G107</f>
        <v>-5877</v>
      </c>
      <c r="K107" s="163">
        <f>H107/H$8</f>
        <v>9.0884042421190154E-3</v>
      </c>
    </row>
    <row r="108" spans="2:14" x14ac:dyDescent="0.25">
      <c r="B108" s="165" t="s">
        <v>105</v>
      </c>
      <c r="C108" s="166">
        <v>11886</v>
      </c>
      <c r="D108" s="166">
        <v>4963</v>
      </c>
      <c r="E108" s="166">
        <v>24120</v>
      </c>
      <c r="F108" s="166">
        <v>16359</v>
      </c>
      <c r="G108" s="166">
        <v>19520</v>
      </c>
      <c r="H108" s="166">
        <v>16099</v>
      </c>
      <c r="I108" s="167">
        <f>IFERROR(H108/G108-1,"-")</f>
        <v>-0.17525614754098362</v>
      </c>
      <c r="J108" s="166">
        <f t="shared" si="32"/>
        <v>-3421</v>
      </c>
      <c r="K108" s="167">
        <f>H108/H$8</f>
        <v>2.937623625070252E-3</v>
      </c>
    </row>
    <row r="109" spans="2:14" x14ac:dyDescent="0.25">
      <c r="B109" s="165" t="s">
        <v>102</v>
      </c>
      <c r="C109" s="166">
        <v>19123</v>
      </c>
      <c r="D109" s="166">
        <v>25621</v>
      </c>
      <c r="E109" s="166">
        <v>20278</v>
      </c>
      <c r="F109" s="166">
        <v>32271</v>
      </c>
      <c r="G109" s="166">
        <v>36164</v>
      </c>
      <c r="H109" s="166">
        <v>33708</v>
      </c>
      <c r="I109" s="167">
        <f>IFERROR(H109/G109-1,"-")</f>
        <v>-6.791284149983412E-2</v>
      </c>
      <c r="J109" s="166">
        <f t="shared" si="32"/>
        <v>-2456</v>
      </c>
      <c r="K109" s="167">
        <f>H109/H$8</f>
        <v>6.1507806170487643E-3</v>
      </c>
    </row>
    <row r="110" spans="2:14" x14ac:dyDescent="0.25">
      <c r="B110" s="161" t="s">
        <v>109</v>
      </c>
      <c r="C110" s="162">
        <v>111892</v>
      </c>
      <c r="D110" s="162">
        <v>46883</v>
      </c>
      <c r="E110" s="162">
        <v>63061</v>
      </c>
      <c r="F110" s="162">
        <v>150243</v>
      </c>
      <c r="G110" s="162">
        <v>196904</v>
      </c>
      <c r="H110" s="162">
        <v>189339</v>
      </c>
      <c r="I110" s="163">
        <f>IFERROR(H110/G110-1,"-")</f>
        <v>-3.841973753707395E-2</v>
      </c>
      <c r="J110" s="162">
        <f t="shared" si="32"/>
        <v>-7565</v>
      </c>
      <c r="K110" s="163">
        <f>H110/H$8</f>
        <v>3.4549147123869584E-2</v>
      </c>
    </row>
    <row r="111" spans="2:14" x14ac:dyDescent="0.25">
      <c r="B111" s="165" t="s">
        <v>112</v>
      </c>
      <c r="C111" s="166">
        <v>61414</v>
      </c>
      <c r="D111" s="166">
        <v>26382</v>
      </c>
      <c r="E111" s="166">
        <v>26812</v>
      </c>
      <c r="F111" s="166">
        <v>90804</v>
      </c>
      <c r="G111" s="166">
        <v>128108</v>
      </c>
      <c r="H111" s="166">
        <v>116734</v>
      </c>
      <c r="I111" s="167">
        <f t="shared" ref="I111:I118" si="33">IFERROR(H111/G111-1,"-")</f>
        <v>-8.8784463109251588E-2</v>
      </c>
      <c r="J111" s="166">
        <f t="shared" si="32"/>
        <v>-11374</v>
      </c>
      <c r="K111" s="167">
        <f t="shared" ref="K111:K118" si="34">H111/H$8</f>
        <v>2.1300736458721086E-2</v>
      </c>
    </row>
    <row r="112" spans="2:14" x14ac:dyDescent="0.25">
      <c r="B112" s="165" t="s">
        <v>115</v>
      </c>
      <c r="C112" s="166">
        <v>9783</v>
      </c>
      <c r="D112" s="166">
        <v>3197</v>
      </c>
      <c r="E112" s="166">
        <v>7197</v>
      </c>
      <c r="F112" s="166">
        <v>6944</v>
      </c>
      <c r="G112" s="166">
        <v>8880</v>
      </c>
      <c r="H112" s="166">
        <v>8516</v>
      </c>
      <c r="I112" s="167">
        <f t="shared" si="33"/>
        <v>-4.0990990990991016E-2</v>
      </c>
      <c r="J112" s="166">
        <f t="shared" si="32"/>
        <v>-364</v>
      </c>
      <c r="K112" s="167">
        <f t="shared" si="34"/>
        <v>1.553935200391221E-3</v>
      </c>
    </row>
    <row r="113" spans="2:14" x14ac:dyDescent="0.25">
      <c r="B113" s="165" t="s">
        <v>118</v>
      </c>
      <c r="C113" s="166">
        <v>11371</v>
      </c>
      <c r="D113" s="166">
        <v>2498</v>
      </c>
      <c r="E113" s="166">
        <v>6746</v>
      </c>
      <c r="F113" s="166">
        <v>9830</v>
      </c>
      <c r="G113" s="166">
        <v>13414</v>
      </c>
      <c r="H113" s="166">
        <v>14245</v>
      </c>
      <c r="I113" s="167">
        <f t="shared" si="33"/>
        <v>6.1950201282242379E-2</v>
      </c>
      <c r="J113" s="166">
        <f t="shared" si="32"/>
        <v>831</v>
      </c>
      <c r="K113" s="167">
        <f t="shared" si="34"/>
        <v>2.5993197427868651E-3</v>
      </c>
    </row>
    <row r="114" spans="2:14" x14ac:dyDescent="0.25">
      <c r="B114" s="165" t="s">
        <v>125</v>
      </c>
      <c r="C114" s="166">
        <v>2496</v>
      </c>
      <c r="D114" s="166">
        <v>1300</v>
      </c>
      <c r="E114" s="166">
        <v>3663</v>
      </c>
      <c r="F114" s="166">
        <v>6290</v>
      </c>
      <c r="G114" s="166">
        <v>6514</v>
      </c>
      <c r="H114" s="166">
        <v>6482</v>
      </c>
      <c r="I114" s="167">
        <f t="shared" si="33"/>
        <v>-4.912496162112423E-3</v>
      </c>
      <c r="J114" s="166">
        <f t="shared" si="32"/>
        <v>-32</v>
      </c>
      <c r="K114" s="167">
        <f t="shared" si="34"/>
        <v>1.1827862809929419E-3</v>
      </c>
    </row>
    <row r="115" spans="2:14" x14ac:dyDescent="0.25">
      <c r="B115" s="165" t="s">
        <v>121</v>
      </c>
      <c r="C115" s="166">
        <v>3749</v>
      </c>
      <c r="D115" s="166">
        <v>2838</v>
      </c>
      <c r="E115" s="166">
        <v>4368</v>
      </c>
      <c r="F115" s="166">
        <v>4750</v>
      </c>
      <c r="G115" s="166">
        <v>5340</v>
      </c>
      <c r="H115" s="166">
        <v>5146</v>
      </c>
      <c r="I115" s="167">
        <f t="shared" si="33"/>
        <v>-3.6329588014981318E-2</v>
      </c>
      <c r="J115" s="166">
        <f t="shared" si="32"/>
        <v>-194</v>
      </c>
      <c r="K115" s="167">
        <f t="shared" si="34"/>
        <v>9.3900311662907738E-4</v>
      </c>
    </row>
    <row r="116" spans="2:14" x14ac:dyDescent="0.25">
      <c r="B116" s="165" t="s">
        <v>130</v>
      </c>
      <c r="C116" s="166">
        <v>826</v>
      </c>
      <c r="D116" s="166">
        <v>406</v>
      </c>
      <c r="E116" s="166">
        <v>369</v>
      </c>
      <c r="F116" s="166">
        <v>1261</v>
      </c>
      <c r="G116" s="166">
        <v>1457</v>
      </c>
      <c r="H116" s="166">
        <v>1177</v>
      </c>
      <c r="I116" s="167">
        <f t="shared" si="33"/>
        <v>-0.19217570350034319</v>
      </c>
      <c r="J116" s="166">
        <f t="shared" si="32"/>
        <v>-280</v>
      </c>
      <c r="K116" s="167">
        <f t="shared" si="34"/>
        <v>2.1477004824571009E-4</v>
      </c>
    </row>
    <row r="117" spans="2:14" x14ac:dyDescent="0.25">
      <c r="B117" s="165" t="s">
        <v>133</v>
      </c>
      <c r="C117" s="166">
        <v>1664</v>
      </c>
      <c r="D117" s="166">
        <v>932</v>
      </c>
      <c r="E117" s="166">
        <v>521</v>
      </c>
      <c r="F117" s="166">
        <v>980</v>
      </c>
      <c r="G117" s="166">
        <v>944</v>
      </c>
      <c r="H117" s="166">
        <v>1508</v>
      </c>
      <c r="I117" s="167">
        <f t="shared" si="33"/>
        <v>0.59745762711864403</v>
      </c>
      <c r="J117" s="166">
        <f t="shared" si="32"/>
        <v>564</v>
      </c>
      <c r="K117" s="167">
        <f t="shared" si="34"/>
        <v>2.7516842205142805E-4</v>
      </c>
    </row>
    <row r="118" spans="2:14" x14ac:dyDescent="0.25">
      <c r="B118" s="170" t="s">
        <v>147</v>
      </c>
      <c r="C118" s="171">
        <f t="shared" ref="C118:H118" si="35">C110-SUM(C111:C117)</f>
        <v>20589</v>
      </c>
      <c r="D118" s="171">
        <f t="shared" si="35"/>
        <v>9330</v>
      </c>
      <c r="E118" s="171">
        <f t="shared" si="35"/>
        <v>13385</v>
      </c>
      <c r="F118" s="171">
        <f t="shared" si="35"/>
        <v>29384</v>
      </c>
      <c r="G118" s="171">
        <f t="shared" si="35"/>
        <v>32247</v>
      </c>
      <c r="H118" s="171">
        <f t="shared" si="35"/>
        <v>35531</v>
      </c>
      <c r="I118" s="172">
        <f t="shared" si="33"/>
        <v>0.10183893075324835</v>
      </c>
      <c r="J118" s="171">
        <f>H118-G118</f>
        <v>3284</v>
      </c>
      <c r="K118" s="172">
        <f t="shared" si="34"/>
        <v>6.4834278540512533E-3</v>
      </c>
    </row>
    <row r="119" spans="2:14" x14ac:dyDescent="0.25">
      <c r="B119" s="157" t="s">
        <v>53</v>
      </c>
      <c r="C119" s="155"/>
      <c r="D119" s="155"/>
      <c r="E119" s="155"/>
      <c r="F119" s="155"/>
      <c r="G119" s="155"/>
      <c r="H119" s="156"/>
      <c r="I119" s="156"/>
      <c r="J119" s="156"/>
      <c r="K119" s="155"/>
      <c r="L119" s="173"/>
      <c r="M119" s="173"/>
      <c r="N119" s="173"/>
    </row>
    <row r="120" spans="2:14" x14ac:dyDescent="0.25">
      <c r="B120" s="158" t="s">
        <v>70</v>
      </c>
      <c r="C120" s="159">
        <v>220415</v>
      </c>
      <c r="D120" s="159">
        <v>103516</v>
      </c>
      <c r="E120" s="159">
        <v>164258</v>
      </c>
      <c r="F120" s="159">
        <v>229131</v>
      </c>
      <c r="G120" s="159">
        <v>239109</v>
      </c>
      <c r="H120" s="159">
        <v>250871</v>
      </c>
      <c r="I120" s="160">
        <f>IFERROR(H120/G120-1,"-")</f>
        <v>4.9190954752853289E-2</v>
      </c>
      <c r="J120" s="159">
        <f>H120-G120</f>
        <v>11762</v>
      </c>
      <c r="K120" s="160">
        <f>H120/H$8</f>
        <v>4.5777040589166977E-2</v>
      </c>
      <c r="L120" s="107"/>
      <c r="M120" s="107"/>
      <c r="N120" s="107"/>
    </row>
    <row r="121" spans="2:14" x14ac:dyDescent="0.25">
      <c r="B121" s="161" t="s">
        <v>99</v>
      </c>
      <c r="C121" s="162">
        <v>120142</v>
      </c>
      <c r="D121" s="162">
        <v>61571</v>
      </c>
      <c r="E121" s="162">
        <v>104557</v>
      </c>
      <c r="F121" s="162">
        <v>134886</v>
      </c>
      <c r="G121" s="162">
        <v>146430</v>
      </c>
      <c r="H121" s="162">
        <v>156566</v>
      </c>
      <c r="I121" s="163">
        <f>IFERROR(H121/G121-1,"-")</f>
        <v>6.9220788089872309E-2</v>
      </c>
      <c r="J121" s="162">
        <f t="shared" ref="J121:J131" si="36">H121-G121</f>
        <v>10136</v>
      </c>
      <c r="K121" s="163">
        <f>H121/H$8</f>
        <v>2.8568978227389841E-2</v>
      </c>
    </row>
    <row r="122" spans="2:14" x14ac:dyDescent="0.25">
      <c r="B122" s="165" t="s">
        <v>105</v>
      </c>
      <c r="C122" s="166">
        <v>61076</v>
      </c>
      <c r="D122" s="166">
        <v>27791</v>
      </c>
      <c r="E122" s="166">
        <v>53247</v>
      </c>
      <c r="F122" s="166">
        <v>69865</v>
      </c>
      <c r="G122" s="166">
        <v>66121</v>
      </c>
      <c r="H122" s="166">
        <v>75793</v>
      </c>
      <c r="I122" s="167">
        <f>IFERROR(H122/G122-1,"-")</f>
        <v>0.14627727953297742</v>
      </c>
      <c r="J122" s="166">
        <f t="shared" si="36"/>
        <v>9672</v>
      </c>
      <c r="K122" s="167">
        <f>H122/H$8</f>
        <v>1.3830132766938915E-2</v>
      </c>
    </row>
    <row r="123" spans="2:14" x14ac:dyDescent="0.25">
      <c r="B123" s="165" t="s">
        <v>102</v>
      </c>
      <c r="C123" s="166">
        <v>59066</v>
      </c>
      <c r="D123" s="166">
        <v>33780</v>
      </c>
      <c r="E123" s="166">
        <v>51310</v>
      </c>
      <c r="F123" s="166">
        <v>65021</v>
      </c>
      <c r="G123" s="166">
        <v>80309</v>
      </c>
      <c r="H123" s="166">
        <v>80773</v>
      </c>
      <c r="I123" s="167">
        <f>IFERROR(H123/G123-1,"-")</f>
        <v>5.7776836967213807E-3</v>
      </c>
      <c r="J123" s="166">
        <f t="shared" si="36"/>
        <v>464</v>
      </c>
      <c r="K123" s="167">
        <f>H123/H$8</f>
        <v>1.4738845460450926E-2</v>
      </c>
    </row>
    <row r="124" spans="2:14" x14ac:dyDescent="0.25">
      <c r="B124" s="161" t="s">
        <v>109</v>
      </c>
      <c r="C124" s="162">
        <v>100273</v>
      </c>
      <c r="D124" s="162">
        <v>41945</v>
      </c>
      <c r="E124" s="162">
        <v>59701</v>
      </c>
      <c r="F124" s="162">
        <v>94245</v>
      </c>
      <c r="G124" s="162">
        <v>92679</v>
      </c>
      <c r="H124" s="162">
        <v>94305</v>
      </c>
      <c r="I124" s="163">
        <f>IFERROR(H124/G124-1,"-")</f>
        <v>1.7544427540219454E-2</v>
      </c>
      <c r="J124" s="162">
        <f t="shared" si="36"/>
        <v>1626</v>
      </c>
      <c r="K124" s="163">
        <f>H124/H$8</f>
        <v>1.7208062361777136E-2</v>
      </c>
    </row>
    <row r="125" spans="2:14" x14ac:dyDescent="0.25">
      <c r="B125" s="165" t="s">
        <v>112</v>
      </c>
      <c r="C125" s="166">
        <v>10460</v>
      </c>
      <c r="D125" s="166">
        <v>3941</v>
      </c>
      <c r="E125" s="166">
        <v>3336</v>
      </c>
      <c r="F125" s="166">
        <v>9917</v>
      </c>
      <c r="G125" s="166">
        <v>11646</v>
      </c>
      <c r="H125" s="166">
        <v>10656</v>
      </c>
      <c r="I125" s="167">
        <f t="shared" ref="I125:I132" si="37">IFERROR(H125/G125-1,"-")</f>
        <v>-8.5007727975270453E-2</v>
      </c>
      <c r="J125" s="166">
        <f t="shared" si="36"/>
        <v>-990</v>
      </c>
      <c r="K125" s="167">
        <f t="shared" ref="K125:K132" si="38">H125/H$8</f>
        <v>1.9444261972016029E-3</v>
      </c>
    </row>
    <row r="126" spans="2:14" x14ac:dyDescent="0.25">
      <c r="B126" s="165" t="s">
        <v>115</v>
      </c>
      <c r="C126" s="166">
        <v>9550</v>
      </c>
      <c r="D126" s="166">
        <v>4053</v>
      </c>
      <c r="E126" s="166">
        <v>7314</v>
      </c>
      <c r="F126" s="166">
        <v>11261</v>
      </c>
      <c r="G126" s="166">
        <v>13316</v>
      </c>
      <c r="H126" s="166">
        <v>13127</v>
      </c>
      <c r="I126" s="167">
        <f t="shared" si="37"/>
        <v>-1.4193451486932962E-2</v>
      </c>
      <c r="J126" s="166">
        <f t="shared" si="36"/>
        <v>-189</v>
      </c>
      <c r="K126" s="167">
        <f t="shared" si="38"/>
        <v>2.3953155678177029E-3</v>
      </c>
    </row>
    <row r="127" spans="2:14" x14ac:dyDescent="0.25">
      <c r="B127" s="165" t="s">
        <v>118</v>
      </c>
      <c r="C127" s="166">
        <v>6709</v>
      </c>
      <c r="D127" s="166">
        <v>2906</v>
      </c>
      <c r="E127" s="166">
        <v>7134</v>
      </c>
      <c r="F127" s="166">
        <v>8524</v>
      </c>
      <c r="G127" s="166">
        <v>8756</v>
      </c>
      <c r="H127" s="166">
        <v>8567</v>
      </c>
      <c r="I127" s="167">
        <f t="shared" si="37"/>
        <v>-2.1585198720877163E-2</v>
      </c>
      <c r="J127" s="166">
        <f t="shared" si="36"/>
        <v>-189</v>
      </c>
      <c r="K127" s="167">
        <f t="shared" si="38"/>
        <v>1.5632412942404403E-3</v>
      </c>
    </row>
    <row r="128" spans="2:14" x14ac:dyDescent="0.25">
      <c r="B128" s="165" t="s">
        <v>125</v>
      </c>
      <c r="C128" s="166">
        <v>1866</v>
      </c>
      <c r="D128" s="166">
        <v>784</v>
      </c>
      <c r="E128" s="166">
        <v>1333</v>
      </c>
      <c r="F128" s="166">
        <v>2573</v>
      </c>
      <c r="G128" s="166">
        <v>2637</v>
      </c>
      <c r="H128" s="166">
        <v>2356</v>
      </c>
      <c r="I128" s="167">
        <f t="shared" si="37"/>
        <v>-0.10656048540007579</v>
      </c>
      <c r="J128" s="166">
        <f t="shared" si="36"/>
        <v>-281</v>
      </c>
      <c r="K128" s="167">
        <f t="shared" si="38"/>
        <v>4.2990504134825225E-4</v>
      </c>
    </row>
    <row r="129" spans="2:14" x14ac:dyDescent="0.25">
      <c r="B129" s="165" t="s">
        <v>121</v>
      </c>
      <c r="C129" s="166">
        <v>1484</v>
      </c>
      <c r="D129" s="166">
        <v>812</v>
      </c>
      <c r="E129" s="166">
        <v>1357</v>
      </c>
      <c r="F129" s="166">
        <v>1836</v>
      </c>
      <c r="G129" s="166">
        <v>1934</v>
      </c>
      <c r="H129" s="166">
        <v>2091</v>
      </c>
      <c r="I129" s="167">
        <f t="shared" si="37"/>
        <v>8.1178903826266913E-2</v>
      </c>
      <c r="J129" s="166">
        <f t="shared" si="36"/>
        <v>157</v>
      </c>
      <c r="K129" s="167">
        <f t="shared" si="38"/>
        <v>3.815498478179947E-4</v>
      </c>
    </row>
    <row r="130" spans="2:14" x14ac:dyDescent="0.25">
      <c r="B130" s="165" t="s">
        <v>130</v>
      </c>
      <c r="C130" s="166">
        <v>1623</v>
      </c>
      <c r="D130" s="166">
        <v>678</v>
      </c>
      <c r="E130" s="166">
        <v>555</v>
      </c>
      <c r="F130" s="166">
        <v>1075</v>
      </c>
      <c r="G130" s="166">
        <v>1341</v>
      </c>
      <c r="H130" s="166">
        <v>1334</v>
      </c>
      <c r="I130" s="167">
        <f t="shared" si="37"/>
        <v>-5.2199850857569396E-3</v>
      </c>
      <c r="J130" s="166">
        <f t="shared" si="36"/>
        <v>-7</v>
      </c>
      <c r="K130" s="167">
        <f t="shared" si="38"/>
        <v>2.434182195070325E-4</v>
      </c>
    </row>
    <row r="131" spans="2:14" x14ac:dyDescent="0.25">
      <c r="B131" s="165" t="s">
        <v>133</v>
      </c>
      <c r="C131" s="166">
        <v>2681</v>
      </c>
      <c r="D131" s="166">
        <v>1097</v>
      </c>
      <c r="E131" s="166">
        <v>919</v>
      </c>
      <c r="F131" s="166">
        <v>1885</v>
      </c>
      <c r="G131" s="166">
        <v>2455</v>
      </c>
      <c r="H131" s="166">
        <v>2493</v>
      </c>
      <c r="I131" s="167">
        <f t="shared" si="37"/>
        <v>1.5478615071283119E-2</v>
      </c>
      <c r="J131" s="166">
        <f t="shared" si="36"/>
        <v>38</v>
      </c>
      <c r="K131" s="167">
        <f t="shared" si="38"/>
        <v>4.5490376404125338E-4</v>
      </c>
    </row>
    <row r="132" spans="2:14" x14ac:dyDescent="0.25">
      <c r="B132" s="170" t="s">
        <v>147</v>
      </c>
      <c r="C132" s="171">
        <f t="shared" ref="C132:H132" si="39">C124-SUM(C125:C131)</f>
        <v>65900</v>
      </c>
      <c r="D132" s="171">
        <f t="shared" si="39"/>
        <v>27674</v>
      </c>
      <c r="E132" s="171">
        <f t="shared" si="39"/>
        <v>37753</v>
      </c>
      <c r="F132" s="171">
        <f t="shared" si="39"/>
        <v>57174</v>
      </c>
      <c r="G132" s="171">
        <f t="shared" si="39"/>
        <v>50594</v>
      </c>
      <c r="H132" s="171">
        <f t="shared" si="39"/>
        <v>53681</v>
      </c>
      <c r="I132" s="172">
        <f t="shared" si="37"/>
        <v>6.1015140135193935E-2</v>
      </c>
      <c r="J132" s="171">
        <f>H132-G132</f>
        <v>3087</v>
      </c>
      <c r="K132" s="172">
        <f t="shared" si="38"/>
        <v>9.795302429802857E-3</v>
      </c>
    </row>
    <row r="133" spans="2:14" x14ac:dyDescent="0.25">
      <c r="B133" s="157" t="s">
        <v>54</v>
      </c>
      <c r="C133" s="155"/>
      <c r="D133" s="155"/>
      <c r="E133" s="155"/>
      <c r="F133" s="155"/>
      <c r="G133" s="155"/>
      <c r="H133" s="156"/>
      <c r="I133" s="156"/>
      <c r="J133" s="156"/>
      <c r="K133" s="155"/>
      <c r="L133" s="173"/>
      <c r="M133" s="173"/>
      <c r="N133" s="173"/>
    </row>
    <row r="134" spans="2:14" x14ac:dyDescent="0.25">
      <c r="B134" s="158" t="s">
        <v>70</v>
      </c>
      <c r="C134" s="159">
        <v>250224</v>
      </c>
      <c r="D134" s="159">
        <v>96681</v>
      </c>
      <c r="E134" s="159">
        <v>140346</v>
      </c>
      <c r="F134" s="159">
        <v>257117</v>
      </c>
      <c r="G134" s="159">
        <v>278594</v>
      </c>
      <c r="H134" s="159">
        <v>287810</v>
      </c>
      <c r="I134" s="160">
        <f>IFERROR(H134/G134-1,"-")</f>
        <v>3.3080396562739978E-2</v>
      </c>
      <c r="J134" s="159">
        <f>H134-G134</f>
        <v>9216</v>
      </c>
      <c r="K134" s="160">
        <f>H134/H$8</f>
        <v>5.2517389622428051E-2</v>
      </c>
      <c r="L134" s="107"/>
      <c r="M134" s="107"/>
      <c r="N134" s="107"/>
    </row>
    <row r="135" spans="2:14" x14ac:dyDescent="0.25">
      <c r="B135" s="161" t="s">
        <v>99</v>
      </c>
      <c r="C135" s="162">
        <v>45577</v>
      </c>
      <c r="D135" s="162">
        <v>26839</v>
      </c>
      <c r="E135" s="162">
        <v>45216</v>
      </c>
      <c r="F135" s="162">
        <v>29061</v>
      </c>
      <c r="G135" s="162">
        <v>32018</v>
      </c>
      <c r="H135" s="162">
        <v>29188</v>
      </c>
      <c r="I135" s="163">
        <f>IFERROR(H135/G135-1,"-")</f>
        <v>-8.838778187269658E-2</v>
      </c>
      <c r="J135" s="162">
        <f t="shared" ref="J135:J145" si="40">H135-G135</f>
        <v>-2830</v>
      </c>
      <c r="K135" s="163">
        <f>H135/H$8</f>
        <v>5.3260052406081445E-3</v>
      </c>
    </row>
    <row r="136" spans="2:14" x14ac:dyDescent="0.25">
      <c r="B136" s="165" t="s">
        <v>105</v>
      </c>
      <c r="C136" s="166">
        <v>24890</v>
      </c>
      <c r="D136" s="166">
        <v>20058</v>
      </c>
      <c r="E136" s="166">
        <v>34195</v>
      </c>
      <c r="F136" s="166">
        <v>19943</v>
      </c>
      <c r="G136" s="166">
        <v>20738</v>
      </c>
      <c r="H136" s="166">
        <v>18376</v>
      </c>
      <c r="I136" s="167">
        <f>IFERROR(H136/G136-1,"-")</f>
        <v>-0.1138971935577201</v>
      </c>
      <c r="J136" s="166">
        <f t="shared" si="40"/>
        <v>-2362</v>
      </c>
      <c r="K136" s="167">
        <f>H136/H$8</f>
        <v>3.3531133445736348E-3</v>
      </c>
    </row>
    <row r="137" spans="2:14" x14ac:dyDescent="0.25">
      <c r="B137" s="165" t="s">
        <v>102</v>
      </c>
      <c r="C137" s="166">
        <v>20687</v>
      </c>
      <c r="D137" s="166">
        <v>6781</v>
      </c>
      <c r="E137" s="166">
        <v>11021</v>
      </c>
      <c r="F137" s="166">
        <v>9118</v>
      </c>
      <c r="G137" s="166">
        <v>11280</v>
      </c>
      <c r="H137" s="166">
        <v>10812</v>
      </c>
      <c r="I137" s="167">
        <f>IFERROR(H137/G137-1,"-")</f>
        <v>-4.1489361702127692E-2</v>
      </c>
      <c r="J137" s="166">
        <f t="shared" si="40"/>
        <v>-468</v>
      </c>
      <c r="K137" s="167">
        <f>H137/H$8</f>
        <v>1.9728918960345092E-3</v>
      </c>
    </row>
    <row r="138" spans="2:14" x14ac:dyDescent="0.25">
      <c r="B138" s="161" t="s">
        <v>109</v>
      </c>
      <c r="C138" s="162">
        <v>204647</v>
      </c>
      <c r="D138" s="162">
        <v>69842</v>
      </c>
      <c r="E138" s="162">
        <v>95130</v>
      </c>
      <c r="F138" s="162">
        <v>228056</v>
      </c>
      <c r="G138" s="162">
        <v>246576</v>
      </c>
      <c r="H138" s="162">
        <v>258622</v>
      </c>
      <c r="I138" s="163">
        <f>IFERROR(H138/G138-1,"-")</f>
        <v>4.8853091947310467E-2</v>
      </c>
      <c r="J138" s="162">
        <f t="shared" si="40"/>
        <v>12046</v>
      </c>
      <c r="K138" s="163">
        <f>H138/H$8</f>
        <v>4.7191384381819905E-2</v>
      </c>
    </row>
    <row r="139" spans="2:14" x14ac:dyDescent="0.25">
      <c r="B139" s="165" t="s">
        <v>112</v>
      </c>
      <c r="C139" s="166">
        <v>100583</v>
      </c>
      <c r="D139" s="166">
        <v>26093</v>
      </c>
      <c r="E139" s="166">
        <v>26467</v>
      </c>
      <c r="F139" s="166">
        <v>96562</v>
      </c>
      <c r="G139" s="166">
        <v>105830</v>
      </c>
      <c r="H139" s="166">
        <v>116159</v>
      </c>
      <c r="I139" s="167">
        <f t="shared" ref="I139:I146" si="41">IFERROR(H139/G139-1,"-")</f>
        <v>9.7599924407067995E-2</v>
      </c>
      <c r="J139" s="166">
        <f t="shared" si="40"/>
        <v>10329</v>
      </c>
      <c r="K139" s="167">
        <f t="shared" ref="K139:K146" si="42">H139/H$8</f>
        <v>2.119581481238185E-2</v>
      </c>
    </row>
    <row r="140" spans="2:14" x14ac:dyDescent="0.25">
      <c r="B140" s="165" t="s">
        <v>115</v>
      </c>
      <c r="C140" s="166">
        <v>15093</v>
      </c>
      <c r="D140" s="166">
        <v>6042</v>
      </c>
      <c r="E140" s="166">
        <v>9298</v>
      </c>
      <c r="F140" s="166">
        <v>16587</v>
      </c>
      <c r="G140" s="166">
        <v>20785</v>
      </c>
      <c r="H140" s="166">
        <v>21459</v>
      </c>
      <c r="I140" s="167">
        <f t="shared" si="41"/>
        <v>3.2427231176329174E-2</v>
      </c>
      <c r="J140" s="166">
        <f t="shared" si="40"/>
        <v>674</v>
      </c>
      <c r="K140" s="167">
        <f t="shared" si="42"/>
        <v>3.9156758413803677E-3</v>
      </c>
    </row>
    <row r="141" spans="2:14" x14ac:dyDescent="0.25">
      <c r="B141" s="165" t="s">
        <v>118</v>
      </c>
      <c r="C141" s="166">
        <v>19622</v>
      </c>
      <c r="D141" s="166">
        <v>6586</v>
      </c>
      <c r="E141" s="166">
        <v>15246</v>
      </c>
      <c r="F141" s="166">
        <v>26940</v>
      </c>
      <c r="G141" s="166">
        <v>25089</v>
      </c>
      <c r="H141" s="166">
        <v>24579</v>
      </c>
      <c r="I141" s="167">
        <f t="shared" si="41"/>
        <v>-2.0327633624297459E-2</v>
      </c>
      <c r="J141" s="166">
        <f t="shared" si="40"/>
        <v>-510</v>
      </c>
      <c r="K141" s="167">
        <f t="shared" si="42"/>
        <v>4.4849898180384946E-3</v>
      </c>
    </row>
    <row r="142" spans="2:14" x14ac:dyDescent="0.25">
      <c r="B142" s="165" t="s">
        <v>125</v>
      </c>
      <c r="C142" s="166">
        <v>3955</v>
      </c>
      <c r="D142" s="166">
        <v>1273</v>
      </c>
      <c r="E142" s="166">
        <v>4366</v>
      </c>
      <c r="F142" s="166">
        <v>9965</v>
      </c>
      <c r="G142" s="166">
        <v>8878</v>
      </c>
      <c r="H142" s="166">
        <v>6534</v>
      </c>
      <c r="I142" s="167">
        <f t="shared" si="41"/>
        <v>-0.26402342870015771</v>
      </c>
      <c r="J142" s="166">
        <f t="shared" si="40"/>
        <v>-2344</v>
      </c>
      <c r="K142" s="167">
        <f t="shared" si="42"/>
        <v>1.1922748472705774E-3</v>
      </c>
    </row>
    <row r="143" spans="2:14" x14ac:dyDescent="0.25">
      <c r="B143" s="165" t="s">
        <v>121</v>
      </c>
      <c r="C143" s="166">
        <v>4225</v>
      </c>
      <c r="D143" s="166">
        <v>1935</v>
      </c>
      <c r="E143" s="166">
        <v>3344</v>
      </c>
      <c r="F143" s="166">
        <v>4569</v>
      </c>
      <c r="G143" s="166">
        <v>5490</v>
      </c>
      <c r="H143" s="166">
        <v>5563</v>
      </c>
      <c r="I143" s="167">
        <f t="shared" si="41"/>
        <v>1.3296903460837894E-2</v>
      </c>
      <c r="J143" s="166">
        <f t="shared" si="40"/>
        <v>73</v>
      </c>
      <c r="K143" s="167">
        <f t="shared" si="42"/>
        <v>1.0150941192785771E-3</v>
      </c>
    </row>
    <row r="144" spans="2:14" x14ac:dyDescent="0.25">
      <c r="B144" s="165" t="s">
        <v>130</v>
      </c>
      <c r="C144" s="166">
        <v>2428</v>
      </c>
      <c r="D144" s="166">
        <v>1979</v>
      </c>
      <c r="E144" s="166">
        <v>1422</v>
      </c>
      <c r="F144" s="166">
        <v>3324</v>
      </c>
      <c r="G144" s="166">
        <v>3691</v>
      </c>
      <c r="H144" s="166">
        <v>3402</v>
      </c>
      <c r="I144" s="167">
        <f t="shared" si="41"/>
        <v>-7.8298564074776533E-2</v>
      </c>
      <c r="J144" s="166">
        <f t="shared" si="40"/>
        <v>-289</v>
      </c>
      <c r="K144" s="167">
        <f t="shared" si="42"/>
        <v>6.2077120147145768E-4</v>
      </c>
    </row>
    <row r="145" spans="2:14" x14ac:dyDescent="0.25">
      <c r="B145" s="165" t="s">
        <v>133</v>
      </c>
      <c r="C145" s="166">
        <v>6221</v>
      </c>
      <c r="D145" s="166">
        <v>4050</v>
      </c>
      <c r="E145" s="166">
        <v>947</v>
      </c>
      <c r="F145" s="166">
        <v>2079</v>
      </c>
      <c r="G145" s="166">
        <v>2885</v>
      </c>
      <c r="H145" s="166">
        <v>2731</v>
      </c>
      <c r="I145" s="167">
        <f t="shared" si="41"/>
        <v>-5.3379549393414161E-2</v>
      </c>
      <c r="J145" s="166">
        <f t="shared" si="40"/>
        <v>-154</v>
      </c>
      <c r="K145" s="167">
        <f t="shared" si="42"/>
        <v>4.9833220200427711E-4</v>
      </c>
    </row>
    <row r="146" spans="2:14" x14ac:dyDescent="0.25">
      <c r="B146" s="170" t="s">
        <v>147</v>
      </c>
      <c r="C146" s="171">
        <f t="shared" ref="C146:H146" si="43">C138-SUM(C139:C145)</f>
        <v>52520</v>
      </c>
      <c r="D146" s="171">
        <f t="shared" si="43"/>
        <v>21884</v>
      </c>
      <c r="E146" s="171">
        <f t="shared" si="43"/>
        <v>34040</v>
      </c>
      <c r="F146" s="171">
        <f t="shared" si="43"/>
        <v>68030</v>
      </c>
      <c r="G146" s="171">
        <f t="shared" si="43"/>
        <v>73928</v>
      </c>
      <c r="H146" s="171">
        <f t="shared" si="43"/>
        <v>78195</v>
      </c>
      <c r="I146" s="172">
        <f t="shared" si="41"/>
        <v>5.7718320528081346E-2</v>
      </c>
      <c r="J146" s="171">
        <f>H146-G146</f>
        <v>4267</v>
      </c>
      <c r="K146" s="172">
        <f t="shared" si="42"/>
        <v>1.4268431539994306E-2</v>
      </c>
    </row>
    <row r="147" spans="2:14" x14ac:dyDescent="0.25">
      <c r="B147" s="157" t="s">
        <v>55</v>
      </c>
      <c r="C147" s="155"/>
      <c r="D147" s="155"/>
      <c r="E147" s="155"/>
      <c r="F147" s="155"/>
      <c r="G147" s="155"/>
      <c r="H147" s="156"/>
      <c r="I147" s="156"/>
      <c r="J147" s="156"/>
      <c r="K147" s="155"/>
      <c r="L147" s="173"/>
      <c r="M147" s="173"/>
      <c r="N147" s="173"/>
    </row>
    <row r="148" spans="2:14" x14ac:dyDescent="0.25">
      <c r="B148" s="158" t="s">
        <v>70</v>
      </c>
      <c r="C148" s="159">
        <v>126097</v>
      </c>
      <c r="D148" s="159">
        <v>43425</v>
      </c>
      <c r="E148" s="159">
        <v>71959</v>
      </c>
      <c r="F148" s="159">
        <v>111437</v>
      </c>
      <c r="G148" s="159">
        <v>123198</v>
      </c>
      <c r="H148" s="159">
        <v>128395</v>
      </c>
      <c r="I148" s="160">
        <f>IFERROR(H148/G148-1,"-")</f>
        <v>4.2184126365687691E-2</v>
      </c>
      <c r="J148" s="159">
        <f>H148-G148</f>
        <v>5197</v>
      </c>
      <c r="K148" s="160">
        <f>H148/H$8</f>
        <v>2.3428547446480836E-2</v>
      </c>
      <c r="L148" s="107"/>
      <c r="M148" s="107"/>
      <c r="N148" s="107"/>
    </row>
    <row r="149" spans="2:14" x14ac:dyDescent="0.25">
      <c r="B149" s="161" t="s">
        <v>99</v>
      </c>
      <c r="C149" s="162">
        <v>54208</v>
      </c>
      <c r="D149" s="162">
        <v>22164</v>
      </c>
      <c r="E149" s="162">
        <v>40392</v>
      </c>
      <c r="F149" s="162">
        <v>57756</v>
      </c>
      <c r="G149" s="162">
        <v>59696</v>
      </c>
      <c r="H149" s="162">
        <v>55970</v>
      </c>
      <c r="I149" s="163">
        <f>IFERROR(H149/G149-1,"-")</f>
        <v>-6.2416242294291102E-2</v>
      </c>
      <c r="J149" s="162">
        <f t="shared" ref="J149:J159" si="44">H149-G149</f>
        <v>-3726</v>
      </c>
      <c r="K149" s="163">
        <f>H149/H$8</f>
        <v>1.0212981818447233E-2</v>
      </c>
    </row>
    <row r="150" spans="2:14" x14ac:dyDescent="0.25">
      <c r="B150" s="165" t="s">
        <v>105</v>
      </c>
      <c r="C150" s="166">
        <v>32990</v>
      </c>
      <c r="D150" s="166">
        <v>14597</v>
      </c>
      <c r="E150" s="166">
        <v>32366</v>
      </c>
      <c r="F150" s="166">
        <v>41603</v>
      </c>
      <c r="G150" s="166">
        <v>44199</v>
      </c>
      <c r="H150" s="166">
        <v>37836</v>
      </c>
      <c r="I150" s="167">
        <f>IFERROR(H150/G150-1,"-")</f>
        <v>-0.14396253308898388</v>
      </c>
      <c r="J150" s="166">
        <f t="shared" si="44"/>
        <v>-6363</v>
      </c>
      <c r="K150" s="167">
        <f>H150/H$8</f>
        <v>6.904026801550286E-3</v>
      </c>
    </row>
    <row r="151" spans="2:14" x14ac:dyDescent="0.25">
      <c r="B151" s="165" t="s">
        <v>102</v>
      </c>
      <c r="C151" s="166">
        <v>21218</v>
      </c>
      <c r="D151" s="166">
        <v>7567</v>
      </c>
      <c r="E151" s="166">
        <v>8026</v>
      </c>
      <c r="F151" s="166">
        <v>16153</v>
      </c>
      <c r="G151" s="166">
        <v>15497</v>
      </c>
      <c r="H151" s="166">
        <v>18134</v>
      </c>
      <c r="I151" s="167">
        <f>IFERROR(H151/G151-1,"-")</f>
        <v>0.17016196683229001</v>
      </c>
      <c r="J151" s="166">
        <f t="shared" si="44"/>
        <v>2637</v>
      </c>
      <c r="K151" s="167">
        <f>H151/H$8</f>
        <v>3.3089550168969467E-3</v>
      </c>
    </row>
    <row r="152" spans="2:14" x14ac:dyDescent="0.25">
      <c r="B152" s="161" t="s">
        <v>109</v>
      </c>
      <c r="C152" s="162">
        <v>71889</v>
      </c>
      <c r="D152" s="162">
        <v>21261</v>
      </c>
      <c r="E152" s="162">
        <v>31567</v>
      </c>
      <c r="F152" s="162">
        <v>53681</v>
      </c>
      <c r="G152" s="162">
        <v>63502</v>
      </c>
      <c r="H152" s="162">
        <v>72425</v>
      </c>
      <c r="I152" s="163">
        <f>IFERROR(H152/G152-1,"-")</f>
        <v>0.14051525936190989</v>
      </c>
      <c r="J152" s="162">
        <f t="shared" si="44"/>
        <v>8923</v>
      </c>
      <c r="K152" s="163">
        <f>H152/H$8</f>
        <v>1.3215565628033605E-2</v>
      </c>
    </row>
    <row r="153" spans="2:14" x14ac:dyDescent="0.25">
      <c r="B153" s="165" t="s">
        <v>112</v>
      </c>
      <c r="C153" s="166">
        <v>21798</v>
      </c>
      <c r="D153" s="166">
        <v>5789</v>
      </c>
      <c r="E153" s="166">
        <v>5609</v>
      </c>
      <c r="F153" s="166">
        <v>19238</v>
      </c>
      <c r="G153" s="166">
        <v>18996</v>
      </c>
      <c r="H153" s="166">
        <v>20085</v>
      </c>
      <c r="I153" s="167">
        <f t="shared" ref="I153:I160" si="45">IFERROR(H153/G153-1,"-")</f>
        <v>5.7327858496525552E-2</v>
      </c>
      <c r="J153" s="166">
        <f t="shared" si="44"/>
        <v>1089</v>
      </c>
      <c r="K153" s="167">
        <f t="shared" ref="K153:K160" si="46">H153/H$8</f>
        <v>3.6649587247366924E-3</v>
      </c>
    </row>
    <row r="154" spans="2:14" x14ac:dyDescent="0.25">
      <c r="B154" s="165" t="s">
        <v>115</v>
      </c>
      <c r="C154" s="166">
        <v>18523</v>
      </c>
      <c r="D154" s="166">
        <v>5079</v>
      </c>
      <c r="E154" s="166">
        <v>8623</v>
      </c>
      <c r="F154" s="166">
        <v>11385</v>
      </c>
      <c r="G154" s="166">
        <v>12605</v>
      </c>
      <c r="H154" s="166">
        <v>13027</v>
      </c>
      <c r="I154" s="167">
        <f t="shared" si="45"/>
        <v>3.3478778262594266E-2</v>
      </c>
      <c r="J154" s="166">
        <f t="shared" si="44"/>
        <v>422</v>
      </c>
      <c r="K154" s="167">
        <f t="shared" si="46"/>
        <v>2.3770683249760959E-3</v>
      </c>
    </row>
    <row r="155" spans="2:14" x14ac:dyDescent="0.25">
      <c r="B155" s="165" t="s">
        <v>118</v>
      </c>
      <c r="C155" s="166">
        <v>9905</v>
      </c>
      <c r="D155" s="166">
        <v>2317</v>
      </c>
      <c r="E155" s="166">
        <v>5206</v>
      </c>
      <c r="F155" s="166">
        <v>6579</v>
      </c>
      <c r="G155" s="166">
        <v>10130</v>
      </c>
      <c r="H155" s="166">
        <v>12879</v>
      </c>
      <c r="I155" s="167">
        <f t="shared" si="45"/>
        <v>0.2713721618953604</v>
      </c>
      <c r="J155" s="166">
        <f t="shared" si="44"/>
        <v>2749</v>
      </c>
      <c r="K155" s="167">
        <f t="shared" si="46"/>
        <v>2.3500624055705181E-3</v>
      </c>
    </row>
    <row r="156" spans="2:14" x14ac:dyDescent="0.25">
      <c r="B156" s="165" t="s">
        <v>125</v>
      </c>
      <c r="C156" s="166">
        <v>1673</v>
      </c>
      <c r="D156" s="166">
        <v>600</v>
      </c>
      <c r="E156" s="166">
        <v>927</v>
      </c>
      <c r="F156" s="166">
        <v>1690</v>
      </c>
      <c r="G156" s="166">
        <v>2031</v>
      </c>
      <c r="H156" s="166">
        <v>2829</v>
      </c>
      <c r="I156" s="167">
        <f t="shared" si="45"/>
        <v>0.39290989660265874</v>
      </c>
      <c r="J156" s="166">
        <f t="shared" si="44"/>
        <v>798</v>
      </c>
      <c r="K156" s="167">
        <f t="shared" si="46"/>
        <v>5.1621449998905165E-4</v>
      </c>
    </row>
    <row r="157" spans="2:14" x14ac:dyDescent="0.25">
      <c r="B157" s="165" t="s">
        <v>121</v>
      </c>
      <c r="C157" s="166">
        <v>3007</v>
      </c>
      <c r="D157" s="166">
        <v>1505</v>
      </c>
      <c r="E157" s="166">
        <v>1749</v>
      </c>
      <c r="F157" s="166">
        <v>2959</v>
      </c>
      <c r="G157" s="166">
        <v>3062</v>
      </c>
      <c r="H157" s="166">
        <v>3505</v>
      </c>
      <c r="I157" s="167">
        <f t="shared" si="45"/>
        <v>0.14467668190725025</v>
      </c>
      <c r="J157" s="166">
        <f t="shared" si="44"/>
        <v>443</v>
      </c>
      <c r="K157" s="167">
        <f t="shared" si="46"/>
        <v>6.3956586159831248E-4</v>
      </c>
    </row>
    <row r="158" spans="2:14" x14ac:dyDescent="0.25">
      <c r="B158" s="165" t="s">
        <v>130</v>
      </c>
      <c r="C158" s="166">
        <v>472</v>
      </c>
      <c r="D158" s="166">
        <v>354</v>
      </c>
      <c r="E158" s="166">
        <v>292</v>
      </c>
      <c r="F158" s="166">
        <v>497</v>
      </c>
      <c r="G158" s="166">
        <v>676</v>
      </c>
      <c r="H158" s="166">
        <v>484</v>
      </c>
      <c r="I158" s="167">
        <f t="shared" si="45"/>
        <v>-0.28402366863905326</v>
      </c>
      <c r="J158" s="166">
        <f t="shared" si="44"/>
        <v>-192</v>
      </c>
      <c r="K158" s="167">
        <f t="shared" si="46"/>
        <v>8.8316655353376099E-5</v>
      </c>
    </row>
    <row r="159" spans="2:14" x14ac:dyDescent="0.25">
      <c r="B159" s="165" t="s">
        <v>133</v>
      </c>
      <c r="C159" s="166">
        <v>1062</v>
      </c>
      <c r="D159" s="166">
        <v>441</v>
      </c>
      <c r="E159" s="166">
        <v>454</v>
      </c>
      <c r="F159" s="166">
        <v>656</v>
      </c>
      <c r="G159" s="166">
        <v>941</v>
      </c>
      <c r="H159" s="166">
        <v>796</v>
      </c>
      <c r="I159" s="167">
        <f t="shared" si="45"/>
        <v>-0.15409139213602552</v>
      </c>
      <c r="J159" s="166">
        <f t="shared" si="44"/>
        <v>-145</v>
      </c>
      <c r="K159" s="167">
        <f t="shared" si="46"/>
        <v>1.4524805301918881E-4</v>
      </c>
    </row>
    <row r="160" spans="2:14" x14ac:dyDescent="0.25">
      <c r="B160" s="170" t="s">
        <v>147</v>
      </c>
      <c r="C160" s="171">
        <f t="shared" ref="C160:H160" si="47">C152-SUM(C153:C159)</f>
        <v>15449</v>
      </c>
      <c r="D160" s="171">
        <f t="shared" si="47"/>
        <v>5176</v>
      </c>
      <c r="E160" s="171">
        <f t="shared" si="47"/>
        <v>8707</v>
      </c>
      <c r="F160" s="171">
        <f t="shared" si="47"/>
        <v>10677</v>
      </c>
      <c r="G160" s="171">
        <f t="shared" si="47"/>
        <v>15061</v>
      </c>
      <c r="H160" s="171">
        <f t="shared" si="47"/>
        <v>18820</v>
      </c>
      <c r="I160" s="172">
        <f t="shared" si="45"/>
        <v>0.24958502091494594</v>
      </c>
      <c r="J160" s="171">
        <f>H160-G160</f>
        <v>3759</v>
      </c>
      <c r="K160" s="172">
        <f t="shared" si="46"/>
        <v>3.4341311027903682E-3</v>
      </c>
    </row>
    <row r="161" spans="2:1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08EF3-ADAF-4CD7-908B-222D18351F37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8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83"/>
      <c r="D6" s="283"/>
      <c r="E6" s="283"/>
      <c r="F6" s="283"/>
      <c r="G6" s="283"/>
      <c r="H6" s="283"/>
      <c r="I6" s="283"/>
      <c r="J6" s="283"/>
      <c r="M6" s="283" t="s">
        <v>262</v>
      </c>
      <c r="N6" s="283"/>
      <c r="O6" s="283"/>
      <c r="P6" s="283"/>
      <c r="Q6" s="283"/>
      <c r="R6" s="283"/>
      <c r="S6" s="283"/>
      <c r="T6" s="283"/>
    </row>
    <row r="7" spans="1:20" ht="6" customHeight="1" x14ac:dyDescent="0.25"/>
    <row r="8" spans="1:20" ht="15.75" x14ac:dyDescent="0.25">
      <c r="B8" s="147"/>
      <c r="C8" s="313" t="s">
        <v>45</v>
      </c>
      <c r="D8" s="314"/>
      <c r="E8" s="314"/>
      <c r="F8" s="314"/>
      <c r="G8" s="314"/>
      <c r="H8" s="314"/>
      <c r="I8" s="314"/>
      <c r="J8" s="314"/>
    </row>
    <row r="9" spans="1:20" s="148" customFormat="1" ht="72" customHeight="1" x14ac:dyDescent="0.25">
      <c r="A9"/>
      <c r="B9" s="149"/>
      <c r="C9" s="174" t="s">
        <v>261</v>
      </c>
      <c r="D9" s="174" t="s">
        <v>226</v>
      </c>
      <c r="E9" s="174" t="s">
        <v>227</v>
      </c>
      <c r="F9" s="174" t="s">
        <v>228</v>
      </c>
      <c r="G9" s="174" t="s">
        <v>229</v>
      </c>
      <c r="H9" s="174" t="s">
        <v>230</v>
      </c>
      <c r="I9" s="175" t="str">
        <f>CONCATENATE("var. ",RIGHT(H9,2),"/",RIGHT(G9,2))</f>
        <v>var. 25/24</v>
      </c>
      <c r="J9" s="175" t="str">
        <f>CONCATENATE("Cuota s/ total lugares de residencia ",RIGHT(H9,4))</f>
        <v>Cuota s/ total lugares de residencia 2025</v>
      </c>
      <c r="M9" s="149"/>
      <c r="N9" s="174" t="s">
        <v>261</v>
      </c>
      <c r="O9" s="174" t="s">
        <v>226</v>
      </c>
      <c r="P9" s="174" t="s">
        <v>227</v>
      </c>
      <c r="Q9" s="174" t="s">
        <v>228</v>
      </c>
      <c r="R9" s="174" t="s">
        <v>229</v>
      </c>
      <c r="S9" s="174" t="s">
        <v>230</v>
      </c>
      <c r="T9" s="175" t="str">
        <f>CONCATENATE("Cuota s/ total lugares de residencia ",RIGHT(R9,4))</f>
        <v>Cuota s/ total lugares de residencia 2024</v>
      </c>
    </row>
    <row r="10" spans="1:20" x14ac:dyDescent="0.25">
      <c r="B10" s="154" t="s">
        <v>45</v>
      </c>
      <c r="C10" s="155"/>
      <c r="D10" s="155"/>
      <c r="E10" s="155"/>
      <c r="F10" s="155"/>
      <c r="G10" s="155"/>
      <c r="H10" s="155"/>
      <c r="I10" s="156"/>
      <c r="J10" s="156"/>
      <c r="M10" s="157" t="s">
        <v>47</v>
      </c>
      <c r="N10" s="176"/>
      <c r="O10" s="176"/>
      <c r="P10" s="176"/>
      <c r="Q10" s="176"/>
      <c r="R10" s="176"/>
      <c r="S10" s="177"/>
      <c r="T10" s="177"/>
    </row>
    <row r="11" spans="1:20" x14ac:dyDescent="0.25">
      <c r="B11" s="158" t="s">
        <v>70</v>
      </c>
      <c r="C11" s="178">
        <v>0</v>
      </c>
      <c r="D11" s="178">
        <v>86160</v>
      </c>
      <c r="E11" s="178">
        <v>425687</v>
      </c>
      <c r="F11" s="178">
        <v>445687</v>
      </c>
      <c r="G11" s="178">
        <v>437150</v>
      </c>
      <c r="H11" s="178">
        <v>458510</v>
      </c>
      <c r="I11" s="179">
        <f t="shared" ref="I11:I23" si="0">IFERROR(H11/G11-1,"-")</f>
        <v>4.8861946700217374E-2</v>
      </c>
      <c r="J11" s="179">
        <f>H11/H11</f>
        <v>1</v>
      </c>
      <c r="K11" s="81"/>
      <c r="L11" s="81"/>
      <c r="M11" s="158" t="s">
        <v>70</v>
      </c>
      <c r="N11" s="178">
        <v>0</v>
      </c>
      <c r="O11" s="178">
        <v>13736</v>
      </c>
      <c r="P11" s="178">
        <v>110839</v>
      </c>
      <c r="Q11" s="178">
        <v>112901</v>
      </c>
      <c r="R11" s="178">
        <v>113542</v>
      </c>
      <c r="S11" s="179">
        <f t="shared" ref="S11:S23" si="1">IFERROR(R11/Q11-1,"-")</f>
        <v>5.6775405000841772E-3</v>
      </c>
      <c r="T11" s="179">
        <f>R11/R11</f>
        <v>1</v>
      </c>
    </row>
    <row r="12" spans="1:20" x14ac:dyDescent="0.25">
      <c r="B12" s="161" t="s">
        <v>99</v>
      </c>
      <c r="C12" s="162">
        <v>0</v>
      </c>
      <c r="D12" s="162">
        <v>46938</v>
      </c>
      <c r="E12" s="162">
        <v>90297</v>
      </c>
      <c r="F12" s="162">
        <v>94971</v>
      </c>
      <c r="G12" s="162">
        <v>76630</v>
      </c>
      <c r="H12" s="162">
        <v>91529</v>
      </c>
      <c r="I12" s="163">
        <f t="shared" si="0"/>
        <v>0.19442776980294929</v>
      </c>
      <c r="J12" s="163">
        <f>H12/H11</f>
        <v>0.19962269089005694</v>
      </c>
      <c r="K12" s="81"/>
      <c r="L12" s="81"/>
      <c r="M12" s="161" t="s">
        <v>99</v>
      </c>
      <c r="N12" s="162">
        <v>0</v>
      </c>
      <c r="O12" s="162">
        <v>5396</v>
      </c>
      <c r="P12" s="162">
        <v>13370</v>
      </c>
      <c r="Q12" s="162">
        <v>12713</v>
      </c>
      <c r="R12" s="162">
        <v>8246</v>
      </c>
      <c r="S12" s="163">
        <f t="shared" si="1"/>
        <v>-0.35137261071344295</v>
      </c>
      <c r="T12" s="163">
        <f>R12/R11</f>
        <v>7.262510788959152E-2</v>
      </c>
    </row>
    <row r="13" spans="1:20" x14ac:dyDescent="0.25">
      <c r="B13" s="165" t="s">
        <v>105</v>
      </c>
      <c r="C13" s="166">
        <v>0</v>
      </c>
      <c r="D13" s="166">
        <v>32388</v>
      </c>
      <c r="E13" s="166">
        <v>41117</v>
      </c>
      <c r="F13" s="166">
        <v>41859</v>
      </c>
      <c r="G13" s="166">
        <v>27094</v>
      </c>
      <c r="H13" s="166">
        <v>34005</v>
      </c>
      <c r="I13" s="167">
        <f t="shared" si="0"/>
        <v>0.25507492433749168</v>
      </c>
      <c r="J13" s="167">
        <f>H13/H11</f>
        <v>7.4164140367712808E-2</v>
      </c>
      <c r="K13" s="81"/>
      <c r="L13" s="81"/>
      <c r="M13" s="165" t="s">
        <v>105</v>
      </c>
      <c r="N13" s="166">
        <v>0</v>
      </c>
      <c r="O13" s="166">
        <v>4608</v>
      </c>
      <c r="P13" s="166">
        <v>5124</v>
      </c>
      <c r="Q13" s="166">
        <v>5699</v>
      </c>
      <c r="R13" s="166">
        <v>3939</v>
      </c>
      <c r="S13" s="167">
        <f t="shared" si="1"/>
        <v>-0.3088261098438323</v>
      </c>
      <c r="T13" s="167">
        <f>R13/R11</f>
        <v>3.4692008243645524E-2</v>
      </c>
    </row>
    <row r="14" spans="1:20" x14ac:dyDescent="0.25">
      <c r="B14" s="165" t="s">
        <v>102</v>
      </c>
      <c r="C14" s="166">
        <v>0</v>
      </c>
      <c r="D14" s="166">
        <v>14550</v>
      </c>
      <c r="E14" s="166">
        <v>49180</v>
      </c>
      <c r="F14" s="166">
        <v>53112</v>
      </c>
      <c r="G14" s="166">
        <v>49536</v>
      </c>
      <c r="H14" s="166">
        <v>57524</v>
      </c>
      <c r="I14" s="167">
        <f t="shared" si="0"/>
        <v>0.16125645994832039</v>
      </c>
      <c r="J14" s="167">
        <f>H14/H11</f>
        <v>0.12545855052234411</v>
      </c>
      <c r="K14" s="81"/>
      <c r="L14" s="81"/>
      <c r="M14" s="165" t="s">
        <v>102</v>
      </c>
      <c r="N14" s="166">
        <v>0</v>
      </c>
      <c r="O14" s="166">
        <v>788</v>
      </c>
      <c r="P14" s="166">
        <v>8246</v>
      </c>
      <c r="Q14" s="166">
        <v>7014</v>
      </c>
      <c r="R14" s="166">
        <v>4307</v>
      </c>
      <c r="S14" s="167">
        <f t="shared" si="1"/>
        <v>-0.38594240091246079</v>
      </c>
      <c r="T14" s="167">
        <f>R14/R11</f>
        <v>3.7933099645945996E-2</v>
      </c>
    </row>
    <row r="15" spans="1:20" x14ac:dyDescent="0.25">
      <c r="B15" s="161" t="s">
        <v>109</v>
      </c>
      <c r="C15" s="162">
        <v>0</v>
      </c>
      <c r="D15" s="162">
        <v>39222</v>
      </c>
      <c r="E15" s="162">
        <v>335390</v>
      </c>
      <c r="F15" s="162">
        <v>350716</v>
      </c>
      <c r="G15" s="162">
        <v>360520</v>
      </c>
      <c r="H15" s="162">
        <v>366981</v>
      </c>
      <c r="I15" s="163">
        <f t="shared" si="0"/>
        <v>1.7921335848219311E-2</v>
      </c>
      <c r="J15" s="163">
        <f>H15/H11</f>
        <v>0.80037730910994309</v>
      </c>
      <c r="K15" s="81"/>
      <c r="L15" s="81"/>
      <c r="M15" s="161" t="s">
        <v>109</v>
      </c>
      <c r="N15" s="162">
        <v>0</v>
      </c>
      <c r="O15" s="162">
        <v>8340</v>
      </c>
      <c r="P15" s="162">
        <v>97469</v>
      </c>
      <c r="Q15" s="162">
        <v>100188</v>
      </c>
      <c r="R15" s="162">
        <v>105296</v>
      </c>
      <c r="S15" s="163">
        <f t="shared" si="1"/>
        <v>5.0984149798378953E-2</v>
      </c>
      <c r="T15" s="163">
        <f>R15/R11</f>
        <v>0.92737489211040847</v>
      </c>
    </row>
    <row r="16" spans="1:20" x14ac:dyDescent="0.25">
      <c r="B16" s="165" t="s">
        <v>112</v>
      </c>
      <c r="C16" s="166">
        <v>0</v>
      </c>
      <c r="D16" s="166">
        <v>1761</v>
      </c>
      <c r="E16" s="166">
        <v>150506</v>
      </c>
      <c r="F16" s="166">
        <v>154996</v>
      </c>
      <c r="G16" s="166">
        <v>171234</v>
      </c>
      <c r="H16" s="166">
        <v>170641</v>
      </c>
      <c r="I16" s="167">
        <f t="shared" si="0"/>
        <v>-3.4630972820818284E-3</v>
      </c>
      <c r="J16" s="167">
        <f>H16/H11</f>
        <v>0.37216418398726309</v>
      </c>
      <c r="K16" s="81"/>
      <c r="L16" s="81"/>
      <c r="M16" s="165" t="s">
        <v>112</v>
      </c>
      <c r="N16" s="166">
        <v>0</v>
      </c>
      <c r="O16" s="166">
        <v>159</v>
      </c>
      <c r="P16" s="166">
        <v>48714</v>
      </c>
      <c r="Q16" s="166">
        <v>48998</v>
      </c>
      <c r="R16" s="166">
        <v>57738</v>
      </c>
      <c r="S16" s="167">
        <f t="shared" si="1"/>
        <v>0.17837462753581779</v>
      </c>
      <c r="T16" s="167">
        <f>R16/R11</f>
        <v>0.50851667224463193</v>
      </c>
    </row>
    <row r="17" spans="1:20" x14ac:dyDescent="0.25">
      <c r="B17" s="165" t="s">
        <v>115</v>
      </c>
      <c r="C17" s="166">
        <v>0</v>
      </c>
      <c r="D17" s="166">
        <v>4409</v>
      </c>
      <c r="E17" s="166">
        <v>37005</v>
      </c>
      <c r="F17" s="166">
        <v>38212</v>
      </c>
      <c r="G17" s="166">
        <v>35145</v>
      </c>
      <c r="H17" s="166">
        <v>39088</v>
      </c>
      <c r="I17" s="167">
        <f t="shared" si="0"/>
        <v>0.11219234599516281</v>
      </c>
      <c r="J17" s="167">
        <f>H17/H11</f>
        <v>8.5250049071994072E-2</v>
      </c>
      <c r="K17" s="81"/>
      <c r="L17" s="81"/>
      <c r="M17" s="165" t="s">
        <v>115</v>
      </c>
      <c r="N17" s="166">
        <v>0</v>
      </c>
      <c r="O17" s="166">
        <v>547</v>
      </c>
      <c r="P17" s="166">
        <v>3884</v>
      </c>
      <c r="Q17" s="166">
        <v>3848</v>
      </c>
      <c r="R17" s="166">
        <v>3449</v>
      </c>
      <c r="S17" s="167">
        <f t="shared" si="1"/>
        <v>-0.1036902286902287</v>
      </c>
      <c r="T17" s="167">
        <f>R17/R11</f>
        <v>3.03764245829737E-2</v>
      </c>
    </row>
    <row r="18" spans="1:20" x14ac:dyDescent="0.25">
      <c r="B18" s="165" t="s">
        <v>118</v>
      </c>
      <c r="C18" s="166">
        <v>0</v>
      </c>
      <c r="D18" s="166">
        <v>5631</v>
      </c>
      <c r="E18" s="166">
        <v>19383</v>
      </c>
      <c r="F18" s="166">
        <v>22867</v>
      </c>
      <c r="G18" s="166">
        <v>23873</v>
      </c>
      <c r="H18" s="166">
        <v>20179</v>
      </c>
      <c r="I18" s="167">
        <f t="shared" si="0"/>
        <v>-0.15473547522305531</v>
      </c>
      <c r="J18" s="167">
        <f>H18/H11</f>
        <v>4.4009945257464399E-2</v>
      </c>
      <c r="K18" s="81"/>
      <c r="L18" s="81"/>
      <c r="M18" s="165" t="s">
        <v>118</v>
      </c>
      <c r="N18" s="166">
        <v>0</v>
      </c>
      <c r="O18" s="166">
        <v>810</v>
      </c>
      <c r="P18" s="166">
        <v>2669</v>
      </c>
      <c r="Q18" s="166">
        <v>3420</v>
      </c>
      <c r="R18" s="166">
        <v>3021</v>
      </c>
      <c r="S18" s="167">
        <f t="shared" si="1"/>
        <v>-0.1166666666666667</v>
      </c>
      <c r="T18" s="167">
        <f>R18/R11</f>
        <v>2.6606894365080763E-2</v>
      </c>
    </row>
    <row r="19" spans="1:20" x14ac:dyDescent="0.25">
      <c r="B19" s="165" t="s">
        <v>125</v>
      </c>
      <c r="C19" s="166">
        <v>0</v>
      </c>
      <c r="D19" s="166">
        <v>581</v>
      </c>
      <c r="E19" s="166">
        <v>17808</v>
      </c>
      <c r="F19" s="166">
        <v>16612</v>
      </c>
      <c r="G19" s="166">
        <v>16553</v>
      </c>
      <c r="H19" s="166">
        <v>14395</v>
      </c>
      <c r="I19" s="167">
        <f t="shared" si="0"/>
        <v>-0.13036911738053525</v>
      </c>
      <c r="J19" s="167">
        <f>H19/H11</f>
        <v>3.1395171315783732E-2</v>
      </c>
      <c r="K19" s="81"/>
      <c r="L19" s="81"/>
      <c r="M19" s="165" t="s">
        <v>125</v>
      </c>
      <c r="N19" s="166">
        <v>0</v>
      </c>
      <c r="O19" s="166">
        <v>98</v>
      </c>
      <c r="P19" s="166">
        <v>6026</v>
      </c>
      <c r="Q19" s="166">
        <v>5451</v>
      </c>
      <c r="R19" s="166">
        <v>5828</v>
      </c>
      <c r="S19" s="167">
        <f t="shared" si="1"/>
        <v>6.9161621720785105E-2</v>
      </c>
      <c r="T19" s="167">
        <f>R19/R11</f>
        <v>5.132902362121506E-2</v>
      </c>
    </row>
    <row r="20" spans="1:20" x14ac:dyDescent="0.25">
      <c r="B20" s="165" t="s">
        <v>121</v>
      </c>
      <c r="C20" s="166">
        <v>0</v>
      </c>
      <c r="D20" s="166">
        <v>1296</v>
      </c>
      <c r="E20" s="166">
        <v>15015</v>
      </c>
      <c r="F20" s="166">
        <v>12403</v>
      </c>
      <c r="G20" s="166">
        <v>13645</v>
      </c>
      <c r="H20" s="166">
        <v>12207</v>
      </c>
      <c r="I20" s="167">
        <f t="shared" si="0"/>
        <v>-0.10538658849395388</v>
      </c>
      <c r="J20" s="167">
        <f>H20/H11</f>
        <v>2.6623192514885173E-2</v>
      </c>
      <c r="K20" s="81"/>
      <c r="L20" s="81"/>
      <c r="M20" s="165" t="s">
        <v>121</v>
      </c>
      <c r="N20" s="166">
        <v>0</v>
      </c>
      <c r="O20" s="166">
        <v>181</v>
      </c>
      <c r="P20" s="166">
        <v>3784</v>
      </c>
      <c r="Q20" s="166">
        <v>3844</v>
      </c>
      <c r="R20" s="166">
        <v>4173</v>
      </c>
      <c r="S20" s="167">
        <f t="shared" si="1"/>
        <v>8.5587929240374505E-2</v>
      </c>
      <c r="T20" s="167">
        <f>R20/R11</f>
        <v>3.6752919624456148E-2</v>
      </c>
    </row>
    <row r="21" spans="1:20" x14ac:dyDescent="0.25">
      <c r="B21" s="165" t="s">
        <v>130</v>
      </c>
      <c r="C21" s="166">
        <v>0</v>
      </c>
      <c r="D21" s="166">
        <v>78</v>
      </c>
      <c r="E21" s="166">
        <v>5291</v>
      </c>
      <c r="F21" s="166">
        <v>5293</v>
      </c>
      <c r="G21" s="166">
        <v>3593</v>
      </c>
      <c r="H21" s="166">
        <v>5475</v>
      </c>
      <c r="I21" s="167">
        <f t="shared" si="0"/>
        <v>0.52379627052602284</v>
      </c>
      <c r="J21" s="167">
        <f>H21/H11</f>
        <v>1.1940851889817016E-2</v>
      </c>
      <c r="K21" s="81"/>
      <c r="L21" s="81"/>
      <c r="M21" s="165" t="s">
        <v>130</v>
      </c>
      <c r="N21" s="166">
        <v>0</v>
      </c>
      <c r="O21" s="166">
        <v>7</v>
      </c>
      <c r="P21" s="166">
        <v>1581</v>
      </c>
      <c r="Q21" s="166">
        <v>2016</v>
      </c>
      <c r="R21" s="166">
        <v>1220</v>
      </c>
      <c r="S21" s="167">
        <f t="shared" si="1"/>
        <v>-0.39484126984126988</v>
      </c>
      <c r="T21" s="167">
        <f>R21/R11</f>
        <v>1.0744922583713516E-2</v>
      </c>
    </row>
    <row r="22" spans="1:20" x14ac:dyDescent="0.25">
      <c r="A22" s="169"/>
      <c r="B22" s="165" t="s">
        <v>133</v>
      </c>
      <c r="C22" s="166">
        <v>0</v>
      </c>
      <c r="D22" s="166">
        <v>248</v>
      </c>
      <c r="E22" s="166">
        <v>4370</v>
      </c>
      <c r="F22" s="166">
        <v>5653</v>
      </c>
      <c r="G22" s="166">
        <v>3875</v>
      </c>
      <c r="H22" s="166">
        <v>3931</v>
      </c>
      <c r="I22" s="167">
        <f t="shared" si="0"/>
        <v>1.4451612903225719E-2</v>
      </c>
      <c r="J22" s="167">
        <f>H22/H11</f>
        <v>8.5734226080129115E-3</v>
      </c>
      <c r="K22" s="81"/>
      <c r="L22" s="81"/>
      <c r="M22" s="165" t="s">
        <v>133</v>
      </c>
      <c r="N22" s="166">
        <v>0</v>
      </c>
      <c r="O22" s="166">
        <v>92</v>
      </c>
      <c r="P22" s="166">
        <v>1598</v>
      </c>
      <c r="Q22" s="166">
        <v>2079</v>
      </c>
      <c r="R22" s="166">
        <v>1201</v>
      </c>
      <c r="S22" s="167">
        <f t="shared" si="1"/>
        <v>-0.42231842231842232</v>
      </c>
      <c r="T22" s="167">
        <f>R22/R11</f>
        <v>1.0577583625442567E-2</v>
      </c>
    </row>
    <row r="23" spans="1:20" x14ac:dyDescent="0.25">
      <c r="B23" s="170" t="s">
        <v>147</v>
      </c>
      <c r="C23" s="171">
        <f t="shared" ref="C23:H23" si="2">C15-SUM(C16:C22)</f>
        <v>0</v>
      </c>
      <c r="D23" s="171">
        <f t="shared" si="2"/>
        <v>25218</v>
      </c>
      <c r="E23" s="171">
        <f t="shared" si="2"/>
        <v>86012</v>
      </c>
      <c r="F23" s="171">
        <f t="shared" si="2"/>
        <v>94680</v>
      </c>
      <c r="G23" s="171">
        <f t="shared" si="2"/>
        <v>92602</v>
      </c>
      <c r="H23" s="171">
        <f t="shared" si="2"/>
        <v>101065</v>
      </c>
      <c r="I23" s="172">
        <f t="shared" si="0"/>
        <v>9.1391114662750184E-2</v>
      </c>
      <c r="J23" s="172">
        <f>H23/H11</f>
        <v>0.2204204924647227</v>
      </c>
      <c r="K23" s="173"/>
      <c r="L23" s="173"/>
      <c r="M23" s="170" t="s">
        <v>147</v>
      </c>
      <c r="N23" s="171">
        <f>N15-SUM(N16:N22)</f>
        <v>0</v>
      </c>
      <c r="O23" s="171">
        <f>O15-SUM(O16:O22)</f>
        <v>6446</v>
      </c>
      <c r="P23" s="171">
        <f>P15-SUM(P16:P22)</f>
        <v>29213</v>
      </c>
      <c r="Q23" s="171">
        <f>Q15-SUM(Q16:Q22)</f>
        <v>30532</v>
      </c>
      <c r="R23" s="171">
        <f>R15-SUM(R16:R22)</f>
        <v>28666</v>
      </c>
      <c r="S23" s="172">
        <f t="shared" si="1"/>
        <v>-6.1116205947857938E-2</v>
      </c>
      <c r="T23" s="172">
        <f>R23/R11</f>
        <v>0.25247045146289476</v>
      </c>
    </row>
    <row r="24" spans="1:20" x14ac:dyDescent="0.25">
      <c r="B24" s="157" t="s">
        <v>46</v>
      </c>
      <c r="C24" s="176"/>
      <c r="D24" s="176"/>
      <c r="E24" s="176"/>
      <c r="F24" s="176"/>
      <c r="G24" s="176"/>
      <c r="H24" s="176"/>
      <c r="I24" s="177"/>
      <c r="J24" s="17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8" t="s">
        <v>70</v>
      </c>
      <c r="C25" s="178">
        <v>0</v>
      </c>
      <c r="D25" s="178">
        <v>32795</v>
      </c>
      <c r="E25" s="178">
        <v>166226</v>
      </c>
      <c r="F25" s="178">
        <v>167625</v>
      </c>
      <c r="G25" s="178">
        <v>158852</v>
      </c>
      <c r="H25" s="178">
        <v>165261</v>
      </c>
      <c r="I25" s="179">
        <f t="shared" ref="I25:I37" si="3">IFERROR(H25/G25-1,"-")</f>
        <v>4.0345730617178166E-2</v>
      </c>
      <c r="J25" s="179">
        <f>H25/H25</f>
        <v>1</v>
      </c>
    </row>
    <row r="26" spans="1:20" x14ac:dyDescent="0.25">
      <c r="B26" s="161" t="s">
        <v>99</v>
      </c>
      <c r="C26" s="162">
        <v>0</v>
      </c>
      <c r="D26" s="162">
        <v>17832</v>
      </c>
      <c r="E26" s="162">
        <v>17904</v>
      </c>
      <c r="F26" s="162">
        <v>18211</v>
      </c>
      <c r="G26" s="162">
        <v>9038</v>
      </c>
      <c r="H26" s="162">
        <v>13044</v>
      </c>
      <c r="I26" s="163">
        <f t="shared" si="3"/>
        <v>0.44323965479088301</v>
      </c>
      <c r="J26" s="163">
        <f>H26/H25</f>
        <v>7.8929693031023651E-2</v>
      </c>
    </row>
    <row r="27" spans="1:20" x14ac:dyDescent="0.25">
      <c r="B27" s="165" t="s">
        <v>105</v>
      </c>
      <c r="C27" s="166">
        <v>0</v>
      </c>
      <c r="D27" s="166">
        <v>11503</v>
      </c>
      <c r="E27" s="166">
        <v>8523</v>
      </c>
      <c r="F27" s="166">
        <v>8009</v>
      </c>
      <c r="G27" s="166">
        <v>3675</v>
      </c>
      <c r="H27" s="166">
        <v>5706</v>
      </c>
      <c r="I27" s="167">
        <f t="shared" si="3"/>
        <v>0.55265306122448976</v>
      </c>
      <c r="J27" s="167">
        <f>H27/H25</f>
        <v>3.4527202425254595E-2</v>
      </c>
    </row>
    <row r="28" spans="1:20" x14ac:dyDescent="0.25">
      <c r="B28" s="165" t="s">
        <v>102</v>
      </c>
      <c r="C28" s="166">
        <v>0</v>
      </c>
      <c r="D28" s="166">
        <v>6329</v>
      </c>
      <c r="E28" s="166">
        <v>9381</v>
      </c>
      <c r="F28" s="166">
        <v>10202</v>
      </c>
      <c r="G28" s="166">
        <v>5363</v>
      </c>
      <c r="H28" s="166">
        <v>7338</v>
      </c>
      <c r="I28" s="167">
        <f t="shared" si="3"/>
        <v>0.36826403132575058</v>
      </c>
      <c r="J28" s="167">
        <f>H28/H25</f>
        <v>4.4402490605769056E-2</v>
      </c>
    </row>
    <row r="29" spans="1:20" x14ac:dyDescent="0.25">
      <c r="B29" s="161" t="s">
        <v>109</v>
      </c>
      <c r="C29" s="162">
        <v>0</v>
      </c>
      <c r="D29" s="162">
        <v>14963</v>
      </c>
      <c r="E29" s="162">
        <v>148322</v>
      </c>
      <c r="F29" s="162">
        <v>149414</v>
      </c>
      <c r="G29" s="162">
        <v>149814</v>
      </c>
      <c r="H29" s="162">
        <v>152217</v>
      </c>
      <c r="I29" s="163">
        <f t="shared" si="3"/>
        <v>1.6039889462934109E-2</v>
      </c>
      <c r="J29" s="163">
        <f>H29/H25</f>
        <v>0.92107030696897629</v>
      </c>
    </row>
    <row r="30" spans="1:20" x14ac:dyDescent="0.25">
      <c r="B30" s="165" t="s">
        <v>112</v>
      </c>
      <c r="C30" s="166">
        <v>0</v>
      </c>
      <c r="D30" s="166">
        <v>623</v>
      </c>
      <c r="E30" s="166">
        <v>70374</v>
      </c>
      <c r="F30" s="166">
        <v>71874</v>
      </c>
      <c r="G30" s="166">
        <v>77936</v>
      </c>
      <c r="H30" s="166">
        <v>79345</v>
      </c>
      <c r="I30" s="167">
        <f t="shared" si="3"/>
        <v>1.8078936563334036E-2</v>
      </c>
      <c r="J30" s="167">
        <f>H30/H25</f>
        <v>0.48011932639884786</v>
      </c>
    </row>
    <row r="31" spans="1:20" x14ac:dyDescent="0.25">
      <c r="B31" s="165" t="s">
        <v>115</v>
      </c>
      <c r="C31" s="166">
        <v>0</v>
      </c>
      <c r="D31" s="166">
        <v>1668</v>
      </c>
      <c r="E31" s="166">
        <v>16678</v>
      </c>
      <c r="F31" s="166">
        <v>16933</v>
      </c>
      <c r="G31" s="166">
        <v>15438</v>
      </c>
      <c r="H31" s="166">
        <v>15537</v>
      </c>
      <c r="I31" s="167">
        <f t="shared" si="3"/>
        <v>6.4127477652544673E-3</v>
      </c>
      <c r="J31" s="167">
        <f>H31/H25</f>
        <v>9.4014921850890415E-2</v>
      </c>
    </row>
    <row r="32" spans="1:20" x14ac:dyDescent="0.25">
      <c r="B32" s="165" t="s">
        <v>118</v>
      </c>
      <c r="C32" s="166">
        <v>0</v>
      </c>
      <c r="D32" s="166">
        <v>1871</v>
      </c>
      <c r="E32" s="166">
        <v>6947</v>
      </c>
      <c r="F32" s="166">
        <v>7486</v>
      </c>
      <c r="G32" s="166">
        <v>6246</v>
      </c>
      <c r="H32" s="166">
        <v>4843</v>
      </c>
      <c r="I32" s="167">
        <f t="shared" si="3"/>
        <v>-0.22462375920589173</v>
      </c>
      <c r="J32" s="167">
        <f>H32/H25</f>
        <v>2.9305159717053629E-2</v>
      </c>
    </row>
    <row r="33" spans="2:10" x14ac:dyDescent="0.25">
      <c r="B33" s="165" t="s">
        <v>125</v>
      </c>
      <c r="C33" s="166">
        <v>0</v>
      </c>
      <c r="D33" s="166">
        <v>228</v>
      </c>
      <c r="E33" s="166">
        <v>8867</v>
      </c>
      <c r="F33" s="166">
        <v>7779</v>
      </c>
      <c r="G33" s="166">
        <v>7219</v>
      </c>
      <c r="H33" s="166">
        <v>6741</v>
      </c>
      <c r="I33" s="167">
        <f t="shared" si="3"/>
        <v>-6.621415708546885E-2</v>
      </c>
      <c r="J33" s="167">
        <f>H33/H25</f>
        <v>4.0790023054441155E-2</v>
      </c>
    </row>
    <row r="34" spans="2:10" x14ac:dyDescent="0.25">
      <c r="B34" s="165" t="s">
        <v>121</v>
      </c>
      <c r="C34" s="166">
        <v>0</v>
      </c>
      <c r="D34" s="166">
        <v>798</v>
      </c>
      <c r="E34" s="166">
        <v>8738</v>
      </c>
      <c r="F34" s="166">
        <v>6859</v>
      </c>
      <c r="G34" s="166">
        <v>7570</v>
      </c>
      <c r="H34" s="166">
        <v>7164</v>
      </c>
      <c r="I34" s="167">
        <f t="shared" si="3"/>
        <v>-5.3632760898282728E-2</v>
      </c>
      <c r="J34" s="167">
        <f>H34/H25</f>
        <v>4.3349610615934793E-2</v>
      </c>
    </row>
    <row r="35" spans="2:10" x14ac:dyDescent="0.25">
      <c r="B35" s="165" t="s">
        <v>130</v>
      </c>
      <c r="C35" s="166">
        <v>0</v>
      </c>
      <c r="D35" s="166">
        <v>27</v>
      </c>
      <c r="E35" s="166">
        <v>2608</v>
      </c>
      <c r="F35" s="166">
        <v>2116</v>
      </c>
      <c r="G35" s="166">
        <v>1591</v>
      </c>
      <c r="H35" s="166">
        <v>2194</v>
      </c>
      <c r="I35" s="167">
        <f t="shared" si="3"/>
        <v>0.3790069138906349</v>
      </c>
      <c r="J35" s="167">
        <f>H35/H25</f>
        <v>1.3275969526990639E-2</v>
      </c>
    </row>
    <row r="36" spans="2:10" x14ac:dyDescent="0.25">
      <c r="B36" s="165" t="s">
        <v>133</v>
      </c>
      <c r="C36" s="166">
        <v>0</v>
      </c>
      <c r="D36" s="166">
        <v>80</v>
      </c>
      <c r="E36" s="166">
        <v>1648</v>
      </c>
      <c r="F36" s="166">
        <v>1900</v>
      </c>
      <c r="G36" s="166">
        <v>1351</v>
      </c>
      <c r="H36" s="166">
        <v>1682</v>
      </c>
      <c r="I36" s="167">
        <f t="shared" si="3"/>
        <v>0.2450037009622501</v>
      </c>
      <c r="J36" s="167">
        <f>H36/H25</f>
        <v>1.0177839901731201E-2</v>
      </c>
    </row>
    <row r="37" spans="2:10" x14ac:dyDescent="0.25">
      <c r="B37" s="170" t="s">
        <v>147</v>
      </c>
      <c r="C37" s="171">
        <f t="shared" ref="C37:H37" si="4">C29-SUM(C30:C36)</f>
        <v>0</v>
      </c>
      <c r="D37" s="171">
        <f t="shared" si="4"/>
        <v>9668</v>
      </c>
      <c r="E37" s="171">
        <f t="shared" si="4"/>
        <v>32462</v>
      </c>
      <c r="F37" s="171">
        <f t="shared" si="4"/>
        <v>34467</v>
      </c>
      <c r="G37" s="171">
        <f t="shared" si="4"/>
        <v>32463</v>
      </c>
      <c r="H37" s="171">
        <f t="shared" si="4"/>
        <v>34711</v>
      </c>
      <c r="I37" s="172">
        <f t="shared" si="3"/>
        <v>6.9248067030157401E-2</v>
      </c>
      <c r="J37" s="172">
        <f>H37/H25</f>
        <v>0.21003745590308665</v>
      </c>
    </row>
    <row r="38" spans="2:10" x14ac:dyDescent="0.25">
      <c r="B38" s="157" t="s">
        <v>47</v>
      </c>
      <c r="C38" s="176"/>
      <c r="D38" s="176"/>
      <c r="E38" s="176"/>
      <c r="F38" s="176"/>
      <c r="G38" s="176"/>
      <c r="H38" s="176"/>
      <c r="I38" s="177"/>
      <c r="J38" s="177"/>
    </row>
    <row r="39" spans="2:10" x14ac:dyDescent="0.25">
      <c r="B39" s="158" t="s">
        <v>70</v>
      </c>
      <c r="C39" s="178">
        <v>0</v>
      </c>
      <c r="D39" s="178">
        <v>13736</v>
      </c>
      <c r="E39" s="178">
        <v>110839</v>
      </c>
      <c r="F39" s="178">
        <v>112901</v>
      </c>
      <c r="G39" s="178">
        <v>113542</v>
      </c>
      <c r="H39" s="178">
        <v>115519</v>
      </c>
      <c r="I39" s="179">
        <f t="shared" ref="I39:I51" si="5">IFERROR(H39/G39-1,"-")</f>
        <v>1.7412058973771849E-2</v>
      </c>
      <c r="J39" s="179">
        <f>H39/H39</f>
        <v>1</v>
      </c>
    </row>
    <row r="40" spans="2:10" x14ac:dyDescent="0.25">
      <c r="B40" s="161" t="s">
        <v>99</v>
      </c>
      <c r="C40" s="162">
        <v>0</v>
      </c>
      <c r="D40" s="162">
        <v>5396</v>
      </c>
      <c r="E40" s="162">
        <v>13370</v>
      </c>
      <c r="F40" s="162">
        <v>12713</v>
      </c>
      <c r="G40" s="162">
        <v>8246</v>
      </c>
      <c r="H40" s="162">
        <v>12728</v>
      </c>
      <c r="I40" s="163">
        <f t="shared" si="5"/>
        <v>0.54353626000485078</v>
      </c>
      <c r="J40" s="163">
        <f>H40/H39</f>
        <v>0.11018100918463629</v>
      </c>
    </row>
    <row r="41" spans="2:10" x14ac:dyDescent="0.25">
      <c r="B41" s="165" t="s">
        <v>105</v>
      </c>
      <c r="C41" s="166">
        <v>0</v>
      </c>
      <c r="D41" s="166">
        <v>4608</v>
      </c>
      <c r="E41" s="166">
        <v>5124</v>
      </c>
      <c r="F41" s="166">
        <v>5699</v>
      </c>
      <c r="G41" s="166">
        <v>3939</v>
      </c>
      <c r="H41" s="166">
        <v>6175</v>
      </c>
      <c r="I41" s="167">
        <f t="shared" si="5"/>
        <v>0.56765676567656764</v>
      </c>
      <c r="J41" s="167">
        <f>H41/H39</f>
        <v>5.3454410097040314E-2</v>
      </c>
    </row>
    <row r="42" spans="2:10" x14ac:dyDescent="0.25">
      <c r="B42" s="165" t="s">
        <v>102</v>
      </c>
      <c r="C42" s="166">
        <v>0</v>
      </c>
      <c r="D42" s="166">
        <v>788</v>
      </c>
      <c r="E42" s="166">
        <v>8246</v>
      </c>
      <c r="F42" s="166">
        <v>7014</v>
      </c>
      <c r="G42" s="166">
        <v>4307</v>
      </c>
      <c r="H42" s="166">
        <v>6553</v>
      </c>
      <c r="I42" s="167">
        <f t="shared" si="5"/>
        <v>0.52147666589273278</v>
      </c>
      <c r="J42" s="167">
        <f>H42/H39</f>
        <v>5.6726599087595982E-2</v>
      </c>
    </row>
    <row r="43" spans="2:10" x14ac:dyDescent="0.25">
      <c r="B43" s="161" t="s">
        <v>109</v>
      </c>
      <c r="C43" s="162">
        <v>0</v>
      </c>
      <c r="D43" s="162">
        <v>8340</v>
      </c>
      <c r="E43" s="162">
        <v>97469</v>
      </c>
      <c r="F43" s="162">
        <v>100188</v>
      </c>
      <c r="G43" s="162">
        <v>105296</v>
      </c>
      <c r="H43" s="162">
        <v>102791</v>
      </c>
      <c r="I43" s="163">
        <f t="shared" si="5"/>
        <v>-2.3790077495821293E-2</v>
      </c>
      <c r="J43" s="163">
        <f>H43/H39</f>
        <v>0.88981899081536375</v>
      </c>
    </row>
    <row r="44" spans="2:10" x14ac:dyDescent="0.25">
      <c r="B44" s="165" t="s">
        <v>112</v>
      </c>
      <c r="C44" s="166">
        <v>0</v>
      </c>
      <c r="D44" s="166">
        <v>159</v>
      </c>
      <c r="E44" s="166">
        <v>48714</v>
      </c>
      <c r="F44" s="166">
        <v>48998</v>
      </c>
      <c r="G44" s="166">
        <v>57738</v>
      </c>
      <c r="H44" s="166">
        <v>52845</v>
      </c>
      <c r="I44" s="167">
        <f t="shared" si="5"/>
        <v>-8.4744882053413684E-2</v>
      </c>
      <c r="J44" s="167">
        <f>H44/H39</f>
        <v>0.45745721483046081</v>
      </c>
    </row>
    <row r="45" spans="2:10" x14ac:dyDescent="0.25">
      <c r="B45" s="165" t="s">
        <v>115</v>
      </c>
      <c r="C45" s="166">
        <v>0</v>
      </c>
      <c r="D45" s="166">
        <v>547</v>
      </c>
      <c r="E45" s="166">
        <v>3884</v>
      </c>
      <c r="F45" s="166">
        <v>3848</v>
      </c>
      <c r="G45" s="166">
        <v>3449</v>
      </c>
      <c r="H45" s="166">
        <v>4586</v>
      </c>
      <c r="I45" s="167">
        <f t="shared" si="5"/>
        <v>0.32966077123803994</v>
      </c>
      <c r="J45" s="167">
        <f>H45/H39</f>
        <v>3.9699097118222976E-2</v>
      </c>
    </row>
    <row r="46" spans="2:10" x14ac:dyDescent="0.25">
      <c r="B46" s="165" t="s">
        <v>118</v>
      </c>
      <c r="C46" s="166">
        <v>0</v>
      </c>
      <c r="D46" s="166">
        <v>810</v>
      </c>
      <c r="E46" s="166">
        <v>2669</v>
      </c>
      <c r="F46" s="166">
        <v>3420</v>
      </c>
      <c r="G46" s="166">
        <v>3021</v>
      </c>
      <c r="H46" s="166">
        <v>2612</v>
      </c>
      <c r="I46" s="167">
        <f t="shared" si="5"/>
        <v>-0.13538563389606095</v>
      </c>
      <c r="J46" s="167">
        <f>H46/H39</f>
        <v>2.2610999056432275E-2</v>
      </c>
    </row>
    <row r="47" spans="2:10" x14ac:dyDescent="0.25">
      <c r="B47" s="165" t="s">
        <v>125</v>
      </c>
      <c r="C47" s="166">
        <v>0</v>
      </c>
      <c r="D47" s="166">
        <v>98</v>
      </c>
      <c r="E47" s="166">
        <v>6026</v>
      </c>
      <c r="F47" s="166">
        <v>5451</v>
      </c>
      <c r="G47" s="166">
        <v>5828</v>
      </c>
      <c r="H47" s="166">
        <v>4484</v>
      </c>
      <c r="I47" s="167">
        <f t="shared" si="5"/>
        <v>-0.23061084420041178</v>
      </c>
      <c r="J47" s="167">
        <f>H47/H39</f>
        <v>3.8816125485850811E-2</v>
      </c>
    </row>
    <row r="48" spans="2:10" x14ac:dyDescent="0.25">
      <c r="B48" s="165" t="s">
        <v>121</v>
      </c>
      <c r="C48" s="166">
        <v>0</v>
      </c>
      <c r="D48" s="166">
        <v>181</v>
      </c>
      <c r="E48" s="166">
        <v>3784</v>
      </c>
      <c r="F48" s="166">
        <v>3844</v>
      </c>
      <c r="G48" s="166">
        <v>4173</v>
      </c>
      <c r="H48" s="166">
        <v>2803</v>
      </c>
      <c r="I48" s="167">
        <f t="shared" si="5"/>
        <v>-0.32830098250659001</v>
      </c>
      <c r="J48" s="167">
        <f>H48/H39</f>
        <v>2.4264406720972308E-2</v>
      </c>
    </row>
    <row r="49" spans="2:10" x14ac:dyDescent="0.25">
      <c r="B49" s="165" t="s">
        <v>130</v>
      </c>
      <c r="C49" s="166">
        <v>0</v>
      </c>
      <c r="D49" s="166">
        <v>7</v>
      </c>
      <c r="E49" s="166">
        <v>1581</v>
      </c>
      <c r="F49" s="166">
        <v>2016</v>
      </c>
      <c r="G49" s="166">
        <v>1220</v>
      </c>
      <c r="H49" s="166">
        <v>2096</v>
      </c>
      <c r="I49" s="167">
        <f t="shared" si="5"/>
        <v>0.71803278688524586</v>
      </c>
      <c r="J49" s="167">
        <f>H49/H39</f>
        <v>1.8144201386784856E-2</v>
      </c>
    </row>
    <row r="50" spans="2:10" x14ac:dyDescent="0.25">
      <c r="B50" s="165" t="s">
        <v>133</v>
      </c>
      <c r="C50" s="166">
        <v>0</v>
      </c>
      <c r="D50" s="166">
        <v>92</v>
      </c>
      <c r="E50" s="166">
        <v>1598</v>
      </c>
      <c r="F50" s="166">
        <v>2079</v>
      </c>
      <c r="G50" s="166">
        <v>1201</v>
      </c>
      <c r="H50" s="166">
        <v>1353</v>
      </c>
      <c r="I50" s="167">
        <f t="shared" si="5"/>
        <v>0.12656119900083262</v>
      </c>
      <c r="J50" s="167">
        <f>H50/H39</f>
        <v>1.1712359005877821E-2</v>
      </c>
    </row>
    <row r="51" spans="2:10" x14ac:dyDescent="0.25">
      <c r="B51" s="170" t="s">
        <v>147</v>
      </c>
      <c r="C51" s="171">
        <f t="shared" ref="C51:H51" si="6">C43-SUM(C44:C50)</f>
        <v>0</v>
      </c>
      <c r="D51" s="171">
        <f t="shared" si="6"/>
        <v>6446</v>
      </c>
      <c r="E51" s="171">
        <f t="shared" si="6"/>
        <v>29213</v>
      </c>
      <c r="F51" s="171">
        <f t="shared" si="6"/>
        <v>30532</v>
      </c>
      <c r="G51" s="171">
        <f t="shared" si="6"/>
        <v>28666</v>
      </c>
      <c r="H51" s="171">
        <f t="shared" si="6"/>
        <v>32012</v>
      </c>
      <c r="I51" s="172">
        <f t="shared" si="5"/>
        <v>0.11672364473592411</v>
      </c>
      <c r="J51" s="172">
        <f>H51/H39</f>
        <v>0.27711458721076188</v>
      </c>
    </row>
    <row r="52" spans="2:10" x14ac:dyDescent="0.25">
      <c r="B52" s="157" t="s">
        <v>48</v>
      </c>
      <c r="C52" s="176"/>
      <c r="D52" s="176"/>
      <c r="E52" s="176"/>
      <c r="F52" s="176"/>
      <c r="G52" s="176"/>
      <c r="H52" s="176"/>
      <c r="I52" s="177"/>
      <c r="J52" s="177"/>
    </row>
    <row r="53" spans="2:10" x14ac:dyDescent="0.25">
      <c r="B53" s="158" t="s">
        <v>70</v>
      </c>
      <c r="C53" s="178">
        <v>0</v>
      </c>
      <c r="D53" s="178">
        <v>596</v>
      </c>
      <c r="E53" s="178">
        <v>2979</v>
      </c>
      <c r="F53" s="178">
        <v>4452</v>
      </c>
      <c r="G53" s="178">
        <v>3875</v>
      </c>
      <c r="H53" s="178">
        <v>3213</v>
      </c>
      <c r="I53" s="179">
        <f t="shared" ref="I53:I65" si="7">IFERROR(H53/G53-1,"-")</f>
        <v>-0.17083870967741932</v>
      </c>
      <c r="J53" s="179">
        <f>H53/H53</f>
        <v>1</v>
      </c>
    </row>
    <row r="54" spans="2:10" x14ac:dyDescent="0.25">
      <c r="B54" s="161" t="s">
        <v>99</v>
      </c>
      <c r="C54" s="162">
        <v>0</v>
      </c>
      <c r="D54" s="162">
        <v>149</v>
      </c>
      <c r="E54" s="162">
        <v>241</v>
      </c>
      <c r="F54" s="162">
        <v>1949</v>
      </c>
      <c r="G54" s="162">
        <v>1208</v>
      </c>
      <c r="H54" s="162">
        <v>698</v>
      </c>
      <c r="I54" s="163">
        <f t="shared" si="7"/>
        <v>-0.42218543046357615</v>
      </c>
      <c r="J54" s="163">
        <f>H54/H53</f>
        <v>0.21724245253657018</v>
      </c>
    </row>
    <row r="55" spans="2:10" x14ac:dyDescent="0.25">
      <c r="B55" s="165" t="s">
        <v>105</v>
      </c>
      <c r="C55" s="166">
        <v>0</v>
      </c>
      <c r="D55" s="166">
        <v>65</v>
      </c>
      <c r="E55" s="166">
        <v>30</v>
      </c>
      <c r="F55" s="166">
        <v>1472</v>
      </c>
      <c r="G55" s="166">
        <v>970</v>
      </c>
      <c r="H55" s="166">
        <v>545</v>
      </c>
      <c r="I55" s="167">
        <f t="shared" si="7"/>
        <v>-0.43814432989690721</v>
      </c>
      <c r="J55" s="167">
        <f>H55/H53</f>
        <v>0.16962340491752256</v>
      </c>
    </row>
    <row r="56" spans="2:10" x14ac:dyDescent="0.25">
      <c r="B56" s="165" t="s">
        <v>102</v>
      </c>
      <c r="C56" s="166">
        <v>0</v>
      </c>
      <c r="D56" s="166">
        <v>84</v>
      </c>
      <c r="E56" s="166">
        <v>211</v>
      </c>
      <c r="F56" s="166">
        <v>477</v>
      </c>
      <c r="G56" s="166">
        <v>238</v>
      </c>
      <c r="H56" s="166">
        <v>153</v>
      </c>
      <c r="I56" s="167">
        <f t="shared" si="7"/>
        <v>-0.3571428571428571</v>
      </c>
      <c r="J56" s="167">
        <f>H56/H53</f>
        <v>4.7619047619047616E-2</v>
      </c>
    </row>
    <row r="57" spans="2:10" x14ac:dyDescent="0.25">
      <c r="B57" s="161" t="s">
        <v>109</v>
      </c>
      <c r="C57" s="162">
        <v>0</v>
      </c>
      <c r="D57" s="162">
        <v>447</v>
      </c>
      <c r="E57" s="162">
        <v>2738</v>
      </c>
      <c r="F57" s="162">
        <v>2503</v>
      </c>
      <c r="G57" s="162">
        <v>2667</v>
      </c>
      <c r="H57" s="162">
        <v>2515</v>
      </c>
      <c r="I57" s="163">
        <f t="shared" si="7"/>
        <v>-5.6992875890513717E-2</v>
      </c>
      <c r="J57" s="163">
        <f>H57/H53</f>
        <v>0.78275754746342985</v>
      </c>
    </row>
    <row r="58" spans="2:10" x14ac:dyDescent="0.25">
      <c r="B58" s="165" t="s">
        <v>112</v>
      </c>
      <c r="C58" s="166">
        <v>0</v>
      </c>
      <c r="D58" s="166">
        <v>3</v>
      </c>
      <c r="E58" s="166">
        <v>834</v>
      </c>
      <c r="F58" s="166">
        <v>631</v>
      </c>
      <c r="G58" s="166">
        <v>770</v>
      </c>
      <c r="H58" s="166">
        <v>887</v>
      </c>
      <c r="I58" s="167">
        <f t="shared" si="7"/>
        <v>0.15194805194805205</v>
      </c>
      <c r="J58" s="167">
        <f>H58/H53</f>
        <v>0.27606598194833487</v>
      </c>
    </row>
    <row r="59" spans="2:10" x14ac:dyDescent="0.25">
      <c r="B59" s="165" t="s">
        <v>115</v>
      </c>
      <c r="C59" s="166">
        <v>0</v>
      </c>
      <c r="D59" s="166">
        <v>171</v>
      </c>
      <c r="E59" s="166">
        <v>809</v>
      </c>
      <c r="F59" s="166">
        <v>460</v>
      </c>
      <c r="G59" s="166">
        <v>529</v>
      </c>
      <c r="H59" s="166">
        <v>554</v>
      </c>
      <c r="I59" s="167">
        <f t="shared" si="7"/>
        <v>4.7258979206049156E-2</v>
      </c>
      <c r="J59" s="167">
        <f>H59/H53</f>
        <v>0.17242452536570183</v>
      </c>
    </row>
    <row r="60" spans="2:10" x14ac:dyDescent="0.25">
      <c r="B60" s="165" t="s">
        <v>118</v>
      </c>
      <c r="C60" s="166">
        <v>0</v>
      </c>
      <c r="D60" s="166">
        <v>42</v>
      </c>
      <c r="E60" s="166">
        <v>309</v>
      </c>
      <c r="F60" s="166">
        <v>315</v>
      </c>
      <c r="G60" s="166">
        <v>215</v>
      </c>
      <c r="H60" s="166">
        <v>161</v>
      </c>
      <c r="I60" s="167">
        <f t="shared" si="7"/>
        <v>-0.25116279069767444</v>
      </c>
      <c r="J60" s="167">
        <f>H60/H53</f>
        <v>5.0108932461873638E-2</v>
      </c>
    </row>
    <row r="61" spans="2:10" x14ac:dyDescent="0.25">
      <c r="B61" s="165" t="s">
        <v>125</v>
      </c>
      <c r="C61" s="166">
        <v>0</v>
      </c>
      <c r="D61" s="166">
        <v>9</v>
      </c>
      <c r="E61" s="166">
        <v>50</v>
      </c>
      <c r="F61" s="166">
        <v>61</v>
      </c>
      <c r="G61" s="166">
        <v>104</v>
      </c>
      <c r="H61" s="166">
        <v>59</v>
      </c>
      <c r="I61" s="167">
        <f t="shared" si="7"/>
        <v>-0.43269230769230771</v>
      </c>
      <c r="J61" s="167">
        <f>H61/H53</f>
        <v>1.8362900715841891E-2</v>
      </c>
    </row>
    <row r="62" spans="2:10" x14ac:dyDescent="0.25">
      <c r="B62" s="165" t="s">
        <v>121</v>
      </c>
      <c r="C62" s="166">
        <v>0</v>
      </c>
      <c r="D62" s="166">
        <v>9</v>
      </c>
      <c r="E62" s="166">
        <v>71</v>
      </c>
      <c r="F62" s="166">
        <v>67</v>
      </c>
      <c r="G62" s="166">
        <v>45</v>
      </c>
      <c r="H62" s="166">
        <v>69</v>
      </c>
      <c r="I62" s="167">
        <f t="shared" si="7"/>
        <v>0.53333333333333344</v>
      </c>
      <c r="J62" s="167">
        <f>H62/H53</f>
        <v>2.1475256769374416E-2</v>
      </c>
    </row>
    <row r="63" spans="2:10" x14ac:dyDescent="0.25">
      <c r="B63" s="165" t="s">
        <v>130</v>
      </c>
      <c r="C63" s="166">
        <v>0</v>
      </c>
      <c r="D63" s="166">
        <v>6</v>
      </c>
      <c r="E63" s="166">
        <v>3</v>
      </c>
      <c r="F63" s="166">
        <v>14</v>
      </c>
      <c r="G63" s="166">
        <v>2</v>
      </c>
      <c r="H63" s="166">
        <v>16</v>
      </c>
      <c r="I63" s="167">
        <f t="shared" si="7"/>
        <v>7</v>
      </c>
      <c r="J63" s="167">
        <f>H63/H53</f>
        <v>4.9797696856520388E-3</v>
      </c>
    </row>
    <row r="64" spans="2:10" x14ac:dyDescent="0.25">
      <c r="B64" s="165" t="s">
        <v>133</v>
      </c>
      <c r="C64" s="166">
        <v>0</v>
      </c>
      <c r="D64" s="166">
        <v>3</v>
      </c>
      <c r="E64" s="166">
        <v>7</v>
      </c>
      <c r="F64" s="166">
        <v>13</v>
      </c>
      <c r="G64" s="166">
        <v>8</v>
      </c>
      <c r="H64" s="166">
        <v>7</v>
      </c>
      <c r="I64" s="167">
        <f t="shared" si="7"/>
        <v>-0.125</v>
      </c>
      <c r="J64" s="167">
        <f>H64/H53</f>
        <v>2.1786492374727671E-3</v>
      </c>
    </row>
    <row r="65" spans="2:10" x14ac:dyDescent="0.25">
      <c r="B65" s="170" t="s">
        <v>147</v>
      </c>
      <c r="C65" s="171">
        <f t="shared" ref="C65:H65" si="8">C57-SUM(C58:C64)</f>
        <v>0</v>
      </c>
      <c r="D65" s="171">
        <f t="shared" si="8"/>
        <v>204</v>
      </c>
      <c r="E65" s="171">
        <f t="shared" si="8"/>
        <v>655</v>
      </c>
      <c r="F65" s="171">
        <f t="shared" si="8"/>
        <v>942</v>
      </c>
      <c r="G65" s="171">
        <f t="shared" si="8"/>
        <v>994</v>
      </c>
      <c r="H65" s="171">
        <f t="shared" si="8"/>
        <v>762</v>
      </c>
      <c r="I65" s="172">
        <f t="shared" si="7"/>
        <v>-0.2334004024144869</v>
      </c>
      <c r="J65" s="172">
        <f>H65/H53</f>
        <v>0.23716153127917833</v>
      </c>
    </row>
    <row r="66" spans="2:10" x14ac:dyDescent="0.25">
      <c r="B66" s="157" t="s">
        <v>49</v>
      </c>
      <c r="C66" s="176"/>
      <c r="D66" s="176"/>
      <c r="E66" s="176"/>
      <c r="F66" s="176"/>
      <c r="G66" s="176"/>
      <c r="H66" s="176"/>
      <c r="I66" s="177"/>
      <c r="J66" s="177"/>
    </row>
    <row r="67" spans="2:10" x14ac:dyDescent="0.25">
      <c r="B67" s="158" t="s">
        <v>70</v>
      </c>
      <c r="C67" s="178">
        <v>0</v>
      </c>
      <c r="D67" s="178">
        <v>3629</v>
      </c>
      <c r="E67" s="178">
        <v>13123</v>
      </c>
      <c r="F67" s="178">
        <v>11699</v>
      </c>
      <c r="G67" s="178">
        <v>17811</v>
      </c>
      <c r="H67" s="178">
        <v>15445</v>
      </c>
      <c r="I67" s="179">
        <f t="shared" ref="I67:I79" si="9">IFERROR(H67/G67-1,"-")</f>
        <v>-0.13283925663915552</v>
      </c>
      <c r="J67" s="179">
        <f>H67/H67</f>
        <v>1</v>
      </c>
    </row>
    <row r="68" spans="2:10" x14ac:dyDescent="0.25">
      <c r="B68" s="161" t="s">
        <v>99</v>
      </c>
      <c r="C68" s="162">
        <v>0</v>
      </c>
      <c r="D68" s="162">
        <v>1304</v>
      </c>
      <c r="E68" s="162">
        <v>2937</v>
      </c>
      <c r="F68" s="162">
        <v>234</v>
      </c>
      <c r="G68" s="162">
        <v>3515</v>
      </c>
      <c r="H68" s="162">
        <v>1985</v>
      </c>
      <c r="I68" s="163">
        <f t="shared" si="9"/>
        <v>-0.43527738264580373</v>
      </c>
      <c r="J68" s="163">
        <f>H68/H67</f>
        <v>0.12852055681450308</v>
      </c>
    </row>
    <row r="69" spans="2:10" x14ac:dyDescent="0.25">
      <c r="B69" s="165" t="s">
        <v>105</v>
      </c>
      <c r="C69" s="166">
        <v>0</v>
      </c>
      <c r="D69" s="166">
        <v>1287</v>
      </c>
      <c r="E69" s="166">
        <v>2225</v>
      </c>
      <c r="F69" s="166">
        <v>65</v>
      </c>
      <c r="G69" s="166">
        <v>188</v>
      </c>
      <c r="H69" s="166">
        <v>400</v>
      </c>
      <c r="I69" s="167">
        <f t="shared" si="9"/>
        <v>1.1276595744680851</v>
      </c>
      <c r="J69" s="167">
        <f>H69/H67</f>
        <v>2.5898348980252509E-2</v>
      </c>
    </row>
    <row r="70" spans="2:10" x14ac:dyDescent="0.25">
      <c r="B70" s="165" t="s">
        <v>102</v>
      </c>
      <c r="C70" s="166">
        <v>0</v>
      </c>
      <c r="D70" s="166">
        <v>17</v>
      </c>
      <c r="E70" s="166">
        <v>712</v>
      </c>
      <c r="F70" s="166">
        <v>169</v>
      </c>
      <c r="G70" s="166">
        <v>3327</v>
      </c>
      <c r="H70" s="166">
        <v>1585</v>
      </c>
      <c r="I70" s="167">
        <f t="shared" si="9"/>
        <v>-0.52359483017733699</v>
      </c>
      <c r="J70" s="167">
        <f>H70/H67</f>
        <v>0.10262220783425056</v>
      </c>
    </row>
    <row r="71" spans="2:10" x14ac:dyDescent="0.25">
      <c r="B71" s="161" t="s">
        <v>109</v>
      </c>
      <c r="C71" s="162">
        <v>0</v>
      </c>
      <c r="D71" s="162">
        <v>2325</v>
      </c>
      <c r="E71" s="162">
        <v>10186</v>
      </c>
      <c r="F71" s="162">
        <v>11465</v>
      </c>
      <c r="G71" s="162">
        <v>14296</v>
      </c>
      <c r="H71" s="162">
        <v>13460</v>
      </c>
      <c r="I71" s="163">
        <f t="shared" si="9"/>
        <v>-5.8477895914941236E-2</v>
      </c>
      <c r="J71" s="163">
        <f>H71/H67</f>
        <v>0.87147944318549697</v>
      </c>
    </row>
    <row r="72" spans="2:10" x14ac:dyDescent="0.25">
      <c r="B72" s="165" t="s">
        <v>112</v>
      </c>
      <c r="C72" s="166">
        <v>0</v>
      </c>
      <c r="D72" s="166">
        <v>472</v>
      </c>
      <c r="E72" s="166">
        <v>5565</v>
      </c>
      <c r="F72" s="166">
        <v>4974</v>
      </c>
      <c r="G72" s="166">
        <v>6138</v>
      </c>
      <c r="H72" s="166">
        <v>6900</v>
      </c>
      <c r="I72" s="167">
        <f t="shared" si="9"/>
        <v>0.1241446725317692</v>
      </c>
      <c r="J72" s="167">
        <f>H72/H67</f>
        <v>0.44674651990935577</v>
      </c>
    </row>
    <row r="73" spans="2:10" x14ac:dyDescent="0.25">
      <c r="B73" s="165" t="s">
        <v>115</v>
      </c>
      <c r="C73" s="166">
        <v>0</v>
      </c>
      <c r="D73" s="166">
        <v>180</v>
      </c>
      <c r="E73" s="166">
        <v>1225</v>
      </c>
      <c r="F73" s="166">
        <v>928</v>
      </c>
      <c r="G73" s="166">
        <v>394</v>
      </c>
      <c r="H73" s="166">
        <v>1100</v>
      </c>
      <c r="I73" s="167">
        <f t="shared" si="9"/>
        <v>1.7918781725888326</v>
      </c>
      <c r="J73" s="167">
        <f>H73/H67</f>
        <v>7.1220459695694405E-2</v>
      </c>
    </row>
    <row r="74" spans="2:10" x14ac:dyDescent="0.25">
      <c r="B74" s="165" t="s">
        <v>118</v>
      </c>
      <c r="C74" s="166">
        <v>0</v>
      </c>
      <c r="D74" s="166">
        <v>213</v>
      </c>
      <c r="E74" s="166">
        <v>1024</v>
      </c>
      <c r="F74" s="166">
        <v>1035</v>
      </c>
      <c r="G74" s="166">
        <v>3026</v>
      </c>
      <c r="H74" s="166">
        <v>925</v>
      </c>
      <c r="I74" s="167">
        <f t="shared" si="9"/>
        <v>-0.69431592861863844</v>
      </c>
      <c r="J74" s="167">
        <f>H74/H67</f>
        <v>5.988993201683393E-2</v>
      </c>
    </row>
    <row r="75" spans="2:10" x14ac:dyDescent="0.25">
      <c r="B75" s="165" t="s">
        <v>125</v>
      </c>
      <c r="C75" s="166">
        <v>0</v>
      </c>
      <c r="D75" s="166">
        <v>18</v>
      </c>
      <c r="E75" s="166">
        <v>77</v>
      </c>
      <c r="F75" s="166">
        <v>427</v>
      </c>
      <c r="G75" s="166">
        <v>459</v>
      </c>
      <c r="H75" s="166">
        <v>432</v>
      </c>
      <c r="I75" s="167">
        <f t="shared" si="9"/>
        <v>-5.8823529411764719E-2</v>
      </c>
      <c r="J75" s="167">
        <f>H75/H67</f>
        <v>2.7970216898672708E-2</v>
      </c>
    </row>
    <row r="76" spans="2:10" x14ac:dyDescent="0.25">
      <c r="B76" s="165" t="s">
        <v>121</v>
      </c>
      <c r="C76" s="166">
        <v>0</v>
      </c>
      <c r="D76" s="166">
        <v>41</v>
      </c>
      <c r="E76" s="166">
        <v>426</v>
      </c>
      <c r="F76" s="166">
        <v>268</v>
      </c>
      <c r="G76" s="166">
        <v>177</v>
      </c>
      <c r="H76" s="166">
        <v>298</v>
      </c>
      <c r="I76" s="167">
        <f t="shared" si="9"/>
        <v>0.68361581920903958</v>
      </c>
      <c r="J76" s="167">
        <f>H76/H67</f>
        <v>1.9294269990288118E-2</v>
      </c>
    </row>
    <row r="77" spans="2:10" x14ac:dyDescent="0.25">
      <c r="B77" s="165" t="s">
        <v>130</v>
      </c>
      <c r="C77" s="166">
        <v>0</v>
      </c>
      <c r="D77" s="166">
        <v>1</v>
      </c>
      <c r="E77" s="166">
        <v>98</v>
      </c>
      <c r="F77" s="166">
        <v>191</v>
      </c>
      <c r="G77" s="166">
        <v>94</v>
      </c>
      <c r="H77" s="166">
        <v>203</v>
      </c>
      <c r="I77" s="167">
        <f t="shared" si="9"/>
        <v>1.1595744680851063</v>
      </c>
      <c r="J77" s="167">
        <f>H77/H67</f>
        <v>1.3143412107478148E-2</v>
      </c>
    </row>
    <row r="78" spans="2:10" x14ac:dyDescent="0.25">
      <c r="B78" s="165" t="s">
        <v>133</v>
      </c>
      <c r="C78" s="166">
        <v>0</v>
      </c>
      <c r="D78" s="166">
        <v>0</v>
      </c>
      <c r="E78" s="166">
        <v>1</v>
      </c>
      <c r="F78" s="166">
        <v>186</v>
      </c>
      <c r="G78" s="166">
        <v>276</v>
      </c>
      <c r="H78" s="166">
        <v>192</v>
      </c>
      <c r="I78" s="167">
        <f t="shared" si="9"/>
        <v>-0.30434782608695654</v>
      </c>
      <c r="J78" s="167">
        <f>H78/H67</f>
        <v>1.2431207510521205E-2</v>
      </c>
    </row>
    <row r="79" spans="2:10" x14ac:dyDescent="0.25">
      <c r="B79" s="170" t="s">
        <v>147</v>
      </c>
      <c r="C79" s="171">
        <f t="shared" ref="C79:H79" si="10">C71-SUM(C72:C78)</f>
        <v>0</v>
      </c>
      <c r="D79" s="171">
        <f t="shared" si="10"/>
        <v>1400</v>
      </c>
      <c r="E79" s="171">
        <f t="shared" si="10"/>
        <v>1770</v>
      </c>
      <c r="F79" s="171">
        <f t="shared" si="10"/>
        <v>3456</v>
      </c>
      <c r="G79" s="171">
        <f t="shared" si="10"/>
        <v>3732</v>
      </c>
      <c r="H79" s="171">
        <f t="shared" si="10"/>
        <v>3410</v>
      </c>
      <c r="I79" s="172">
        <f t="shared" si="9"/>
        <v>-8.6280814576634501E-2</v>
      </c>
      <c r="J79" s="172">
        <f>H79/H67</f>
        <v>0.22078342505665263</v>
      </c>
    </row>
    <row r="80" spans="2:10" x14ac:dyDescent="0.25">
      <c r="B80" s="157" t="s">
        <v>50</v>
      </c>
      <c r="C80" s="176"/>
      <c r="D80" s="176"/>
      <c r="E80" s="176"/>
      <c r="F80" s="176"/>
      <c r="G80" s="176"/>
      <c r="H80" s="176"/>
      <c r="I80" s="177"/>
      <c r="J80" s="177"/>
    </row>
    <row r="81" spans="2:10" x14ac:dyDescent="0.25">
      <c r="B81" s="158" t="s">
        <v>70</v>
      </c>
      <c r="C81" s="178">
        <v>0</v>
      </c>
      <c r="D81" s="178">
        <v>8112</v>
      </c>
      <c r="E81" s="178">
        <v>60780</v>
      </c>
      <c r="F81" s="178">
        <v>65148</v>
      </c>
      <c r="G81" s="178">
        <v>66545</v>
      </c>
      <c r="H81" s="178">
        <v>76454</v>
      </c>
      <c r="I81" s="179">
        <f t="shared" ref="I81:I93" si="11">IFERROR(H81/G81-1,"-")</f>
        <v>0.14890675482756022</v>
      </c>
      <c r="J81" s="179">
        <f>H81/H81</f>
        <v>1</v>
      </c>
    </row>
    <row r="82" spans="2:10" x14ac:dyDescent="0.25">
      <c r="B82" s="161" t="s">
        <v>99</v>
      </c>
      <c r="C82" s="162">
        <v>0</v>
      </c>
      <c r="D82" s="162">
        <v>4130</v>
      </c>
      <c r="E82" s="162">
        <v>29771</v>
      </c>
      <c r="F82" s="162">
        <v>30357</v>
      </c>
      <c r="G82" s="162">
        <v>29692</v>
      </c>
      <c r="H82" s="162">
        <v>35629</v>
      </c>
      <c r="I82" s="163">
        <f t="shared" si="11"/>
        <v>0.19995284925232393</v>
      </c>
      <c r="J82" s="163">
        <f>H82/H81</f>
        <v>0.46601878253590395</v>
      </c>
    </row>
    <row r="83" spans="2:10" x14ac:dyDescent="0.25">
      <c r="B83" s="165" t="s">
        <v>105</v>
      </c>
      <c r="C83" s="166">
        <v>0</v>
      </c>
      <c r="D83" s="166">
        <v>1621</v>
      </c>
      <c r="E83" s="166">
        <v>9991</v>
      </c>
      <c r="F83" s="166">
        <v>9086</v>
      </c>
      <c r="G83" s="166">
        <v>7985</v>
      </c>
      <c r="H83" s="166">
        <v>8064</v>
      </c>
      <c r="I83" s="167">
        <f t="shared" si="11"/>
        <v>9.8935504070132296E-3</v>
      </c>
      <c r="J83" s="167">
        <f>H83/H81</f>
        <v>0.10547518769456143</v>
      </c>
    </row>
    <row r="84" spans="2:10" x14ac:dyDescent="0.25">
      <c r="B84" s="165" t="s">
        <v>102</v>
      </c>
      <c r="C84" s="166">
        <v>0</v>
      </c>
      <c r="D84" s="166">
        <v>2509</v>
      </c>
      <c r="E84" s="166">
        <v>19780</v>
      </c>
      <c r="F84" s="166">
        <v>21271</v>
      </c>
      <c r="G84" s="166">
        <v>21707</v>
      </c>
      <c r="H84" s="166">
        <v>27565</v>
      </c>
      <c r="I84" s="167">
        <f t="shared" si="11"/>
        <v>0.26986686322384479</v>
      </c>
      <c r="J84" s="167">
        <f>H84/H81</f>
        <v>0.36054359484134252</v>
      </c>
    </row>
    <row r="85" spans="2:10" x14ac:dyDescent="0.25">
      <c r="B85" s="161" t="s">
        <v>109</v>
      </c>
      <c r="C85" s="162">
        <v>0</v>
      </c>
      <c r="D85" s="162">
        <v>3982</v>
      </c>
      <c r="E85" s="162">
        <v>31009</v>
      </c>
      <c r="F85" s="162">
        <v>34791</v>
      </c>
      <c r="G85" s="162">
        <v>36853</v>
      </c>
      <c r="H85" s="162">
        <v>40825</v>
      </c>
      <c r="I85" s="163">
        <f t="shared" si="11"/>
        <v>0.10777955661682892</v>
      </c>
      <c r="J85" s="163">
        <f>H85/H81</f>
        <v>0.5339812174640961</v>
      </c>
    </row>
    <row r="86" spans="2:10" x14ac:dyDescent="0.25">
      <c r="B86" s="165" t="s">
        <v>112</v>
      </c>
      <c r="C86" s="166">
        <v>0</v>
      </c>
      <c r="D86" s="166">
        <v>223</v>
      </c>
      <c r="E86" s="166">
        <v>5980</v>
      </c>
      <c r="F86" s="166">
        <v>6310</v>
      </c>
      <c r="G86" s="166">
        <v>6601</v>
      </c>
      <c r="H86" s="166">
        <v>7558</v>
      </c>
      <c r="I86" s="167">
        <f t="shared" si="11"/>
        <v>0.14497803363126804</v>
      </c>
      <c r="J86" s="167">
        <f>H86/H81</f>
        <v>9.8856828942893771E-2</v>
      </c>
    </row>
    <row r="87" spans="2:10" x14ac:dyDescent="0.25">
      <c r="B87" s="165" t="s">
        <v>115</v>
      </c>
      <c r="C87" s="166">
        <v>0</v>
      </c>
      <c r="D87" s="166">
        <v>670</v>
      </c>
      <c r="E87" s="166">
        <v>10086</v>
      </c>
      <c r="F87" s="166">
        <v>10947</v>
      </c>
      <c r="G87" s="166">
        <v>10802</v>
      </c>
      <c r="H87" s="166">
        <v>11682</v>
      </c>
      <c r="I87" s="167">
        <f t="shared" si="11"/>
        <v>8.1466395112016254E-2</v>
      </c>
      <c r="J87" s="167">
        <f>H87/H81</f>
        <v>0.15279776074502316</v>
      </c>
    </row>
    <row r="88" spans="2:10" x14ac:dyDescent="0.25">
      <c r="B88" s="165" t="s">
        <v>118</v>
      </c>
      <c r="C88" s="166">
        <v>0</v>
      </c>
      <c r="D88" s="166">
        <v>595</v>
      </c>
      <c r="E88" s="166">
        <v>3289</v>
      </c>
      <c r="F88" s="166">
        <v>3992</v>
      </c>
      <c r="G88" s="166">
        <v>5053</v>
      </c>
      <c r="H88" s="166">
        <v>5677</v>
      </c>
      <c r="I88" s="167">
        <f t="shared" si="11"/>
        <v>0.1234909954482486</v>
      </c>
      <c r="J88" s="167">
        <f>H88/H81</f>
        <v>7.4253799670390044E-2</v>
      </c>
    </row>
    <row r="89" spans="2:10" x14ac:dyDescent="0.25">
      <c r="B89" s="165" t="s">
        <v>125</v>
      </c>
      <c r="C89" s="166">
        <v>0</v>
      </c>
      <c r="D89" s="166">
        <v>50</v>
      </c>
      <c r="E89" s="166">
        <v>905</v>
      </c>
      <c r="F89" s="166">
        <v>706</v>
      </c>
      <c r="G89" s="166">
        <v>1179</v>
      </c>
      <c r="H89" s="166">
        <v>1026</v>
      </c>
      <c r="I89" s="167">
        <f t="shared" si="11"/>
        <v>-0.12977099236641221</v>
      </c>
      <c r="J89" s="167">
        <f>H89/H81</f>
        <v>1.3419834148638397E-2</v>
      </c>
    </row>
    <row r="90" spans="2:10" x14ac:dyDescent="0.25">
      <c r="B90" s="165" t="s">
        <v>121</v>
      </c>
      <c r="C90" s="166">
        <v>0</v>
      </c>
      <c r="D90" s="166">
        <v>44</v>
      </c>
      <c r="E90" s="166">
        <v>523</v>
      </c>
      <c r="F90" s="166">
        <v>328</v>
      </c>
      <c r="G90" s="166">
        <v>505</v>
      </c>
      <c r="H90" s="166">
        <v>497</v>
      </c>
      <c r="I90" s="167">
        <f t="shared" si="11"/>
        <v>-1.5841584158415856E-2</v>
      </c>
      <c r="J90" s="167">
        <f>H90/H81</f>
        <v>6.5006409082585606E-3</v>
      </c>
    </row>
    <row r="91" spans="2:10" x14ac:dyDescent="0.25">
      <c r="B91" s="165" t="s">
        <v>130</v>
      </c>
      <c r="C91" s="166">
        <v>0</v>
      </c>
      <c r="D91" s="166">
        <v>14</v>
      </c>
      <c r="E91" s="166">
        <v>477</v>
      </c>
      <c r="F91" s="166">
        <v>518</v>
      </c>
      <c r="G91" s="166">
        <v>300</v>
      </c>
      <c r="H91" s="166">
        <v>441</v>
      </c>
      <c r="I91" s="167">
        <f t="shared" si="11"/>
        <v>0.47</v>
      </c>
      <c r="J91" s="167">
        <f>H91/H81</f>
        <v>5.7681743270463284E-3</v>
      </c>
    </row>
    <row r="92" spans="2:10" x14ac:dyDescent="0.25">
      <c r="B92" s="165" t="s">
        <v>133</v>
      </c>
      <c r="C92" s="166">
        <v>0</v>
      </c>
      <c r="D92" s="166">
        <v>19</v>
      </c>
      <c r="E92" s="166">
        <v>625</v>
      </c>
      <c r="F92" s="166">
        <v>823</v>
      </c>
      <c r="G92" s="166">
        <v>657</v>
      </c>
      <c r="H92" s="166">
        <v>354</v>
      </c>
      <c r="I92" s="167">
        <f t="shared" si="11"/>
        <v>-0.46118721461187218</v>
      </c>
      <c r="J92" s="167">
        <f>H92/H81</f>
        <v>4.6302351740916108E-3</v>
      </c>
    </row>
    <row r="93" spans="2:10" x14ac:dyDescent="0.25">
      <c r="B93" s="170" t="s">
        <v>147</v>
      </c>
      <c r="C93" s="171">
        <f t="shared" ref="C93:H93" si="12">C85-SUM(C86:C92)</f>
        <v>0</v>
      </c>
      <c r="D93" s="171">
        <f t="shared" si="12"/>
        <v>2367</v>
      </c>
      <c r="E93" s="171">
        <f t="shared" si="12"/>
        <v>9124</v>
      </c>
      <c r="F93" s="171">
        <f t="shared" si="12"/>
        <v>11167</v>
      </c>
      <c r="G93" s="171">
        <f t="shared" si="12"/>
        <v>11756</v>
      </c>
      <c r="H93" s="171">
        <f t="shared" si="12"/>
        <v>13590</v>
      </c>
      <c r="I93" s="172">
        <f t="shared" si="11"/>
        <v>0.15600544402858119</v>
      </c>
      <c r="J93" s="172">
        <f>H93/H81</f>
        <v>0.1777539435477542</v>
      </c>
    </row>
    <row r="94" spans="2:10" x14ac:dyDescent="0.25">
      <c r="B94" s="157" t="s">
        <v>51</v>
      </c>
      <c r="C94" s="176"/>
      <c r="D94" s="176"/>
      <c r="E94" s="176"/>
      <c r="F94" s="176"/>
      <c r="G94" s="176"/>
      <c r="H94" s="176"/>
      <c r="I94" s="177"/>
      <c r="J94" s="177"/>
    </row>
    <row r="95" spans="2:10" x14ac:dyDescent="0.25">
      <c r="B95" s="158" t="s">
        <v>70</v>
      </c>
      <c r="C95" s="178">
        <v>0</v>
      </c>
      <c r="D95" s="178">
        <v>1830</v>
      </c>
      <c r="E95" s="178">
        <v>4075</v>
      </c>
      <c r="F95" s="178">
        <v>5170</v>
      </c>
      <c r="G95" s="178">
        <v>5054</v>
      </c>
      <c r="H95" s="178">
        <v>4308</v>
      </c>
      <c r="I95" s="179">
        <f t="shared" ref="I95:I107" si="13">IFERROR(H95/G95-1,"-")</f>
        <v>-0.147605856747131</v>
      </c>
      <c r="J95" s="179">
        <f>H95/H95</f>
        <v>1</v>
      </c>
    </row>
    <row r="96" spans="2:10" x14ac:dyDescent="0.25">
      <c r="B96" s="161" t="s">
        <v>99</v>
      </c>
      <c r="C96" s="162">
        <v>0</v>
      </c>
      <c r="D96" s="162">
        <v>1023</v>
      </c>
      <c r="E96" s="162">
        <v>2629</v>
      </c>
      <c r="F96" s="162">
        <v>3521</v>
      </c>
      <c r="G96" s="162">
        <v>3276</v>
      </c>
      <c r="H96" s="162">
        <v>2835</v>
      </c>
      <c r="I96" s="163">
        <f t="shared" si="13"/>
        <v>-0.13461538461538458</v>
      </c>
      <c r="J96" s="163">
        <f>H96/H95</f>
        <v>0.6580779944289693</v>
      </c>
    </row>
    <row r="97" spans="2:10" x14ac:dyDescent="0.25">
      <c r="B97" s="165" t="s">
        <v>105</v>
      </c>
      <c r="C97" s="166">
        <v>0</v>
      </c>
      <c r="D97" s="166">
        <v>500</v>
      </c>
      <c r="E97" s="166">
        <v>1381</v>
      </c>
      <c r="F97" s="166">
        <v>1179</v>
      </c>
      <c r="G97" s="166">
        <v>719</v>
      </c>
      <c r="H97" s="166">
        <v>830</v>
      </c>
      <c r="I97" s="167">
        <f t="shared" si="13"/>
        <v>0.15438108484005553</v>
      </c>
      <c r="J97" s="167">
        <f>H97/H95</f>
        <v>0.19266480965645311</v>
      </c>
    </row>
    <row r="98" spans="2:10" x14ac:dyDescent="0.25">
      <c r="B98" s="165" t="s">
        <v>102</v>
      </c>
      <c r="C98" s="166">
        <v>0</v>
      </c>
      <c r="D98" s="166">
        <v>523</v>
      </c>
      <c r="E98" s="166">
        <v>1248</v>
      </c>
      <c r="F98" s="166">
        <v>2342</v>
      </c>
      <c r="G98" s="166">
        <v>2557</v>
      </c>
      <c r="H98" s="166">
        <v>2005</v>
      </c>
      <c r="I98" s="167">
        <f t="shared" si="13"/>
        <v>-0.21587798201016817</v>
      </c>
      <c r="J98" s="167">
        <f>H98/H95</f>
        <v>0.46541318477251625</v>
      </c>
    </row>
    <row r="99" spans="2:10" x14ac:dyDescent="0.25">
      <c r="B99" s="161" t="s">
        <v>109</v>
      </c>
      <c r="C99" s="162">
        <v>0</v>
      </c>
      <c r="D99" s="162">
        <v>807</v>
      </c>
      <c r="E99" s="162">
        <v>1446</v>
      </c>
      <c r="F99" s="162">
        <v>1649</v>
      </c>
      <c r="G99" s="162">
        <v>1778</v>
      </c>
      <c r="H99" s="162">
        <v>1473</v>
      </c>
      <c r="I99" s="163">
        <f t="shared" si="13"/>
        <v>-0.17154105736782899</v>
      </c>
      <c r="J99" s="163">
        <f>H99/H95</f>
        <v>0.34192200557103064</v>
      </c>
    </row>
    <row r="100" spans="2:10" x14ac:dyDescent="0.25">
      <c r="B100" s="165" t="s">
        <v>112</v>
      </c>
      <c r="C100" s="166">
        <v>0</v>
      </c>
      <c r="D100" s="166">
        <v>17</v>
      </c>
      <c r="E100" s="166">
        <v>129</v>
      </c>
      <c r="F100" s="166">
        <v>155</v>
      </c>
      <c r="G100" s="166">
        <v>248</v>
      </c>
      <c r="H100" s="166">
        <v>127</v>
      </c>
      <c r="I100" s="167">
        <f t="shared" si="13"/>
        <v>-0.48790322580645162</v>
      </c>
      <c r="J100" s="167">
        <f>H100/H95</f>
        <v>2.9480037140204272E-2</v>
      </c>
    </row>
    <row r="101" spans="2:10" x14ac:dyDescent="0.25">
      <c r="B101" s="165" t="s">
        <v>115</v>
      </c>
      <c r="C101" s="166">
        <v>0</v>
      </c>
      <c r="D101" s="166">
        <v>83</v>
      </c>
      <c r="E101" s="166">
        <v>352</v>
      </c>
      <c r="F101" s="166">
        <v>358</v>
      </c>
      <c r="G101" s="166">
        <v>348</v>
      </c>
      <c r="H101" s="166">
        <v>295</v>
      </c>
      <c r="I101" s="167">
        <f t="shared" si="13"/>
        <v>-0.1522988505747126</v>
      </c>
      <c r="J101" s="167">
        <f>H101/H95</f>
        <v>6.8477251624883939E-2</v>
      </c>
    </row>
    <row r="102" spans="2:10" x14ac:dyDescent="0.25">
      <c r="B102" s="165" t="s">
        <v>118</v>
      </c>
      <c r="C102" s="166">
        <v>0</v>
      </c>
      <c r="D102" s="166">
        <v>363</v>
      </c>
      <c r="E102" s="166">
        <v>282</v>
      </c>
      <c r="F102" s="166">
        <v>300</v>
      </c>
      <c r="G102" s="166">
        <v>339</v>
      </c>
      <c r="H102" s="166">
        <v>287</v>
      </c>
      <c r="I102" s="167">
        <f t="shared" si="13"/>
        <v>-0.15339233038348088</v>
      </c>
      <c r="J102" s="167">
        <f>H102/H95</f>
        <v>6.662024141132776E-2</v>
      </c>
    </row>
    <row r="103" spans="2:10" x14ac:dyDescent="0.25">
      <c r="B103" s="165" t="s">
        <v>125</v>
      </c>
      <c r="C103" s="166">
        <v>0</v>
      </c>
      <c r="D103" s="166">
        <v>12</v>
      </c>
      <c r="E103" s="166">
        <v>104</v>
      </c>
      <c r="F103" s="166">
        <v>80</v>
      </c>
      <c r="G103" s="166">
        <v>62</v>
      </c>
      <c r="H103" s="166">
        <v>48</v>
      </c>
      <c r="I103" s="167">
        <f t="shared" si="13"/>
        <v>-0.22580645161290325</v>
      </c>
      <c r="J103" s="167">
        <f>H103/H95</f>
        <v>1.1142061281337047E-2</v>
      </c>
    </row>
    <row r="104" spans="2:10" x14ac:dyDescent="0.25">
      <c r="B104" s="165" t="s">
        <v>121</v>
      </c>
      <c r="C104" s="166">
        <v>0</v>
      </c>
      <c r="D104" s="166">
        <v>35</v>
      </c>
      <c r="E104" s="166">
        <v>60</v>
      </c>
      <c r="F104" s="166">
        <v>44</v>
      </c>
      <c r="G104" s="166">
        <v>87</v>
      </c>
      <c r="H104" s="166">
        <v>94</v>
      </c>
      <c r="I104" s="167">
        <f t="shared" si="13"/>
        <v>8.0459770114942541E-2</v>
      </c>
      <c r="J104" s="167">
        <f>H104/H95</f>
        <v>2.181987000928505E-2</v>
      </c>
    </row>
    <row r="105" spans="2:10" x14ac:dyDescent="0.25">
      <c r="B105" s="165" t="s">
        <v>130</v>
      </c>
      <c r="C105" s="166">
        <v>0</v>
      </c>
      <c r="D105" s="166">
        <v>5</v>
      </c>
      <c r="E105" s="166">
        <v>10</v>
      </c>
      <c r="F105" s="166">
        <v>16</v>
      </c>
      <c r="G105" s="166">
        <v>0</v>
      </c>
      <c r="H105" s="166">
        <v>12</v>
      </c>
      <c r="I105" s="167" t="str">
        <f t="shared" si="13"/>
        <v>-</v>
      </c>
      <c r="J105" s="167">
        <f>H105/H95</f>
        <v>2.7855153203342618E-3</v>
      </c>
    </row>
    <row r="106" spans="2:10" x14ac:dyDescent="0.25">
      <c r="B106" s="165" t="s">
        <v>133</v>
      </c>
      <c r="C106" s="166">
        <v>0</v>
      </c>
      <c r="D106" s="166">
        <v>8</v>
      </c>
      <c r="E106" s="166">
        <v>2</v>
      </c>
      <c r="F106" s="166">
        <v>22</v>
      </c>
      <c r="G106" s="166">
        <v>20</v>
      </c>
      <c r="H106" s="166">
        <v>6</v>
      </c>
      <c r="I106" s="167">
        <f t="shared" si="13"/>
        <v>-0.7</v>
      </c>
      <c r="J106" s="167">
        <f>H106/H95</f>
        <v>1.3927576601671309E-3</v>
      </c>
    </row>
    <row r="107" spans="2:10" x14ac:dyDescent="0.25">
      <c r="B107" s="170" t="s">
        <v>147</v>
      </c>
      <c r="C107" s="171">
        <f t="shared" ref="C107:H107" si="14">C99-SUM(C100:C106)</f>
        <v>0</v>
      </c>
      <c r="D107" s="171">
        <f t="shared" si="14"/>
        <v>284</v>
      </c>
      <c r="E107" s="171">
        <f t="shared" si="14"/>
        <v>507</v>
      </c>
      <c r="F107" s="171">
        <f t="shared" si="14"/>
        <v>674</v>
      </c>
      <c r="G107" s="171">
        <f t="shared" si="14"/>
        <v>674</v>
      </c>
      <c r="H107" s="171">
        <f t="shared" si="14"/>
        <v>604</v>
      </c>
      <c r="I107" s="172">
        <f t="shared" si="13"/>
        <v>-0.10385756676557867</v>
      </c>
      <c r="J107" s="172">
        <f>H107/H95</f>
        <v>0.14020427112349118</v>
      </c>
    </row>
    <row r="108" spans="2:10" x14ac:dyDescent="0.25">
      <c r="B108" s="157" t="s">
        <v>52</v>
      </c>
      <c r="C108" s="176"/>
      <c r="D108" s="176"/>
      <c r="E108" s="176"/>
      <c r="F108" s="176"/>
      <c r="G108" s="176"/>
      <c r="H108" s="176"/>
      <c r="I108" s="177"/>
      <c r="J108" s="177"/>
    </row>
    <row r="109" spans="2:10" x14ac:dyDescent="0.25">
      <c r="B109" s="158" t="s">
        <v>70</v>
      </c>
      <c r="C109" s="178">
        <v>0</v>
      </c>
      <c r="D109" s="178">
        <v>5874</v>
      </c>
      <c r="E109" s="178">
        <v>16329</v>
      </c>
      <c r="F109" s="178">
        <v>26292</v>
      </c>
      <c r="G109" s="178">
        <v>20460</v>
      </c>
      <c r="H109" s="178">
        <v>24747</v>
      </c>
      <c r="I109" s="179">
        <f t="shared" ref="I109:I121" si="15">IFERROR(H109/G109-1,"-")</f>
        <v>0.20953079178885625</v>
      </c>
      <c r="J109" s="179">
        <f>H109/H109</f>
        <v>1</v>
      </c>
    </row>
    <row r="110" spans="2:10" x14ac:dyDescent="0.25">
      <c r="B110" s="161" t="s">
        <v>99</v>
      </c>
      <c r="C110" s="162">
        <v>0</v>
      </c>
      <c r="D110" s="162">
        <v>4074</v>
      </c>
      <c r="E110" s="162">
        <v>4092</v>
      </c>
      <c r="F110" s="162">
        <v>6591</v>
      </c>
      <c r="G110" s="162">
        <v>3903</v>
      </c>
      <c r="H110" s="162">
        <v>5363</v>
      </c>
      <c r="I110" s="163">
        <f t="shared" si="15"/>
        <v>0.37407122726108133</v>
      </c>
      <c r="J110" s="163">
        <f>H110/H109</f>
        <v>0.21671313694589242</v>
      </c>
    </row>
    <row r="111" spans="2:10" x14ac:dyDescent="0.25">
      <c r="B111" s="165" t="s">
        <v>105</v>
      </c>
      <c r="C111" s="166">
        <v>0</v>
      </c>
      <c r="D111" s="166">
        <v>3816</v>
      </c>
      <c r="E111" s="166">
        <v>1744</v>
      </c>
      <c r="F111" s="166">
        <v>3895</v>
      </c>
      <c r="G111" s="166">
        <v>1119</v>
      </c>
      <c r="H111" s="166">
        <v>1856</v>
      </c>
      <c r="I111" s="167">
        <f t="shared" si="15"/>
        <v>0.65862377122430749</v>
      </c>
      <c r="J111" s="167">
        <f>H111/H109</f>
        <v>7.4998989776538572E-2</v>
      </c>
    </row>
    <row r="112" spans="2:10" x14ac:dyDescent="0.25">
      <c r="B112" s="165" t="s">
        <v>102</v>
      </c>
      <c r="C112" s="166">
        <v>0</v>
      </c>
      <c r="D112" s="166">
        <v>258</v>
      </c>
      <c r="E112" s="166">
        <v>2348</v>
      </c>
      <c r="F112" s="166">
        <v>2696</v>
      </c>
      <c r="G112" s="166">
        <v>2784</v>
      </c>
      <c r="H112" s="166">
        <v>3507</v>
      </c>
      <c r="I112" s="167">
        <f t="shared" si="15"/>
        <v>0.25969827586206895</v>
      </c>
      <c r="J112" s="167">
        <f>H112/H109</f>
        <v>0.14171414716935385</v>
      </c>
    </row>
    <row r="113" spans="2:10" x14ac:dyDescent="0.25">
      <c r="B113" s="161" t="s">
        <v>109</v>
      </c>
      <c r="C113" s="162">
        <v>0</v>
      </c>
      <c r="D113" s="162">
        <v>1800</v>
      </c>
      <c r="E113" s="162">
        <v>12237</v>
      </c>
      <c r="F113" s="162">
        <v>19701</v>
      </c>
      <c r="G113" s="162">
        <v>16557</v>
      </c>
      <c r="H113" s="162">
        <v>19384</v>
      </c>
      <c r="I113" s="163">
        <f t="shared" si="15"/>
        <v>0.17074349217853468</v>
      </c>
      <c r="J113" s="163">
        <f>H113/H109</f>
        <v>0.78328686305410755</v>
      </c>
    </row>
    <row r="114" spans="2:10" x14ac:dyDescent="0.25">
      <c r="B114" s="165" t="s">
        <v>112</v>
      </c>
      <c r="C114" s="166">
        <v>0</v>
      </c>
      <c r="D114" s="166">
        <v>79</v>
      </c>
      <c r="E114" s="166">
        <v>7844</v>
      </c>
      <c r="F114" s="166">
        <v>12880</v>
      </c>
      <c r="G114" s="166">
        <v>10335</v>
      </c>
      <c r="H114" s="166">
        <v>11340</v>
      </c>
      <c r="I114" s="167">
        <f t="shared" si="15"/>
        <v>9.7242380261248096E-2</v>
      </c>
      <c r="J114" s="167">
        <f>H114/H109</f>
        <v>0.4582373621044975</v>
      </c>
    </row>
    <row r="115" spans="2:10" x14ac:dyDescent="0.25">
      <c r="B115" s="165" t="s">
        <v>115</v>
      </c>
      <c r="C115" s="166">
        <v>0</v>
      </c>
      <c r="D115" s="166">
        <v>336</v>
      </c>
      <c r="E115" s="166">
        <v>450</v>
      </c>
      <c r="F115" s="166">
        <v>1079</v>
      </c>
      <c r="G115" s="166">
        <v>593</v>
      </c>
      <c r="H115" s="166">
        <v>1089</v>
      </c>
      <c r="I115" s="167">
        <f t="shared" si="15"/>
        <v>0.83642495784148396</v>
      </c>
      <c r="J115" s="167">
        <f>H115/H109</f>
        <v>4.4005333979876347E-2</v>
      </c>
    </row>
    <row r="116" spans="2:10" x14ac:dyDescent="0.25">
      <c r="B116" s="165" t="s">
        <v>118</v>
      </c>
      <c r="C116" s="166">
        <v>0</v>
      </c>
      <c r="D116" s="166">
        <v>449</v>
      </c>
      <c r="E116" s="166">
        <v>757</v>
      </c>
      <c r="F116" s="166">
        <v>1968</v>
      </c>
      <c r="G116" s="166">
        <v>1348</v>
      </c>
      <c r="H116" s="166">
        <v>1529</v>
      </c>
      <c r="I116" s="167">
        <f t="shared" si="15"/>
        <v>0.13427299703264084</v>
      </c>
      <c r="J116" s="167">
        <f>H116/H109</f>
        <v>6.1785266901038513E-2</v>
      </c>
    </row>
    <row r="117" spans="2:10" x14ac:dyDescent="0.25">
      <c r="B117" s="165" t="s">
        <v>125</v>
      </c>
      <c r="C117" s="166">
        <v>0</v>
      </c>
      <c r="D117" s="166">
        <v>51</v>
      </c>
      <c r="E117" s="166">
        <v>396</v>
      </c>
      <c r="F117" s="166">
        <v>772</v>
      </c>
      <c r="G117" s="166">
        <v>713</v>
      </c>
      <c r="H117" s="166">
        <v>729</v>
      </c>
      <c r="I117" s="167">
        <f t="shared" si="15"/>
        <v>2.244039270687237E-2</v>
      </c>
      <c r="J117" s="167">
        <f>H117/H109</f>
        <v>2.9458116135289127E-2</v>
      </c>
    </row>
    <row r="118" spans="2:10" x14ac:dyDescent="0.25">
      <c r="B118" s="165" t="s">
        <v>121</v>
      </c>
      <c r="C118" s="166">
        <v>0</v>
      </c>
      <c r="D118" s="166">
        <v>91</v>
      </c>
      <c r="E118" s="166">
        <v>533</v>
      </c>
      <c r="F118" s="166">
        <v>264</v>
      </c>
      <c r="G118" s="166">
        <v>408</v>
      </c>
      <c r="H118" s="166">
        <v>463</v>
      </c>
      <c r="I118" s="167">
        <f t="shared" si="15"/>
        <v>0.13480392156862742</v>
      </c>
      <c r="J118" s="167">
        <f>H118/H109</f>
        <v>1.8709338505677457E-2</v>
      </c>
    </row>
    <row r="119" spans="2:10" x14ac:dyDescent="0.25">
      <c r="B119" s="165" t="s">
        <v>130</v>
      </c>
      <c r="C119" s="166">
        <v>0</v>
      </c>
      <c r="D119" s="166">
        <v>4</v>
      </c>
      <c r="E119" s="166">
        <v>60</v>
      </c>
      <c r="F119" s="166">
        <v>53</v>
      </c>
      <c r="G119" s="166">
        <v>57</v>
      </c>
      <c r="H119" s="166">
        <v>90</v>
      </c>
      <c r="I119" s="167">
        <f t="shared" si="15"/>
        <v>0.57894736842105265</v>
      </c>
      <c r="J119" s="167">
        <f>H119/H109</f>
        <v>3.6368044611468056E-3</v>
      </c>
    </row>
    <row r="120" spans="2:10" x14ac:dyDescent="0.25">
      <c r="B120" s="165" t="s">
        <v>133</v>
      </c>
      <c r="C120" s="166">
        <v>0</v>
      </c>
      <c r="D120" s="166">
        <v>4</v>
      </c>
      <c r="E120" s="166">
        <v>67</v>
      </c>
      <c r="F120" s="166">
        <v>26</v>
      </c>
      <c r="G120" s="166">
        <v>55</v>
      </c>
      <c r="H120" s="166">
        <v>69</v>
      </c>
      <c r="I120" s="167">
        <f t="shared" si="15"/>
        <v>0.25454545454545463</v>
      </c>
      <c r="J120" s="167">
        <f>H120/H109</f>
        <v>2.7882167535458842E-3</v>
      </c>
    </row>
    <row r="121" spans="2:10" x14ac:dyDescent="0.25">
      <c r="B121" s="170" t="s">
        <v>147</v>
      </c>
      <c r="C121" s="171">
        <f t="shared" ref="C121:H121" si="16">C113-SUM(C114:C120)</f>
        <v>0</v>
      </c>
      <c r="D121" s="171">
        <f t="shared" si="16"/>
        <v>786</v>
      </c>
      <c r="E121" s="171">
        <f t="shared" si="16"/>
        <v>2130</v>
      </c>
      <c r="F121" s="171">
        <f t="shared" si="16"/>
        <v>2659</v>
      </c>
      <c r="G121" s="171">
        <f t="shared" si="16"/>
        <v>3048</v>
      </c>
      <c r="H121" s="171">
        <f t="shared" si="16"/>
        <v>4075</v>
      </c>
      <c r="I121" s="172">
        <f t="shared" si="15"/>
        <v>0.33694225721784776</v>
      </c>
      <c r="J121" s="172">
        <f>H121/H109</f>
        <v>0.16466642421303593</v>
      </c>
    </row>
    <row r="122" spans="2:10" x14ac:dyDescent="0.25">
      <c r="B122" s="157" t="s">
        <v>53</v>
      </c>
      <c r="C122" s="176"/>
      <c r="D122" s="176"/>
      <c r="E122" s="176"/>
      <c r="F122" s="176"/>
      <c r="G122" s="176"/>
      <c r="H122" s="176"/>
      <c r="I122" s="177"/>
      <c r="J122" s="177"/>
    </row>
    <row r="123" spans="2:10" x14ac:dyDescent="0.25">
      <c r="B123" s="158" t="s">
        <v>70</v>
      </c>
      <c r="C123" s="178">
        <v>0</v>
      </c>
      <c r="D123" s="178">
        <v>9597</v>
      </c>
      <c r="E123" s="178">
        <v>17340</v>
      </c>
      <c r="F123" s="178">
        <v>19154</v>
      </c>
      <c r="G123" s="178">
        <v>19029</v>
      </c>
      <c r="H123" s="178">
        <v>20857</v>
      </c>
      <c r="I123" s="179">
        <f t="shared" ref="I123:I135" si="17">IFERROR(H123/G123-1,"-")</f>
        <v>9.6063902464659234E-2</v>
      </c>
      <c r="J123" s="179">
        <f>H123/H123</f>
        <v>1</v>
      </c>
    </row>
    <row r="124" spans="2:10" x14ac:dyDescent="0.25">
      <c r="B124" s="161" t="s">
        <v>99</v>
      </c>
      <c r="C124" s="162">
        <v>0</v>
      </c>
      <c r="D124" s="162">
        <v>6233</v>
      </c>
      <c r="E124" s="162">
        <v>10703</v>
      </c>
      <c r="F124" s="162">
        <v>12270</v>
      </c>
      <c r="G124" s="162">
        <v>11832</v>
      </c>
      <c r="H124" s="162">
        <v>12892</v>
      </c>
      <c r="I124" s="163">
        <f t="shared" si="17"/>
        <v>8.9587559161595776E-2</v>
      </c>
      <c r="J124" s="163">
        <f>H124/H123</f>
        <v>0.61811382269741577</v>
      </c>
    </row>
    <row r="125" spans="2:10" x14ac:dyDescent="0.25">
      <c r="B125" s="165" t="s">
        <v>105</v>
      </c>
      <c r="C125" s="166">
        <v>0</v>
      </c>
      <c r="D125" s="166">
        <v>3070</v>
      </c>
      <c r="E125" s="166">
        <v>6233</v>
      </c>
      <c r="F125" s="166">
        <v>5675</v>
      </c>
      <c r="G125" s="166">
        <v>4760</v>
      </c>
      <c r="H125" s="166">
        <v>6754</v>
      </c>
      <c r="I125" s="167">
        <f t="shared" si="17"/>
        <v>0.41890756302521015</v>
      </c>
      <c r="J125" s="167">
        <f>H125/H123</f>
        <v>0.32382413578175195</v>
      </c>
    </row>
    <row r="126" spans="2:10" x14ac:dyDescent="0.25">
      <c r="B126" s="165" t="s">
        <v>102</v>
      </c>
      <c r="C126" s="166">
        <v>0</v>
      </c>
      <c r="D126" s="166">
        <v>3163</v>
      </c>
      <c r="E126" s="166">
        <v>4470</v>
      </c>
      <c r="F126" s="166">
        <v>6595</v>
      </c>
      <c r="G126" s="166">
        <v>7072</v>
      </c>
      <c r="H126" s="166">
        <v>6138</v>
      </c>
      <c r="I126" s="167">
        <f t="shared" si="17"/>
        <v>-0.13207013574660631</v>
      </c>
      <c r="J126" s="167">
        <f>H126/H123</f>
        <v>0.29428968691566382</v>
      </c>
    </row>
    <row r="127" spans="2:10" x14ac:dyDescent="0.25">
      <c r="B127" s="161" t="s">
        <v>109</v>
      </c>
      <c r="C127" s="162">
        <v>0</v>
      </c>
      <c r="D127" s="162">
        <v>3364</v>
      </c>
      <c r="E127" s="162">
        <v>6637</v>
      </c>
      <c r="F127" s="162">
        <v>6884</v>
      </c>
      <c r="G127" s="162">
        <v>7197</v>
      </c>
      <c r="H127" s="162">
        <v>7965</v>
      </c>
      <c r="I127" s="163">
        <f t="shared" si="17"/>
        <v>0.10671112963734886</v>
      </c>
      <c r="J127" s="163">
        <f>H127/H123</f>
        <v>0.38188617730258428</v>
      </c>
    </row>
    <row r="128" spans="2:10" x14ac:dyDescent="0.25">
      <c r="B128" s="165" t="s">
        <v>112</v>
      </c>
      <c r="C128" s="166">
        <v>0</v>
      </c>
      <c r="D128" s="166">
        <v>84</v>
      </c>
      <c r="E128" s="166">
        <v>609</v>
      </c>
      <c r="F128" s="166">
        <v>609</v>
      </c>
      <c r="G128" s="166">
        <v>736</v>
      </c>
      <c r="H128" s="166">
        <v>732</v>
      </c>
      <c r="I128" s="167">
        <f t="shared" si="17"/>
        <v>-5.4347826086956763E-3</v>
      </c>
      <c r="J128" s="167">
        <f>H128/H123</f>
        <v>3.509613079541641E-2</v>
      </c>
    </row>
    <row r="129" spans="2:10" x14ac:dyDescent="0.25">
      <c r="B129" s="165" t="s">
        <v>115</v>
      </c>
      <c r="C129" s="166">
        <v>0</v>
      </c>
      <c r="D129" s="166">
        <v>331</v>
      </c>
      <c r="E129" s="166">
        <v>852</v>
      </c>
      <c r="F129" s="166">
        <v>1142</v>
      </c>
      <c r="G129" s="166">
        <v>987</v>
      </c>
      <c r="H129" s="166">
        <v>991</v>
      </c>
      <c r="I129" s="167">
        <f t="shared" si="17"/>
        <v>4.0526849037487711E-3</v>
      </c>
      <c r="J129" s="167">
        <f>H129/H123</f>
        <v>4.7514024068658005E-2</v>
      </c>
    </row>
    <row r="130" spans="2:10" x14ac:dyDescent="0.25">
      <c r="B130" s="165" t="s">
        <v>118</v>
      </c>
      <c r="C130" s="166">
        <v>0</v>
      </c>
      <c r="D130" s="166">
        <v>552</v>
      </c>
      <c r="E130" s="166">
        <v>591</v>
      </c>
      <c r="F130" s="166">
        <v>615</v>
      </c>
      <c r="G130" s="166">
        <v>585</v>
      </c>
      <c r="H130" s="166">
        <v>630</v>
      </c>
      <c r="I130" s="167">
        <f t="shared" si="17"/>
        <v>7.6923076923076872E-2</v>
      </c>
      <c r="J130" s="167">
        <f>H130/H123</f>
        <v>3.0205686340317398E-2</v>
      </c>
    </row>
    <row r="131" spans="2:10" x14ac:dyDescent="0.25">
      <c r="B131" s="165" t="s">
        <v>125</v>
      </c>
      <c r="C131" s="166">
        <v>0</v>
      </c>
      <c r="D131" s="166">
        <v>49</v>
      </c>
      <c r="E131" s="166">
        <v>157</v>
      </c>
      <c r="F131" s="166">
        <v>160</v>
      </c>
      <c r="G131" s="166">
        <v>191</v>
      </c>
      <c r="H131" s="166">
        <v>133</v>
      </c>
      <c r="I131" s="167">
        <f t="shared" si="17"/>
        <v>-0.30366492146596857</v>
      </c>
      <c r="J131" s="167">
        <f>H131/H123</f>
        <v>6.3767560051781174E-3</v>
      </c>
    </row>
    <row r="132" spans="2:10" x14ac:dyDescent="0.25">
      <c r="B132" s="165" t="s">
        <v>121</v>
      </c>
      <c r="C132" s="166">
        <v>0</v>
      </c>
      <c r="D132" s="166">
        <v>31</v>
      </c>
      <c r="E132" s="166">
        <v>118</v>
      </c>
      <c r="F132" s="166">
        <v>119</v>
      </c>
      <c r="G132" s="166">
        <v>107</v>
      </c>
      <c r="H132" s="166">
        <v>135</v>
      </c>
      <c r="I132" s="167">
        <f t="shared" si="17"/>
        <v>0.26168224299065423</v>
      </c>
      <c r="J132" s="167">
        <f>H132/H123</f>
        <v>6.472647072925157E-3</v>
      </c>
    </row>
    <row r="133" spans="2:10" x14ac:dyDescent="0.25">
      <c r="B133" s="165" t="s">
        <v>130</v>
      </c>
      <c r="C133" s="166">
        <v>0</v>
      </c>
      <c r="D133" s="166">
        <v>9</v>
      </c>
      <c r="E133" s="166">
        <v>101</v>
      </c>
      <c r="F133" s="166">
        <v>121</v>
      </c>
      <c r="G133" s="166">
        <v>105</v>
      </c>
      <c r="H133" s="166">
        <v>82</v>
      </c>
      <c r="I133" s="167">
        <f t="shared" si="17"/>
        <v>-0.21904761904761905</v>
      </c>
      <c r="J133" s="167">
        <f>H133/H123</f>
        <v>3.9315337776286135E-3</v>
      </c>
    </row>
    <row r="134" spans="2:10" x14ac:dyDescent="0.25">
      <c r="B134" s="165" t="s">
        <v>133</v>
      </c>
      <c r="C134" s="166">
        <v>0</v>
      </c>
      <c r="D134" s="166">
        <v>35</v>
      </c>
      <c r="E134" s="166">
        <v>203</v>
      </c>
      <c r="F134" s="166">
        <v>279</v>
      </c>
      <c r="G134" s="166">
        <v>205</v>
      </c>
      <c r="H134" s="166">
        <v>156</v>
      </c>
      <c r="I134" s="167">
        <f t="shared" si="17"/>
        <v>-0.23902439024390243</v>
      </c>
      <c r="J134" s="167">
        <f>H134/H123</f>
        <v>7.4795032842690703E-3</v>
      </c>
    </row>
    <row r="135" spans="2:10" x14ac:dyDescent="0.25">
      <c r="B135" s="170" t="s">
        <v>147</v>
      </c>
      <c r="C135" s="171">
        <f t="shared" ref="C135:H135" si="18">C127-SUM(C128:C134)</f>
        <v>0</v>
      </c>
      <c r="D135" s="171">
        <f t="shared" si="18"/>
        <v>2273</v>
      </c>
      <c r="E135" s="171">
        <f t="shared" si="18"/>
        <v>4006</v>
      </c>
      <c r="F135" s="171">
        <f t="shared" si="18"/>
        <v>3839</v>
      </c>
      <c r="G135" s="171">
        <f t="shared" si="18"/>
        <v>4281</v>
      </c>
      <c r="H135" s="171">
        <f t="shared" si="18"/>
        <v>5106</v>
      </c>
      <c r="I135" s="172">
        <f t="shared" si="17"/>
        <v>0.19271198318149962</v>
      </c>
      <c r="J135" s="172">
        <f>H135/H123</f>
        <v>0.2448098959581915</v>
      </c>
    </row>
    <row r="136" spans="2:10" x14ac:dyDescent="0.25">
      <c r="B136" s="157" t="s">
        <v>54</v>
      </c>
      <c r="C136" s="176"/>
      <c r="D136" s="176"/>
      <c r="E136" s="176"/>
      <c r="F136" s="176"/>
      <c r="G136" s="176"/>
      <c r="H136" s="176"/>
      <c r="I136" s="177"/>
      <c r="J136" s="177"/>
    </row>
    <row r="137" spans="2:10" x14ac:dyDescent="0.25">
      <c r="B137" s="158" t="s">
        <v>70</v>
      </c>
      <c r="C137" s="178">
        <v>0</v>
      </c>
      <c r="D137" s="178">
        <v>6463</v>
      </c>
      <c r="E137" s="178">
        <v>23894</v>
      </c>
      <c r="F137" s="178">
        <v>23484</v>
      </c>
      <c r="G137" s="178">
        <v>22205</v>
      </c>
      <c r="H137" s="178">
        <v>23503</v>
      </c>
      <c r="I137" s="179">
        <f t="shared" ref="I137:I149" si="19">IFERROR(H137/G137-1,"-")</f>
        <v>5.845530285971634E-2</v>
      </c>
      <c r="J137" s="179">
        <f>H137/H137</f>
        <v>1</v>
      </c>
    </row>
    <row r="138" spans="2:10" x14ac:dyDescent="0.25">
      <c r="B138" s="161" t="s">
        <v>99</v>
      </c>
      <c r="C138" s="162">
        <v>0</v>
      </c>
      <c r="D138" s="162">
        <v>4325</v>
      </c>
      <c r="E138" s="162">
        <v>3054</v>
      </c>
      <c r="F138" s="162">
        <v>3984</v>
      </c>
      <c r="G138" s="162">
        <v>1383</v>
      </c>
      <c r="H138" s="162">
        <v>2250</v>
      </c>
      <c r="I138" s="163">
        <f t="shared" si="19"/>
        <v>0.6268980477223427</v>
      </c>
      <c r="J138" s="163">
        <f>H138/H137</f>
        <v>9.5732459685997529E-2</v>
      </c>
    </row>
    <row r="139" spans="2:10" x14ac:dyDescent="0.25">
      <c r="B139" s="165" t="s">
        <v>105</v>
      </c>
      <c r="C139" s="166">
        <v>0</v>
      </c>
      <c r="D139" s="166">
        <v>3886</v>
      </c>
      <c r="E139" s="166">
        <v>2366</v>
      </c>
      <c r="F139" s="166">
        <v>3146</v>
      </c>
      <c r="G139" s="166">
        <v>820</v>
      </c>
      <c r="H139" s="166">
        <v>1127</v>
      </c>
      <c r="I139" s="167">
        <f t="shared" si="19"/>
        <v>0.37439024390243913</v>
      </c>
      <c r="J139" s="167">
        <f>H139/H137</f>
        <v>4.7951325362719656E-2</v>
      </c>
    </row>
    <row r="140" spans="2:10" x14ac:dyDescent="0.25">
      <c r="B140" s="165" t="s">
        <v>102</v>
      </c>
      <c r="C140" s="166">
        <v>0</v>
      </c>
      <c r="D140" s="166">
        <v>439</v>
      </c>
      <c r="E140" s="166">
        <v>688</v>
      </c>
      <c r="F140" s="166">
        <v>838</v>
      </c>
      <c r="G140" s="166">
        <v>563</v>
      </c>
      <c r="H140" s="166">
        <v>1123</v>
      </c>
      <c r="I140" s="167">
        <f t="shared" si="19"/>
        <v>0.99467140319715819</v>
      </c>
      <c r="J140" s="167">
        <f>H140/H137</f>
        <v>4.778113432327788E-2</v>
      </c>
    </row>
    <row r="141" spans="2:10" x14ac:dyDescent="0.25">
      <c r="B141" s="161" t="s">
        <v>109</v>
      </c>
      <c r="C141" s="162">
        <v>0</v>
      </c>
      <c r="D141" s="162">
        <v>2138</v>
      </c>
      <c r="E141" s="162">
        <v>20840</v>
      </c>
      <c r="F141" s="162">
        <v>19500</v>
      </c>
      <c r="G141" s="162">
        <v>20822</v>
      </c>
      <c r="H141" s="162">
        <v>21253</v>
      </c>
      <c r="I141" s="163">
        <f t="shared" si="19"/>
        <v>2.0699260397656349E-2</v>
      </c>
      <c r="J141" s="163">
        <f>H141/H137</f>
        <v>0.90426754031400247</v>
      </c>
    </row>
    <row r="142" spans="2:10" x14ac:dyDescent="0.25">
      <c r="B142" s="165" t="s">
        <v>112</v>
      </c>
      <c r="C142" s="166">
        <v>0</v>
      </c>
      <c r="D142" s="166">
        <v>43</v>
      </c>
      <c r="E142" s="166">
        <v>9017</v>
      </c>
      <c r="F142" s="166">
        <v>7139</v>
      </c>
      <c r="G142" s="166">
        <v>8977</v>
      </c>
      <c r="H142" s="166">
        <v>9475</v>
      </c>
      <c r="I142" s="167">
        <f t="shared" si="19"/>
        <v>5.5475103041105145E-2</v>
      </c>
      <c r="J142" s="167">
        <f>H142/H137</f>
        <v>0.40314002467770071</v>
      </c>
    </row>
    <row r="143" spans="2:10" x14ac:dyDescent="0.25">
      <c r="B143" s="165" t="s">
        <v>115</v>
      </c>
      <c r="C143" s="166">
        <v>0</v>
      </c>
      <c r="D143" s="166">
        <v>269</v>
      </c>
      <c r="E143" s="166">
        <v>1519</v>
      </c>
      <c r="F143" s="166">
        <v>1573</v>
      </c>
      <c r="G143" s="166">
        <v>1590</v>
      </c>
      <c r="H143" s="166">
        <v>2129</v>
      </c>
      <c r="I143" s="167">
        <f t="shared" si="19"/>
        <v>0.33899371069182394</v>
      </c>
      <c r="J143" s="167">
        <f>H143/H137</f>
        <v>9.0584180742883894E-2</v>
      </c>
    </row>
    <row r="144" spans="2:10" x14ac:dyDescent="0.25">
      <c r="B144" s="165" t="s">
        <v>118</v>
      </c>
      <c r="C144" s="166">
        <v>0</v>
      </c>
      <c r="D144" s="166">
        <v>473</v>
      </c>
      <c r="E144" s="166">
        <v>2930</v>
      </c>
      <c r="F144" s="166">
        <v>2972</v>
      </c>
      <c r="G144" s="166">
        <v>3165</v>
      </c>
      <c r="H144" s="166">
        <v>2200</v>
      </c>
      <c r="I144" s="167">
        <f t="shared" si="19"/>
        <v>-0.30489731437598733</v>
      </c>
      <c r="J144" s="167">
        <f>H144/H137</f>
        <v>9.360507169297537E-2</v>
      </c>
    </row>
    <row r="145" spans="2:10" x14ac:dyDescent="0.25">
      <c r="B145" s="165" t="s">
        <v>125</v>
      </c>
      <c r="C145" s="166">
        <v>0</v>
      </c>
      <c r="D145" s="166">
        <v>25</v>
      </c>
      <c r="E145" s="166">
        <v>1074</v>
      </c>
      <c r="F145" s="166">
        <v>1013</v>
      </c>
      <c r="G145" s="166">
        <v>570</v>
      </c>
      <c r="H145" s="166">
        <v>590</v>
      </c>
      <c r="I145" s="167">
        <f t="shared" si="19"/>
        <v>3.5087719298245723E-2</v>
      </c>
      <c r="J145" s="167">
        <f>H145/H137</f>
        <v>2.5103178317661574E-2</v>
      </c>
    </row>
    <row r="146" spans="2:10" x14ac:dyDescent="0.25">
      <c r="B146" s="165" t="s">
        <v>121</v>
      </c>
      <c r="C146" s="166">
        <v>0</v>
      </c>
      <c r="D146" s="166">
        <v>33</v>
      </c>
      <c r="E146" s="166">
        <v>556</v>
      </c>
      <c r="F146" s="166">
        <v>355</v>
      </c>
      <c r="G146" s="166">
        <v>404</v>
      </c>
      <c r="H146" s="166">
        <v>569</v>
      </c>
      <c r="I146" s="167">
        <f t="shared" si="19"/>
        <v>0.40841584158415833</v>
      </c>
      <c r="J146" s="167">
        <f>H146/H137</f>
        <v>2.4209675360592264E-2</v>
      </c>
    </row>
    <row r="147" spans="2:10" x14ac:dyDescent="0.25">
      <c r="B147" s="165" t="s">
        <v>130</v>
      </c>
      <c r="C147" s="166">
        <v>0</v>
      </c>
      <c r="D147" s="166">
        <v>0</v>
      </c>
      <c r="E147" s="166">
        <v>328</v>
      </c>
      <c r="F147" s="166">
        <v>202</v>
      </c>
      <c r="G147" s="166">
        <v>203</v>
      </c>
      <c r="H147" s="166">
        <v>320</v>
      </c>
      <c r="I147" s="167">
        <f t="shared" si="19"/>
        <v>0.57635467980295574</v>
      </c>
      <c r="J147" s="167">
        <f>H147/H137</f>
        <v>1.3615283155341872E-2</v>
      </c>
    </row>
    <row r="148" spans="2:10" x14ac:dyDescent="0.25">
      <c r="B148" s="165" t="s">
        <v>133</v>
      </c>
      <c r="C148" s="166">
        <v>0</v>
      </c>
      <c r="D148" s="166">
        <v>0</v>
      </c>
      <c r="E148" s="166">
        <v>187</v>
      </c>
      <c r="F148" s="166">
        <v>281</v>
      </c>
      <c r="G148" s="166">
        <v>96</v>
      </c>
      <c r="H148" s="166">
        <v>95</v>
      </c>
      <c r="I148" s="167">
        <f t="shared" si="19"/>
        <v>-1.041666666666663E-2</v>
      </c>
      <c r="J148" s="167">
        <f>H148/H137</f>
        <v>4.0420371867421184E-3</v>
      </c>
    </row>
    <row r="149" spans="2:10" x14ac:dyDescent="0.25">
      <c r="B149" s="170" t="s">
        <v>147</v>
      </c>
      <c r="C149" s="171">
        <f t="shared" ref="C149:H149" si="20">C141-SUM(C142:C148)</f>
        <v>0</v>
      </c>
      <c r="D149" s="171">
        <f t="shared" si="20"/>
        <v>1295</v>
      </c>
      <c r="E149" s="171">
        <f t="shared" si="20"/>
        <v>5229</v>
      </c>
      <c r="F149" s="171">
        <f t="shared" si="20"/>
        <v>5965</v>
      </c>
      <c r="G149" s="171">
        <f t="shared" si="20"/>
        <v>5817</v>
      </c>
      <c r="H149" s="171">
        <f t="shared" si="20"/>
        <v>5875</v>
      </c>
      <c r="I149" s="172">
        <f t="shared" si="19"/>
        <v>9.9707753137356914E-3</v>
      </c>
      <c r="J149" s="172">
        <f>H149/H137</f>
        <v>0.24996808918010466</v>
      </c>
    </row>
    <row r="150" spans="2:10" x14ac:dyDescent="0.25">
      <c r="B150" s="157" t="s">
        <v>55</v>
      </c>
      <c r="C150" s="176"/>
      <c r="D150" s="176"/>
      <c r="E150" s="176"/>
      <c r="F150" s="176"/>
      <c r="G150" s="176"/>
      <c r="H150" s="176"/>
      <c r="I150" s="177"/>
      <c r="J150" s="177"/>
    </row>
    <row r="151" spans="2:10" x14ac:dyDescent="0.25">
      <c r="B151" s="158" t="s">
        <v>70</v>
      </c>
      <c r="C151" s="178">
        <v>0</v>
      </c>
      <c r="D151" s="178">
        <v>3528</v>
      </c>
      <c r="E151" s="178">
        <v>10102</v>
      </c>
      <c r="F151" s="178">
        <v>9762</v>
      </c>
      <c r="G151" s="178">
        <v>9777</v>
      </c>
      <c r="H151" s="178">
        <v>9203</v>
      </c>
      <c r="I151" s="179">
        <f t="shared" ref="I151:I163" si="21">IFERROR(H151/G151-1,"-")</f>
        <v>-5.87092155057789E-2</v>
      </c>
      <c r="J151" s="179">
        <f>H151/H151</f>
        <v>1</v>
      </c>
    </row>
    <row r="152" spans="2:10" x14ac:dyDescent="0.25">
      <c r="B152" s="161" t="s">
        <v>99</v>
      </c>
      <c r="C152" s="162">
        <v>0</v>
      </c>
      <c r="D152" s="162">
        <v>2472</v>
      </c>
      <c r="E152" s="162">
        <v>5596</v>
      </c>
      <c r="F152" s="162">
        <v>5141</v>
      </c>
      <c r="G152" s="162">
        <v>4537</v>
      </c>
      <c r="H152" s="162">
        <v>4105</v>
      </c>
      <c r="I152" s="163">
        <f t="shared" si="21"/>
        <v>-9.5217103813092341E-2</v>
      </c>
      <c r="J152" s="163">
        <f>H152/H151</f>
        <v>0.44605020102140608</v>
      </c>
    </row>
    <row r="153" spans="2:10" x14ac:dyDescent="0.25">
      <c r="B153" s="165" t="s">
        <v>105</v>
      </c>
      <c r="C153" s="166">
        <v>0</v>
      </c>
      <c r="D153" s="166">
        <v>2032</v>
      </c>
      <c r="E153" s="166">
        <v>3500</v>
      </c>
      <c r="F153" s="166">
        <v>3633</v>
      </c>
      <c r="G153" s="166">
        <v>2919</v>
      </c>
      <c r="H153" s="166">
        <v>2548</v>
      </c>
      <c r="I153" s="167">
        <f t="shared" si="21"/>
        <v>-0.12709832134292565</v>
      </c>
      <c r="J153" s="167">
        <f>H153/H151</f>
        <v>0.2768662392698033</v>
      </c>
    </row>
    <row r="154" spans="2:10" x14ac:dyDescent="0.25">
      <c r="B154" s="165" t="s">
        <v>102</v>
      </c>
      <c r="C154" s="166">
        <v>0</v>
      </c>
      <c r="D154" s="166">
        <v>440</v>
      </c>
      <c r="E154" s="166">
        <v>2096</v>
      </c>
      <c r="F154" s="166">
        <v>1508</v>
      </c>
      <c r="G154" s="166">
        <v>1618</v>
      </c>
      <c r="H154" s="166">
        <v>1557</v>
      </c>
      <c r="I154" s="167">
        <f t="shared" si="21"/>
        <v>-3.7700865265760219E-2</v>
      </c>
      <c r="J154" s="167">
        <f>H154/H151</f>
        <v>0.16918396175160275</v>
      </c>
    </row>
    <row r="155" spans="2:10" x14ac:dyDescent="0.25">
      <c r="B155" s="161" t="s">
        <v>109</v>
      </c>
      <c r="C155" s="162">
        <v>0</v>
      </c>
      <c r="D155" s="162">
        <v>1056</v>
      </c>
      <c r="E155" s="162">
        <v>4506</v>
      </c>
      <c r="F155" s="162">
        <v>4621</v>
      </c>
      <c r="G155" s="162">
        <v>5240</v>
      </c>
      <c r="H155" s="162">
        <v>5098</v>
      </c>
      <c r="I155" s="163">
        <f t="shared" si="21"/>
        <v>-2.709923664122138E-2</v>
      </c>
      <c r="J155" s="163">
        <f>H155/H151</f>
        <v>0.55394979897859398</v>
      </c>
    </row>
    <row r="156" spans="2:10" x14ac:dyDescent="0.25">
      <c r="B156" s="165" t="s">
        <v>112</v>
      </c>
      <c r="C156" s="166">
        <v>0</v>
      </c>
      <c r="D156" s="166">
        <v>58</v>
      </c>
      <c r="E156" s="166">
        <v>1440</v>
      </c>
      <c r="F156" s="166">
        <v>1426</v>
      </c>
      <c r="G156" s="166">
        <v>1755</v>
      </c>
      <c r="H156" s="166">
        <v>1432</v>
      </c>
      <c r="I156" s="167">
        <f t="shared" si="21"/>
        <v>-0.18404558404558402</v>
      </c>
      <c r="J156" s="167">
        <f>H156/H151</f>
        <v>0.15560143431489731</v>
      </c>
    </row>
    <row r="157" spans="2:10" x14ac:dyDescent="0.25">
      <c r="B157" s="165" t="s">
        <v>115</v>
      </c>
      <c r="C157" s="166">
        <v>0</v>
      </c>
      <c r="D157" s="166">
        <v>154</v>
      </c>
      <c r="E157" s="166">
        <v>1150</v>
      </c>
      <c r="F157" s="166">
        <v>944</v>
      </c>
      <c r="G157" s="166">
        <v>1015</v>
      </c>
      <c r="H157" s="166">
        <v>1125</v>
      </c>
      <c r="I157" s="167">
        <f t="shared" si="21"/>
        <v>0.10837438423645329</v>
      </c>
      <c r="J157" s="167">
        <f>H157/H151</f>
        <v>0.1222427469303488</v>
      </c>
    </row>
    <row r="158" spans="2:10" x14ac:dyDescent="0.25">
      <c r="B158" s="165" t="s">
        <v>118</v>
      </c>
      <c r="C158" s="166">
        <v>0</v>
      </c>
      <c r="D158" s="166">
        <v>263</v>
      </c>
      <c r="E158" s="166">
        <v>585</v>
      </c>
      <c r="F158" s="166">
        <v>764</v>
      </c>
      <c r="G158" s="166">
        <v>875</v>
      </c>
      <c r="H158" s="166">
        <v>1315</v>
      </c>
      <c r="I158" s="167">
        <f t="shared" si="21"/>
        <v>0.50285714285714289</v>
      </c>
      <c r="J158" s="167">
        <f>H158/H151</f>
        <v>0.14288818863414104</v>
      </c>
    </row>
    <row r="159" spans="2:10" x14ac:dyDescent="0.25">
      <c r="B159" s="165" t="s">
        <v>125</v>
      </c>
      <c r="C159" s="166">
        <v>0</v>
      </c>
      <c r="D159" s="166">
        <v>41</v>
      </c>
      <c r="E159" s="166">
        <v>152</v>
      </c>
      <c r="F159" s="166">
        <v>163</v>
      </c>
      <c r="G159" s="166">
        <v>228</v>
      </c>
      <c r="H159" s="166">
        <v>153</v>
      </c>
      <c r="I159" s="167">
        <f t="shared" si="21"/>
        <v>-0.32894736842105265</v>
      </c>
      <c r="J159" s="167">
        <f>H159/H151</f>
        <v>1.6625013582527437E-2</v>
      </c>
    </row>
    <row r="160" spans="2:10" x14ac:dyDescent="0.25">
      <c r="B160" s="165" t="s">
        <v>121</v>
      </c>
      <c r="C160" s="166">
        <v>0</v>
      </c>
      <c r="D160" s="166">
        <v>33</v>
      </c>
      <c r="E160" s="166">
        <v>206</v>
      </c>
      <c r="F160" s="166">
        <v>255</v>
      </c>
      <c r="G160" s="166">
        <v>169</v>
      </c>
      <c r="H160" s="166">
        <v>115</v>
      </c>
      <c r="I160" s="167">
        <f t="shared" si="21"/>
        <v>-0.31952662721893488</v>
      </c>
      <c r="J160" s="167">
        <f>H160/H151</f>
        <v>1.2495925241768988E-2</v>
      </c>
    </row>
    <row r="161" spans="2:10" x14ac:dyDescent="0.25">
      <c r="B161" s="165" t="s">
        <v>130</v>
      </c>
      <c r="C161" s="166">
        <v>0</v>
      </c>
      <c r="D161" s="166">
        <v>5</v>
      </c>
      <c r="E161" s="166">
        <v>25</v>
      </c>
      <c r="F161" s="166">
        <v>46</v>
      </c>
      <c r="G161" s="166">
        <v>21</v>
      </c>
      <c r="H161" s="166">
        <v>21</v>
      </c>
      <c r="I161" s="167">
        <f t="shared" si="21"/>
        <v>0</v>
      </c>
      <c r="J161" s="167">
        <f>H161/H151</f>
        <v>2.281864609366511E-3</v>
      </c>
    </row>
    <row r="162" spans="2:10" x14ac:dyDescent="0.25">
      <c r="B162" s="165" t="s">
        <v>133</v>
      </c>
      <c r="C162" s="166">
        <v>0</v>
      </c>
      <c r="D162" s="166">
        <v>7</v>
      </c>
      <c r="E162" s="166">
        <v>32</v>
      </c>
      <c r="F162" s="166">
        <v>44</v>
      </c>
      <c r="G162" s="166">
        <v>6</v>
      </c>
      <c r="H162" s="166">
        <v>17</v>
      </c>
      <c r="I162" s="167">
        <f t="shared" si="21"/>
        <v>1.8333333333333335</v>
      </c>
      <c r="J162" s="167">
        <f>H162/H151</f>
        <v>1.8472237313919375E-3</v>
      </c>
    </row>
    <row r="163" spans="2:10" x14ac:dyDescent="0.25">
      <c r="B163" s="170" t="s">
        <v>147</v>
      </c>
      <c r="C163" s="171">
        <f t="shared" ref="C163:H163" si="22">C155-SUM(C156:C162)</f>
        <v>0</v>
      </c>
      <c r="D163" s="171">
        <f t="shared" si="22"/>
        <v>495</v>
      </c>
      <c r="E163" s="171">
        <f t="shared" si="22"/>
        <v>916</v>
      </c>
      <c r="F163" s="171">
        <f t="shared" si="22"/>
        <v>979</v>
      </c>
      <c r="G163" s="171">
        <f t="shared" si="22"/>
        <v>1171</v>
      </c>
      <c r="H163" s="171">
        <f t="shared" si="22"/>
        <v>920</v>
      </c>
      <c r="I163" s="172">
        <f t="shared" si="21"/>
        <v>-0.21434671221178481</v>
      </c>
      <c r="J163" s="172">
        <f>H163/H151</f>
        <v>9.9967401934151906E-2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DDAC-50F7-40A1-91FA-11F0268CD0F9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8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83"/>
      <c r="D4" s="283"/>
      <c r="E4" s="283"/>
      <c r="F4" s="283"/>
      <c r="G4" s="283"/>
      <c r="H4" s="283"/>
      <c r="I4" s="283"/>
      <c r="J4" s="283"/>
      <c r="K4" s="146"/>
      <c r="L4" s="146"/>
      <c r="M4" s="146"/>
      <c r="P4" s="145" t="s">
        <v>262</v>
      </c>
      <c r="Q4" s="146"/>
      <c r="R4" s="146"/>
      <c r="S4" s="146"/>
      <c r="T4" s="146"/>
      <c r="U4" s="146"/>
      <c r="V4" s="146"/>
      <c r="W4" s="146"/>
      <c r="X4" s="146"/>
      <c r="Y4" s="146"/>
    </row>
    <row r="5" spans="1:25" ht="6" customHeight="1" x14ac:dyDescent="0.25"/>
    <row r="6" spans="1:25" ht="15.75" x14ac:dyDescent="0.25">
      <c r="B6" s="147"/>
      <c r="C6" s="313" t="s">
        <v>45</v>
      </c>
      <c r="D6" s="314"/>
      <c r="E6" s="314"/>
      <c r="F6" s="314"/>
      <c r="G6" s="314"/>
      <c r="H6" s="314"/>
      <c r="I6" s="314"/>
      <c r="J6" s="314"/>
      <c r="K6" s="314"/>
      <c r="L6" s="314"/>
      <c r="M6" s="314"/>
      <c r="P6" s="147"/>
      <c r="Q6" s="313" t="s">
        <v>45</v>
      </c>
      <c r="R6" s="314"/>
      <c r="S6" s="314"/>
      <c r="T6" s="314"/>
      <c r="U6" s="314"/>
      <c r="V6" s="314"/>
      <c r="W6" s="314"/>
      <c r="X6" s="314"/>
      <c r="Y6" s="314"/>
    </row>
    <row r="7" spans="1:25" s="148" customFormat="1" ht="72" customHeight="1" x14ac:dyDescent="0.25">
      <c r="B7" s="149"/>
      <c r="C7" s="174" t="s">
        <v>263</v>
      </c>
      <c r="D7" s="174" t="s">
        <v>264</v>
      </c>
      <c r="E7" s="174" t="s">
        <v>265</v>
      </c>
      <c r="F7" s="174" t="s">
        <v>266</v>
      </c>
      <c r="G7" s="174" t="s">
        <v>267</v>
      </c>
      <c r="H7" s="174" t="s">
        <v>268</v>
      </c>
      <c r="I7" s="175" t="str">
        <f>CONCATENATE("var. ",RIGHT(H7,2),"/",RIGHT(G7,2))</f>
        <v>var. 25/24</v>
      </c>
      <c r="J7" s="175" t="str">
        <f>CONCATENATE("var. ",RIGHT(H7,2),"/",RIGHT(D7,2))</f>
        <v>var. 25/21</v>
      </c>
      <c r="K7" s="174" t="str">
        <f>CONCATENATE("dif. ",RIGHT(H7,2),"/",RIGHT(G7,2))</f>
        <v>dif. 25/24</v>
      </c>
      <c r="L7" s="174" t="str">
        <f>CONCATENATE("dif. ",RIGHT(H7,2),"/",RIGHT(D7,2))</f>
        <v>dif. 25/21</v>
      </c>
      <c r="M7" s="175" t="str">
        <f>CONCATENATE("Cuota s/ total lugares de residencia ",RIGHT(H7,4))</f>
        <v>Cuota s/ total lugares de residencia 2025</v>
      </c>
      <c r="P7" s="149"/>
      <c r="Q7" s="174" t="s">
        <v>263</v>
      </c>
      <c r="R7" s="174" t="s">
        <v>264</v>
      </c>
      <c r="S7" s="174" t="s">
        <v>265</v>
      </c>
      <c r="T7" s="174" t="s">
        <v>266</v>
      </c>
      <c r="U7" s="174" t="s">
        <v>267</v>
      </c>
      <c r="V7" s="174" t="s">
        <v>268</v>
      </c>
      <c r="W7" s="175" t="str">
        <f>CONCATENATE("var. ",RIGHT(V7,2),"/",RIGHT(U7,2))</f>
        <v>var. 25/24</v>
      </c>
      <c r="X7" s="174" t="str">
        <f>CONCATENATE("dif. ",RIGHT(V7,2),"/",RIGHT(U7,2))</f>
        <v>dif. 25/24</v>
      </c>
      <c r="Y7" s="175" t="str">
        <f>CONCATENATE("Cuota s/ total lugares de residencia ",RIGHT(V7,4))</f>
        <v>Cuota s/ total lugares de residencia 2025</v>
      </c>
    </row>
    <row r="8" spans="1:25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6"/>
      <c r="L8" s="155"/>
      <c r="M8" s="155"/>
      <c r="P8" s="157" t="s">
        <v>47</v>
      </c>
      <c r="Q8" s="155"/>
      <c r="R8" s="155"/>
      <c r="S8" s="155"/>
      <c r="T8" s="155"/>
      <c r="U8" s="155"/>
      <c r="V8" s="156"/>
      <c r="W8" s="156"/>
      <c r="X8" s="156"/>
      <c r="Y8" s="155"/>
    </row>
    <row r="9" spans="1:25" x14ac:dyDescent="0.25">
      <c r="A9" s="1" t="s">
        <v>98</v>
      </c>
      <c r="B9" s="158" t="s">
        <v>70</v>
      </c>
      <c r="C9" s="178">
        <v>947316</v>
      </c>
      <c r="D9" s="178">
        <v>263510</v>
      </c>
      <c r="E9" s="178">
        <v>1442150</v>
      </c>
      <c r="F9" s="178">
        <v>1700823</v>
      </c>
      <c r="G9" s="178">
        <v>1787917</v>
      </c>
      <c r="H9" s="178">
        <v>1783504</v>
      </c>
      <c r="I9" s="179">
        <f>IFERROR(H9/G9-1,"-")</f>
        <v>-2.4682353822912395E-3</v>
      </c>
      <c r="J9" s="179">
        <f>IFERROR(H9/D9-1,"-")</f>
        <v>5.7682592690979471</v>
      </c>
      <c r="K9" s="178">
        <f>H9-G9</f>
        <v>-4413</v>
      </c>
      <c r="L9" s="178">
        <f>H9-D9</f>
        <v>1519994</v>
      </c>
      <c r="M9" s="179">
        <f t="shared" ref="M9:M21" si="0">H9/H$9</f>
        <v>1</v>
      </c>
      <c r="P9" s="158" t="s">
        <v>70</v>
      </c>
      <c r="Q9" s="178">
        <v>249277</v>
      </c>
      <c r="R9" s="178">
        <v>44784</v>
      </c>
      <c r="S9" s="178">
        <v>376595</v>
      </c>
      <c r="T9" s="178">
        <v>431484</v>
      </c>
      <c r="U9" s="178">
        <v>450886</v>
      </c>
      <c r="V9" s="178">
        <v>462494</v>
      </c>
      <c r="W9" s="179">
        <f>IFERROR(V9/U9-1,"-")</f>
        <v>2.5744866773419472E-2</v>
      </c>
      <c r="X9" s="178">
        <f>V9-U9</f>
        <v>11608</v>
      </c>
      <c r="Y9" s="179">
        <f t="shared" ref="Y9:Y21" si="1">V9/V$9</f>
        <v>1</v>
      </c>
    </row>
    <row r="10" spans="1:25" x14ac:dyDescent="0.25">
      <c r="A10" s="164" t="s">
        <v>105</v>
      </c>
      <c r="B10" s="161" t="s">
        <v>99</v>
      </c>
      <c r="C10" s="162">
        <v>140270</v>
      </c>
      <c r="D10" s="162">
        <v>130748</v>
      </c>
      <c r="E10" s="162">
        <v>250871</v>
      </c>
      <c r="F10" s="162">
        <v>282545</v>
      </c>
      <c r="G10" s="162">
        <v>261693</v>
      </c>
      <c r="H10" s="162">
        <v>267315</v>
      </c>
      <c r="I10" s="180">
        <f>IFERROR(H10/G10-1,"-")</f>
        <v>2.1483188316080204E-2</v>
      </c>
      <c r="J10" s="163">
        <f t="shared" ref="J10:J21" si="2">IFERROR(H10/D10-1,"-")</f>
        <v>1.0445054608865911</v>
      </c>
      <c r="K10" s="162">
        <f t="shared" ref="K10:K20" si="3">H10-G10</f>
        <v>5622</v>
      </c>
      <c r="L10" s="162">
        <f t="shared" ref="L10:L21" si="4">H10-D10</f>
        <v>136567</v>
      </c>
      <c r="M10" s="163">
        <f t="shared" si="0"/>
        <v>0.14988191784262889</v>
      </c>
      <c r="P10" s="161" t="s">
        <v>99</v>
      </c>
      <c r="Q10" s="162">
        <v>13953</v>
      </c>
      <c r="R10" s="162">
        <v>14521</v>
      </c>
      <c r="S10" s="162">
        <v>29136</v>
      </c>
      <c r="T10" s="162">
        <v>28866</v>
      </c>
      <c r="U10" s="162">
        <v>26309</v>
      </c>
      <c r="V10" s="162">
        <v>29571</v>
      </c>
      <c r="W10" s="180">
        <f>IFERROR(V10/U10-1,"-")</f>
        <v>0.1239879889011366</v>
      </c>
      <c r="X10" s="161">
        <f t="shared" ref="X10:X20" si="5">V10-U10</f>
        <v>3262</v>
      </c>
      <c r="Y10" s="163">
        <f t="shared" si="1"/>
        <v>6.3938126764887762E-2</v>
      </c>
    </row>
    <row r="11" spans="1:25" x14ac:dyDescent="0.25">
      <c r="A11" s="164" t="s">
        <v>102</v>
      </c>
      <c r="B11" s="165" t="s">
        <v>105</v>
      </c>
      <c r="C11" s="166">
        <v>51219</v>
      </c>
      <c r="D11" s="166">
        <v>93260</v>
      </c>
      <c r="E11" s="166">
        <v>107393</v>
      </c>
      <c r="F11" s="166">
        <v>111139</v>
      </c>
      <c r="G11" s="166">
        <v>94810</v>
      </c>
      <c r="H11" s="166">
        <v>93025</v>
      </c>
      <c r="I11" s="181">
        <f>IFERROR(H11/G11-1,"-")</f>
        <v>-1.8827127940090671E-2</v>
      </c>
      <c r="J11" s="167">
        <f t="shared" si="2"/>
        <v>-2.5198370147972993E-3</v>
      </c>
      <c r="K11" s="166">
        <f t="shared" si="3"/>
        <v>-1785</v>
      </c>
      <c r="L11" s="166">
        <f t="shared" si="4"/>
        <v>-235</v>
      </c>
      <c r="M11" s="167">
        <f t="shared" si="0"/>
        <v>5.2158559778951993E-2</v>
      </c>
      <c r="P11" s="165" t="s">
        <v>105</v>
      </c>
      <c r="Q11" s="166">
        <v>5079</v>
      </c>
      <c r="R11" s="166">
        <v>11878</v>
      </c>
      <c r="S11" s="166">
        <v>11582</v>
      </c>
      <c r="T11" s="166">
        <v>10559</v>
      </c>
      <c r="U11" s="166">
        <v>10793</v>
      </c>
      <c r="V11" s="166">
        <v>11992</v>
      </c>
      <c r="W11" s="181">
        <f>IFERROR(V11/U11-1,"-")</f>
        <v>0.1110905216343927</v>
      </c>
      <c r="X11" s="165">
        <f t="shared" si="5"/>
        <v>1199</v>
      </c>
      <c r="Y11" s="167">
        <f>V11/V$9</f>
        <v>2.592898502467059E-2</v>
      </c>
    </row>
    <row r="12" spans="1:25" x14ac:dyDescent="0.25">
      <c r="A12" s="1"/>
      <c r="B12" s="165" t="s">
        <v>102</v>
      </c>
      <c r="C12" s="166">
        <v>89051</v>
      </c>
      <c r="D12" s="166">
        <v>37488</v>
      </c>
      <c r="E12" s="166">
        <v>143478</v>
      </c>
      <c r="F12" s="166">
        <v>171406</v>
      </c>
      <c r="G12" s="166">
        <v>166883</v>
      </c>
      <c r="H12" s="166">
        <v>174290</v>
      </c>
      <c r="I12" s="181">
        <f>IFERROR(H12/G12-1,"-")</f>
        <v>4.4384389062996243E-2</v>
      </c>
      <c r="J12" s="167">
        <f t="shared" si="2"/>
        <v>3.6492210840802386</v>
      </c>
      <c r="K12" s="166">
        <f t="shared" si="3"/>
        <v>7407</v>
      </c>
      <c r="L12" s="166">
        <f t="shared" si="4"/>
        <v>136802</v>
      </c>
      <c r="M12" s="167">
        <f t="shared" si="0"/>
        <v>9.7723358063676893E-2</v>
      </c>
      <c r="P12" s="165" t="s">
        <v>102</v>
      </c>
      <c r="Q12" s="166">
        <v>8874</v>
      </c>
      <c r="R12" s="166">
        <v>2643</v>
      </c>
      <c r="S12" s="166">
        <v>17554</v>
      </c>
      <c r="T12" s="166">
        <v>18307</v>
      </c>
      <c r="U12" s="166">
        <v>15516</v>
      </c>
      <c r="V12" s="166">
        <v>17579</v>
      </c>
      <c r="W12" s="181">
        <f>IFERROR(V12/U12-1,"-")</f>
        <v>0.13295952565094105</v>
      </c>
      <c r="X12" s="165">
        <f t="shared" si="5"/>
        <v>2063</v>
      </c>
      <c r="Y12" s="167">
        <f t="shared" si="1"/>
        <v>3.8009141740217169E-2</v>
      </c>
    </row>
    <row r="13" spans="1:25" s="57" customFormat="1" x14ac:dyDescent="0.25">
      <c r="B13" s="161" t="s">
        <v>109</v>
      </c>
      <c r="C13" s="162">
        <v>807046</v>
      </c>
      <c r="D13" s="162">
        <v>132762</v>
      </c>
      <c r="E13" s="162">
        <v>1191279</v>
      </c>
      <c r="F13" s="162">
        <v>1418278</v>
      </c>
      <c r="G13" s="162">
        <v>1526224</v>
      </c>
      <c r="H13" s="162">
        <v>1516189</v>
      </c>
      <c r="I13" s="180">
        <f>IFERROR(H13/G13-1,"-")</f>
        <v>-6.5750505823523042E-3</v>
      </c>
      <c r="J13" s="163">
        <f t="shared" si="2"/>
        <v>10.420353715671654</v>
      </c>
      <c r="K13" s="162">
        <f t="shared" si="3"/>
        <v>-10035</v>
      </c>
      <c r="L13" s="162">
        <f t="shared" si="4"/>
        <v>1383427</v>
      </c>
      <c r="M13" s="163">
        <f t="shared" si="0"/>
        <v>0.85011808215737106</v>
      </c>
      <c r="P13" s="161" t="s">
        <v>109</v>
      </c>
      <c r="Q13" s="162">
        <v>235324</v>
      </c>
      <c r="R13" s="162">
        <v>30263</v>
      </c>
      <c r="S13" s="162">
        <v>347459</v>
      </c>
      <c r="T13" s="162">
        <v>402618</v>
      </c>
      <c r="U13" s="162">
        <v>424577</v>
      </c>
      <c r="V13" s="162">
        <v>432923</v>
      </c>
      <c r="W13" s="180">
        <f>IFERROR(V13/U13-1,"-")</f>
        <v>1.9657211766063609E-2</v>
      </c>
      <c r="X13" s="161">
        <f t="shared" si="5"/>
        <v>8346</v>
      </c>
      <c r="Y13" s="163">
        <f t="shared" si="1"/>
        <v>0.93606187323511225</v>
      </c>
    </row>
    <row r="14" spans="1:25" s="57" customFormat="1" x14ac:dyDescent="0.25">
      <c r="B14" s="165" t="s">
        <v>112</v>
      </c>
      <c r="C14" s="166">
        <v>328440</v>
      </c>
      <c r="D14" s="166">
        <v>6679</v>
      </c>
      <c r="E14" s="166">
        <v>482727</v>
      </c>
      <c r="F14" s="166">
        <v>591466</v>
      </c>
      <c r="G14" s="166">
        <v>644618</v>
      </c>
      <c r="H14" s="166">
        <v>646257</v>
      </c>
      <c r="I14" s="181">
        <f t="shared" ref="I14:I21" si="6">IFERROR(H14/G14-1,"-")</f>
        <v>2.5425911159788761E-3</v>
      </c>
      <c r="J14" s="167">
        <f t="shared" si="2"/>
        <v>95.759544842042217</v>
      </c>
      <c r="K14" s="166">
        <f t="shared" si="3"/>
        <v>1639</v>
      </c>
      <c r="L14" s="166">
        <f t="shared" si="4"/>
        <v>639578</v>
      </c>
      <c r="M14" s="167">
        <f t="shared" si="0"/>
        <v>0.36235242533798634</v>
      </c>
      <c r="P14" s="165" t="s">
        <v>112</v>
      </c>
      <c r="Q14" s="166">
        <v>106790</v>
      </c>
      <c r="R14" s="166">
        <v>1172</v>
      </c>
      <c r="S14" s="166">
        <v>151709</v>
      </c>
      <c r="T14" s="166">
        <v>183661</v>
      </c>
      <c r="U14" s="166">
        <v>201185</v>
      </c>
      <c r="V14" s="166">
        <v>203038</v>
      </c>
      <c r="W14" s="181">
        <f t="shared" ref="W14:W21" si="7">IFERROR(V14/U14-1,"-")</f>
        <v>9.2104282128389059E-3</v>
      </c>
      <c r="X14" s="165">
        <f t="shared" si="5"/>
        <v>1853</v>
      </c>
      <c r="Y14" s="167">
        <f t="shared" si="1"/>
        <v>0.43900677630412505</v>
      </c>
    </row>
    <row r="15" spans="1:25" x14ac:dyDescent="0.25">
      <c r="A15" s="1"/>
      <c r="B15" s="165" t="s">
        <v>115</v>
      </c>
      <c r="C15" s="166">
        <v>101729</v>
      </c>
      <c r="D15" s="166">
        <v>18912</v>
      </c>
      <c r="E15" s="166">
        <v>130382</v>
      </c>
      <c r="F15" s="166">
        <v>159101</v>
      </c>
      <c r="G15" s="166">
        <v>172390</v>
      </c>
      <c r="H15" s="166">
        <v>167577</v>
      </c>
      <c r="I15" s="181">
        <f t="shared" si="6"/>
        <v>-2.7919252856894228E-2</v>
      </c>
      <c r="J15" s="167">
        <f t="shared" si="2"/>
        <v>7.8608819796954315</v>
      </c>
      <c r="K15" s="166">
        <f t="shared" si="3"/>
        <v>-4813</v>
      </c>
      <c r="L15" s="166">
        <f t="shared" si="4"/>
        <v>148665</v>
      </c>
      <c r="M15" s="167">
        <f t="shared" si="0"/>
        <v>9.3959419210722261E-2</v>
      </c>
      <c r="P15" s="165" t="s">
        <v>115</v>
      </c>
      <c r="Q15" s="166">
        <v>11703</v>
      </c>
      <c r="R15" s="166">
        <v>2404</v>
      </c>
      <c r="S15" s="166">
        <v>13945</v>
      </c>
      <c r="T15" s="166">
        <v>17688</v>
      </c>
      <c r="U15" s="166">
        <v>17466</v>
      </c>
      <c r="V15" s="166">
        <v>18247</v>
      </c>
      <c r="W15" s="181">
        <f t="shared" si="7"/>
        <v>4.471544715447151E-2</v>
      </c>
      <c r="X15" s="165">
        <f t="shared" si="5"/>
        <v>781</v>
      </c>
      <c r="Y15" s="167">
        <f t="shared" si="1"/>
        <v>3.9453484801964998E-2</v>
      </c>
    </row>
    <row r="16" spans="1:25" x14ac:dyDescent="0.25">
      <c r="A16" s="1"/>
      <c r="B16" s="165" t="s">
        <v>118</v>
      </c>
      <c r="C16" s="166">
        <v>37338</v>
      </c>
      <c r="D16" s="166">
        <v>25515</v>
      </c>
      <c r="E16" s="166">
        <v>66791</v>
      </c>
      <c r="F16" s="166">
        <v>80773</v>
      </c>
      <c r="G16" s="166">
        <v>84043</v>
      </c>
      <c r="H16" s="166">
        <v>78259</v>
      </c>
      <c r="I16" s="181">
        <f t="shared" si="6"/>
        <v>-6.8821912592363477E-2</v>
      </c>
      <c r="J16" s="167">
        <f t="shared" si="2"/>
        <v>2.0671761708798746</v>
      </c>
      <c r="K16" s="166">
        <f t="shared" si="3"/>
        <v>-5784</v>
      </c>
      <c r="L16" s="166">
        <f t="shared" si="4"/>
        <v>52744</v>
      </c>
      <c r="M16" s="167">
        <f t="shared" si="0"/>
        <v>4.3879352106863792E-2</v>
      </c>
      <c r="P16" s="165" t="s">
        <v>118</v>
      </c>
      <c r="Q16" s="166">
        <v>5799</v>
      </c>
      <c r="R16" s="166">
        <v>4036</v>
      </c>
      <c r="S16" s="166">
        <v>9400</v>
      </c>
      <c r="T16" s="166">
        <v>10819</v>
      </c>
      <c r="U16" s="166">
        <v>10391</v>
      </c>
      <c r="V16" s="166">
        <v>10921</v>
      </c>
      <c r="W16" s="181">
        <f t="shared" si="7"/>
        <v>5.1005677990568765E-2</v>
      </c>
      <c r="X16" s="165">
        <f t="shared" si="5"/>
        <v>530</v>
      </c>
      <c r="Y16" s="167">
        <f t="shared" si="1"/>
        <v>2.3613279307407233E-2</v>
      </c>
    </row>
    <row r="17" spans="1:25" x14ac:dyDescent="0.25">
      <c r="A17" s="1"/>
      <c r="B17" s="165" t="s">
        <v>125</v>
      </c>
      <c r="C17" s="166">
        <v>27502</v>
      </c>
      <c r="D17" s="166">
        <v>2127</v>
      </c>
      <c r="E17" s="166">
        <v>60091</v>
      </c>
      <c r="F17" s="166">
        <v>53907</v>
      </c>
      <c r="G17" s="166">
        <v>57775</v>
      </c>
      <c r="H17" s="166">
        <v>56035</v>
      </c>
      <c r="I17" s="181">
        <f t="shared" si="6"/>
        <v>-3.0116832540025951E-2</v>
      </c>
      <c r="J17" s="167">
        <f t="shared" si="2"/>
        <v>25.344616831217678</v>
      </c>
      <c r="K17" s="166">
        <f t="shared" si="3"/>
        <v>-1740</v>
      </c>
      <c r="L17" s="166">
        <f t="shared" si="4"/>
        <v>53908</v>
      </c>
      <c r="M17" s="167">
        <f t="shared" si="0"/>
        <v>3.1418488548385651E-2</v>
      </c>
      <c r="P17" s="165" t="s">
        <v>125</v>
      </c>
      <c r="Q17" s="166">
        <v>10447</v>
      </c>
      <c r="R17" s="166">
        <v>571</v>
      </c>
      <c r="S17" s="166">
        <v>19355</v>
      </c>
      <c r="T17" s="166">
        <v>17862</v>
      </c>
      <c r="U17" s="166">
        <v>18686</v>
      </c>
      <c r="V17" s="166">
        <v>17550</v>
      </c>
      <c r="W17" s="181">
        <f t="shared" si="7"/>
        <v>-6.0794177459060239E-2</v>
      </c>
      <c r="X17" s="165">
        <f t="shared" si="5"/>
        <v>-1136</v>
      </c>
      <c r="Y17" s="167">
        <f t="shared" si="1"/>
        <v>3.7946438224063447E-2</v>
      </c>
    </row>
    <row r="18" spans="1:25" x14ac:dyDescent="0.25">
      <c r="A18" s="1"/>
      <c r="B18" s="165" t="s">
        <v>121</v>
      </c>
      <c r="C18" s="166">
        <v>29486</v>
      </c>
      <c r="D18" s="166">
        <v>3704</v>
      </c>
      <c r="E18" s="166">
        <v>52990</v>
      </c>
      <c r="F18" s="166">
        <v>49181</v>
      </c>
      <c r="G18" s="166">
        <v>54584</v>
      </c>
      <c r="H18" s="166">
        <v>49982</v>
      </c>
      <c r="I18" s="181">
        <f t="shared" si="6"/>
        <v>-8.4310420636083849E-2</v>
      </c>
      <c r="J18" s="167">
        <f t="shared" si="2"/>
        <v>12.494060475161987</v>
      </c>
      <c r="K18" s="166">
        <f t="shared" si="3"/>
        <v>-4602</v>
      </c>
      <c r="L18" s="166">
        <f t="shared" si="4"/>
        <v>46278</v>
      </c>
      <c r="M18" s="167">
        <f t="shared" si="0"/>
        <v>2.8024607738474375E-2</v>
      </c>
      <c r="P18" s="165" t="s">
        <v>121</v>
      </c>
      <c r="Q18" s="166">
        <v>9027</v>
      </c>
      <c r="R18" s="166">
        <v>589</v>
      </c>
      <c r="S18" s="166">
        <v>12594</v>
      </c>
      <c r="T18" s="166">
        <v>13943</v>
      </c>
      <c r="U18" s="166">
        <v>16028</v>
      </c>
      <c r="V18" s="166">
        <v>12261</v>
      </c>
      <c r="W18" s="181">
        <f t="shared" si="7"/>
        <v>-0.23502620414275022</v>
      </c>
      <c r="X18" s="165">
        <f t="shared" si="5"/>
        <v>-3767</v>
      </c>
      <c r="Y18" s="167">
        <f t="shared" si="1"/>
        <v>2.6510614191751675E-2</v>
      </c>
    </row>
    <row r="19" spans="1:25" x14ac:dyDescent="0.25">
      <c r="A19" s="164" t="s">
        <v>146</v>
      </c>
      <c r="B19" s="165" t="s">
        <v>130</v>
      </c>
      <c r="C19" s="166">
        <v>28328</v>
      </c>
      <c r="D19" s="166">
        <v>425</v>
      </c>
      <c r="E19" s="166">
        <v>30986</v>
      </c>
      <c r="F19" s="166">
        <v>40209</v>
      </c>
      <c r="G19" s="166">
        <v>35082</v>
      </c>
      <c r="H19" s="166">
        <v>34219</v>
      </c>
      <c r="I19" s="181">
        <f t="shared" si="6"/>
        <v>-2.45995097200844E-2</v>
      </c>
      <c r="J19" s="167">
        <f t="shared" si="2"/>
        <v>79.515294117647059</v>
      </c>
      <c r="K19" s="166">
        <f t="shared" si="3"/>
        <v>-863</v>
      </c>
      <c r="L19" s="166">
        <f t="shared" si="4"/>
        <v>33794</v>
      </c>
      <c r="M19" s="167">
        <f t="shared" si="0"/>
        <v>1.9186388143788854E-2</v>
      </c>
      <c r="P19" s="165" t="s">
        <v>130</v>
      </c>
      <c r="Q19" s="166">
        <v>9587</v>
      </c>
      <c r="R19" s="166">
        <v>162</v>
      </c>
      <c r="S19" s="166">
        <v>11619</v>
      </c>
      <c r="T19" s="166">
        <v>13585</v>
      </c>
      <c r="U19" s="166">
        <v>12072</v>
      </c>
      <c r="V19" s="166">
        <v>12619</v>
      </c>
      <c r="W19" s="181">
        <f t="shared" si="7"/>
        <v>4.5311464546057056E-2</v>
      </c>
      <c r="X19" s="165">
        <f t="shared" si="5"/>
        <v>547</v>
      </c>
      <c r="Y19" s="167">
        <f t="shared" si="1"/>
        <v>2.7284678287718328E-2</v>
      </c>
    </row>
    <row r="20" spans="1:25" x14ac:dyDescent="0.25">
      <c r="A20" s="169" t="s">
        <v>147</v>
      </c>
      <c r="B20" s="165" t="s">
        <v>133</v>
      </c>
      <c r="C20" s="166">
        <v>40085</v>
      </c>
      <c r="D20" s="166">
        <v>2213</v>
      </c>
      <c r="E20" s="166">
        <v>24907</v>
      </c>
      <c r="F20" s="166">
        <v>37128</v>
      </c>
      <c r="G20" s="166">
        <v>39427</v>
      </c>
      <c r="H20" s="166">
        <v>31028</v>
      </c>
      <c r="I20" s="181">
        <f t="shared" si="6"/>
        <v>-0.21302660613285307</v>
      </c>
      <c r="J20" s="167">
        <f t="shared" si="2"/>
        <v>13.020786262991415</v>
      </c>
      <c r="K20" s="166">
        <f t="shared" si="3"/>
        <v>-8399</v>
      </c>
      <c r="L20" s="166">
        <f t="shared" si="4"/>
        <v>28815</v>
      </c>
      <c r="M20" s="167">
        <f t="shared" si="0"/>
        <v>1.7397213575074684E-2</v>
      </c>
      <c r="P20" s="165" t="s">
        <v>133</v>
      </c>
      <c r="Q20" s="166">
        <v>15367</v>
      </c>
      <c r="R20" s="166">
        <v>1479</v>
      </c>
      <c r="S20" s="166">
        <v>11125</v>
      </c>
      <c r="T20" s="166">
        <v>13749</v>
      </c>
      <c r="U20" s="166">
        <v>14552</v>
      </c>
      <c r="V20" s="166">
        <v>11264</v>
      </c>
      <c r="W20" s="181">
        <f t="shared" si="7"/>
        <v>-0.22594832325453551</v>
      </c>
      <c r="X20" s="165">
        <f t="shared" si="5"/>
        <v>-3288</v>
      </c>
      <c r="Y20" s="167">
        <f t="shared" si="1"/>
        <v>2.4354910550190921E-2</v>
      </c>
    </row>
    <row r="21" spans="1:25" x14ac:dyDescent="0.25">
      <c r="B21" s="170" t="s">
        <v>147</v>
      </c>
      <c r="C21" s="171">
        <f t="shared" ref="C21" si="8">C13-SUM(C14:C20)</f>
        <v>214138</v>
      </c>
      <c r="D21" s="171">
        <f t="shared" ref="D21:E21" si="9">D13-SUM(D14:D20)</f>
        <v>73187</v>
      </c>
      <c r="E21" s="171">
        <f t="shared" si="9"/>
        <v>342405</v>
      </c>
      <c r="F21" s="171">
        <f t="shared" ref="F21:H21" si="10">F13-SUM(F14:F20)</f>
        <v>406513</v>
      </c>
      <c r="G21" s="171">
        <f t="shared" si="10"/>
        <v>438305</v>
      </c>
      <c r="H21" s="171">
        <f t="shared" si="10"/>
        <v>452832</v>
      </c>
      <c r="I21" s="182">
        <f t="shared" si="6"/>
        <v>3.3143587228071869E-2</v>
      </c>
      <c r="J21" s="172">
        <f t="shared" si="2"/>
        <v>5.1873283506633694</v>
      </c>
      <c r="K21" s="171">
        <f>H21-G21</f>
        <v>14527</v>
      </c>
      <c r="L21" s="171">
        <f t="shared" si="4"/>
        <v>379645</v>
      </c>
      <c r="M21" s="172">
        <f t="shared" si="0"/>
        <v>0.25390018749607512</v>
      </c>
      <c r="P21" s="170" t="s">
        <v>147</v>
      </c>
      <c r="Q21" s="171">
        <f t="shared" ref="Q21:V21" si="11">Q13-SUM(Q14:Q20)</f>
        <v>66604</v>
      </c>
      <c r="R21" s="171">
        <f t="shared" si="11"/>
        <v>19850</v>
      </c>
      <c r="S21" s="171">
        <f t="shared" si="11"/>
        <v>117712</v>
      </c>
      <c r="T21" s="171">
        <f t="shared" si="11"/>
        <v>131311</v>
      </c>
      <c r="U21" s="171">
        <f t="shared" si="11"/>
        <v>134197</v>
      </c>
      <c r="V21" s="171">
        <f t="shared" si="11"/>
        <v>147023</v>
      </c>
      <c r="W21" s="182">
        <f t="shared" si="7"/>
        <v>9.5575907062005916E-2</v>
      </c>
      <c r="X21" s="170">
        <f>V21-U21</f>
        <v>12826</v>
      </c>
      <c r="Y21" s="172">
        <f t="shared" si="1"/>
        <v>0.3178916915678906</v>
      </c>
    </row>
    <row r="22" spans="1:25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6"/>
      <c r="L22" s="155"/>
      <c r="M22" s="155"/>
    </row>
    <row r="23" spans="1:25" x14ac:dyDescent="0.25">
      <c r="B23" s="158" t="s">
        <v>70</v>
      </c>
      <c r="C23" s="178">
        <v>344170</v>
      </c>
      <c r="D23" s="178">
        <v>92300</v>
      </c>
      <c r="E23" s="178">
        <v>537375</v>
      </c>
      <c r="F23" s="178">
        <v>608370</v>
      </c>
      <c r="G23" s="178">
        <v>640291</v>
      </c>
      <c r="H23" s="178">
        <v>618160</v>
      </c>
      <c r="I23" s="179">
        <f>IFERROR(H23/G23-1,"-")</f>
        <v>-3.4563971694120288E-2</v>
      </c>
      <c r="J23" s="179">
        <f>IFERROR(H23/D23-1,"-")</f>
        <v>5.6972914409534132</v>
      </c>
      <c r="K23" s="178">
        <f>H23-G23</f>
        <v>-22131</v>
      </c>
      <c r="L23" s="178">
        <f>H23-D23</f>
        <v>525860</v>
      </c>
      <c r="M23" s="179">
        <f t="shared" ref="M23:M35" si="12">H23/H$9</f>
        <v>0.34659860589042696</v>
      </c>
    </row>
    <row r="24" spans="1:25" x14ac:dyDescent="0.25">
      <c r="B24" s="161" t="s">
        <v>99</v>
      </c>
      <c r="C24" s="162">
        <v>20277</v>
      </c>
      <c r="D24" s="162">
        <v>45464</v>
      </c>
      <c r="E24" s="162">
        <v>44639</v>
      </c>
      <c r="F24" s="162">
        <v>42026</v>
      </c>
      <c r="G24" s="162">
        <v>34651</v>
      </c>
      <c r="H24" s="162">
        <v>32343</v>
      </c>
      <c r="I24" s="180">
        <f>IFERROR(H24/G24-1,"-")</f>
        <v>-6.6607024328302233E-2</v>
      </c>
      <c r="J24" s="163">
        <f t="shared" ref="J24:J35" si="13">IFERROR(H24/D24-1,"-")</f>
        <v>-0.28860197079007566</v>
      </c>
      <c r="K24" s="162">
        <f t="shared" ref="K24:K34" si="14">H24-G24</f>
        <v>-2308</v>
      </c>
      <c r="L24" s="162">
        <f t="shared" ref="L24:L35" si="15">H24-D24</f>
        <v>-13121</v>
      </c>
      <c r="M24" s="163">
        <f t="shared" si="12"/>
        <v>1.8134526191138343E-2</v>
      </c>
    </row>
    <row r="25" spans="1:25" x14ac:dyDescent="0.25">
      <c r="B25" s="165" t="s">
        <v>105</v>
      </c>
      <c r="C25" s="166">
        <v>9378</v>
      </c>
      <c r="D25" s="166">
        <v>31357</v>
      </c>
      <c r="E25" s="166">
        <v>20561</v>
      </c>
      <c r="F25" s="166">
        <v>17667</v>
      </c>
      <c r="G25" s="166">
        <v>12604</v>
      </c>
      <c r="H25" s="166">
        <v>12488</v>
      </c>
      <c r="I25" s="181">
        <f>IFERROR(H25/G25-1,"-")</f>
        <v>-9.2034274833385776E-3</v>
      </c>
      <c r="J25" s="167">
        <f t="shared" si="13"/>
        <v>-0.60174761616226036</v>
      </c>
      <c r="K25" s="166">
        <f t="shared" si="14"/>
        <v>-116</v>
      </c>
      <c r="L25" s="166">
        <f t="shared" si="15"/>
        <v>-18869</v>
      </c>
      <c r="M25" s="167">
        <f t="shared" si="12"/>
        <v>7.0019467295840097E-3</v>
      </c>
    </row>
    <row r="26" spans="1:25" x14ac:dyDescent="0.25">
      <c r="B26" s="165" t="s">
        <v>102</v>
      </c>
      <c r="C26" s="166">
        <v>10899</v>
      </c>
      <c r="D26" s="166">
        <v>14107</v>
      </c>
      <c r="E26" s="166">
        <v>24078</v>
      </c>
      <c r="F26" s="166">
        <v>24359</v>
      </c>
      <c r="G26" s="166">
        <v>22047</v>
      </c>
      <c r="H26" s="166">
        <v>19855</v>
      </c>
      <c r="I26" s="181">
        <f>IFERROR(H26/G26-1,"-")</f>
        <v>-9.9423957908105431E-2</v>
      </c>
      <c r="J26" s="167">
        <f t="shared" si="13"/>
        <v>0.4074572907067413</v>
      </c>
      <c r="K26" s="166">
        <f t="shared" si="14"/>
        <v>-2192</v>
      </c>
      <c r="L26" s="166">
        <f t="shared" si="15"/>
        <v>5748</v>
      </c>
      <c r="M26" s="167">
        <f t="shared" si="12"/>
        <v>1.1132579461554333E-2</v>
      </c>
    </row>
    <row r="27" spans="1:25" x14ac:dyDescent="0.25">
      <c r="B27" s="161" t="s">
        <v>109</v>
      </c>
      <c r="C27" s="162">
        <v>323893</v>
      </c>
      <c r="D27" s="162">
        <v>46836</v>
      </c>
      <c r="E27" s="162">
        <v>492736</v>
      </c>
      <c r="F27" s="162">
        <v>566344</v>
      </c>
      <c r="G27" s="162">
        <v>605640</v>
      </c>
      <c r="H27" s="162">
        <v>585817</v>
      </c>
      <c r="I27" s="180">
        <f>IFERROR(H27/G27-1,"-")</f>
        <v>-3.2730665081566634E-2</v>
      </c>
      <c r="J27" s="163">
        <f t="shared" si="13"/>
        <v>11.507835852762833</v>
      </c>
      <c r="K27" s="162">
        <f t="shared" si="14"/>
        <v>-19823</v>
      </c>
      <c r="L27" s="162">
        <f t="shared" si="15"/>
        <v>538981</v>
      </c>
      <c r="M27" s="163">
        <f t="shared" si="12"/>
        <v>0.32846407969928859</v>
      </c>
    </row>
    <row r="28" spans="1:25" x14ac:dyDescent="0.25">
      <c r="B28" s="165" t="s">
        <v>112</v>
      </c>
      <c r="C28" s="166">
        <v>148381</v>
      </c>
      <c r="D28" s="166">
        <v>2249</v>
      </c>
      <c r="E28" s="166">
        <v>225519</v>
      </c>
      <c r="F28" s="166">
        <v>268519</v>
      </c>
      <c r="G28" s="166">
        <v>290959</v>
      </c>
      <c r="H28" s="166">
        <v>289480</v>
      </c>
      <c r="I28" s="181">
        <f t="shared" ref="I28:I35" si="16">IFERROR(H28/G28-1,"-")</f>
        <v>-5.0831904151443785E-3</v>
      </c>
      <c r="J28" s="167">
        <f t="shared" si="13"/>
        <v>127.71498443752779</v>
      </c>
      <c r="K28" s="166">
        <f t="shared" si="14"/>
        <v>-1479</v>
      </c>
      <c r="L28" s="166">
        <f t="shared" si="15"/>
        <v>287231</v>
      </c>
      <c r="M28" s="167">
        <f t="shared" si="12"/>
        <v>0.16230970045483498</v>
      </c>
    </row>
    <row r="29" spans="1:25" x14ac:dyDescent="0.25">
      <c r="B29" s="165" t="s">
        <v>115</v>
      </c>
      <c r="C29" s="166">
        <v>39437</v>
      </c>
      <c r="D29" s="166">
        <v>7036</v>
      </c>
      <c r="E29" s="166">
        <v>53064</v>
      </c>
      <c r="F29" s="166">
        <v>62015</v>
      </c>
      <c r="G29" s="166">
        <v>64942</v>
      </c>
      <c r="H29" s="166">
        <v>59550</v>
      </c>
      <c r="I29" s="181">
        <f t="shared" si="16"/>
        <v>-8.3027932616796529E-2</v>
      </c>
      <c r="J29" s="167">
        <f t="shared" si="13"/>
        <v>7.4636156907333717</v>
      </c>
      <c r="K29" s="166">
        <f t="shared" si="14"/>
        <v>-5392</v>
      </c>
      <c r="L29" s="166">
        <f t="shared" si="15"/>
        <v>52514</v>
      </c>
      <c r="M29" s="167">
        <f t="shared" si="12"/>
        <v>3.3389327974593833E-2</v>
      </c>
    </row>
    <row r="30" spans="1:25" x14ac:dyDescent="0.25">
      <c r="B30" s="165" t="s">
        <v>118</v>
      </c>
      <c r="C30" s="166">
        <v>12858</v>
      </c>
      <c r="D30" s="166">
        <v>8873</v>
      </c>
      <c r="E30" s="166">
        <v>22004</v>
      </c>
      <c r="F30" s="166">
        <v>23813</v>
      </c>
      <c r="G30" s="166">
        <v>23889</v>
      </c>
      <c r="H30" s="166">
        <v>19135</v>
      </c>
      <c r="I30" s="181">
        <f t="shared" si="16"/>
        <v>-0.19900372556406709</v>
      </c>
      <c r="J30" s="167">
        <f t="shared" si="13"/>
        <v>1.1565423193959203</v>
      </c>
      <c r="K30" s="166">
        <f t="shared" si="14"/>
        <v>-4754</v>
      </c>
      <c r="L30" s="166">
        <f t="shared" si="15"/>
        <v>10262</v>
      </c>
      <c r="M30" s="167">
        <f t="shared" si="12"/>
        <v>1.0728879778234307E-2</v>
      </c>
    </row>
    <row r="31" spans="1:25" x14ac:dyDescent="0.25">
      <c r="B31" s="165" t="s">
        <v>125</v>
      </c>
      <c r="C31" s="166">
        <v>12503</v>
      </c>
      <c r="D31" s="166">
        <v>703</v>
      </c>
      <c r="E31" s="166">
        <v>27830</v>
      </c>
      <c r="F31" s="166">
        <v>23211</v>
      </c>
      <c r="G31" s="166">
        <v>23583</v>
      </c>
      <c r="H31" s="166">
        <v>22678</v>
      </c>
      <c r="I31" s="181">
        <f t="shared" si="16"/>
        <v>-3.8375100708137211E-2</v>
      </c>
      <c r="J31" s="167">
        <f t="shared" si="13"/>
        <v>31.258890469416784</v>
      </c>
      <c r="K31" s="166">
        <f t="shared" si="14"/>
        <v>-905</v>
      </c>
      <c r="L31" s="166">
        <f t="shared" si="15"/>
        <v>21975</v>
      </c>
      <c r="M31" s="167">
        <f t="shared" si="12"/>
        <v>1.2715418636571604E-2</v>
      </c>
    </row>
    <row r="32" spans="1:25" x14ac:dyDescent="0.25">
      <c r="B32" s="165" t="s">
        <v>121</v>
      </c>
      <c r="C32" s="166">
        <v>15876</v>
      </c>
      <c r="D32" s="166">
        <v>1912</v>
      </c>
      <c r="E32" s="166">
        <v>31122</v>
      </c>
      <c r="F32" s="166">
        <v>26551</v>
      </c>
      <c r="G32" s="166">
        <v>28315</v>
      </c>
      <c r="H32" s="166">
        <v>27647</v>
      </c>
      <c r="I32" s="181">
        <f t="shared" si="16"/>
        <v>-2.3591735829065819E-2</v>
      </c>
      <c r="J32" s="167">
        <f t="shared" si="13"/>
        <v>13.459728033472803</v>
      </c>
      <c r="K32" s="166">
        <f t="shared" si="14"/>
        <v>-668</v>
      </c>
      <c r="L32" s="166">
        <f t="shared" si="15"/>
        <v>25735</v>
      </c>
      <c r="M32" s="167">
        <f t="shared" si="12"/>
        <v>1.5501507145484395E-2</v>
      </c>
    </row>
    <row r="33" spans="2:13" x14ac:dyDescent="0.25">
      <c r="B33" s="165" t="s">
        <v>130</v>
      </c>
      <c r="C33" s="166">
        <v>11519</v>
      </c>
      <c r="D33" s="166">
        <v>106</v>
      </c>
      <c r="E33" s="166">
        <v>12027</v>
      </c>
      <c r="F33" s="166">
        <v>14343</v>
      </c>
      <c r="G33" s="166">
        <v>12638</v>
      </c>
      <c r="H33" s="166">
        <v>11704</v>
      </c>
      <c r="I33" s="181">
        <f t="shared" si="16"/>
        <v>-7.3904098749802194E-2</v>
      </c>
      <c r="J33" s="167">
        <f t="shared" si="13"/>
        <v>109.41509433962264</v>
      </c>
      <c r="K33" s="166">
        <f t="shared" si="14"/>
        <v>-934</v>
      </c>
      <c r="L33" s="166">
        <f t="shared" si="15"/>
        <v>11598</v>
      </c>
      <c r="M33" s="167">
        <f t="shared" si="12"/>
        <v>6.56236262996887E-3</v>
      </c>
    </row>
    <row r="34" spans="2:13" x14ac:dyDescent="0.25">
      <c r="B34" s="165" t="s">
        <v>133</v>
      </c>
      <c r="C34" s="166">
        <v>12800</v>
      </c>
      <c r="D34" s="166">
        <v>281</v>
      </c>
      <c r="E34" s="166">
        <v>7436</v>
      </c>
      <c r="F34" s="166">
        <v>12953</v>
      </c>
      <c r="G34" s="166">
        <v>12954</v>
      </c>
      <c r="H34" s="166">
        <v>10492</v>
      </c>
      <c r="I34" s="181">
        <f t="shared" si="16"/>
        <v>-0.19005712521228968</v>
      </c>
      <c r="J34" s="167">
        <f t="shared" si="13"/>
        <v>36.338078291814945</v>
      </c>
      <c r="K34" s="166">
        <f t="shared" si="14"/>
        <v>-2462</v>
      </c>
      <c r="L34" s="166">
        <f t="shared" si="15"/>
        <v>10211</v>
      </c>
      <c r="M34" s="167">
        <f t="shared" si="12"/>
        <v>5.8828014963801592E-3</v>
      </c>
    </row>
    <row r="35" spans="2:13" x14ac:dyDescent="0.25">
      <c r="B35" s="170" t="s">
        <v>147</v>
      </c>
      <c r="C35" s="171">
        <f t="shared" ref="C35" si="17">C27-SUM(C28:C34)</f>
        <v>70519</v>
      </c>
      <c r="D35" s="171">
        <f t="shared" ref="D35:E35" si="18">D27-SUM(D28:D34)</f>
        <v>25676</v>
      </c>
      <c r="E35" s="171">
        <f t="shared" si="18"/>
        <v>113734</v>
      </c>
      <c r="F35" s="171">
        <f t="shared" ref="F35:H35" si="19">F27-SUM(F28:F34)</f>
        <v>134939</v>
      </c>
      <c r="G35" s="171">
        <f t="shared" si="19"/>
        <v>148360</v>
      </c>
      <c r="H35" s="171">
        <f t="shared" si="19"/>
        <v>145131</v>
      </c>
      <c r="I35" s="182">
        <f t="shared" si="16"/>
        <v>-2.1764626583984925E-2</v>
      </c>
      <c r="J35" s="172">
        <f t="shared" si="13"/>
        <v>4.652399127589967</v>
      </c>
      <c r="K35" s="171">
        <f>H35-G35</f>
        <v>-3229</v>
      </c>
      <c r="L35" s="171">
        <f t="shared" si="15"/>
        <v>119455</v>
      </c>
      <c r="M35" s="172">
        <f t="shared" si="12"/>
        <v>8.1374081583220445E-2</v>
      </c>
    </row>
    <row r="36" spans="2:13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6"/>
      <c r="L36" s="155"/>
      <c r="M36" s="155"/>
    </row>
    <row r="37" spans="2:13" x14ac:dyDescent="0.25">
      <c r="B37" s="158" t="s">
        <v>70</v>
      </c>
      <c r="C37" s="178">
        <v>249277</v>
      </c>
      <c r="D37" s="178">
        <v>44784</v>
      </c>
      <c r="E37" s="178">
        <v>376595</v>
      </c>
      <c r="F37" s="178">
        <v>431484</v>
      </c>
      <c r="G37" s="178">
        <v>450886</v>
      </c>
      <c r="H37" s="178">
        <v>462494</v>
      </c>
      <c r="I37" s="179">
        <f>IFERROR(H37/G37-1,"-")</f>
        <v>2.5744866773419472E-2</v>
      </c>
      <c r="J37" s="179">
        <f>IFERROR(H37/D37-1,"-")</f>
        <v>9.3272150768131468</v>
      </c>
      <c r="K37" s="178">
        <f>H37-G37</f>
        <v>11608</v>
      </c>
      <c r="L37" s="178">
        <f>H37-D37</f>
        <v>417710</v>
      </c>
      <c r="M37" s="179">
        <f t="shared" ref="M37:M49" si="20">H37/H$9</f>
        <v>0.25931761296862804</v>
      </c>
    </row>
    <row r="38" spans="2:13" x14ac:dyDescent="0.25">
      <c r="B38" s="161" t="s">
        <v>99</v>
      </c>
      <c r="C38" s="162">
        <v>13953</v>
      </c>
      <c r="D38" s="162">
        <v>14521</v>
      </c>
      <c r="E38" s="162">
        <v>29136</v>
      </c>
      <c r="F38" s="162">
        <v>28866</v>
      </c>
      <c r="G38" s="162">
        <v>26309</v>
      </c>
      <c r="H38" s="162">
        <v>29571</v>
      </c>
      <c r="I38" s="180">
        <f>IFERROR(H38/G38-1,"-")</f>
        <v>0.1239879889011366</v>
      </c>
      <c r="J38" s="163">
        <f t="shared" ref="J38:J49" si="21">IFERROR(H38/D38-1,"-")</f>
        <v>1.0364299979340266</v>
      </c>
      <c r="K38" s="162">
        <f t="shared" ref="K38:K48" si="22">H38-G38</f>
        <v>3262</v>
      </c>
      <c r="L38" s="162">
        <f t="shared" ref="L38:L49" si="23">H38-D38</f>
        <v>15050</v>
      </c>
      <c r="M38" s="163">
        <f t="shared" si="20"/>
        <v>1.6580282410356244E-2</v>
      </c>
    </row>
    <row r="39" spans="2:13" x14ac:dyDescent="0.25">
      <c r="B39" s="165" t="s">
        <v>105</v>
      </c>
      <c r="C39" s="166">
        <v>5079</v>
      </c>
      <c r="D39" s="166">
        <v>11878</v>
      </c>
      <c r="E39" s="166">
        <v>11582</v>
      </c>
      <c r="F39" s="166">
        <v>10559</v>
      </c>
      <c r="G39" s="166">
        <v>10793</v>
      </c>
      <c r="H39" s="166">
        <v>11992</v>
      </c>
      <c r="I39" s="181">
        <f>IFERROR(H39/G39-1,"-")</f>
        <v>0.1110905216343927</v>
      </c>
      <c r="J39" s="167">
        <f t="shared" si="21"/>
        <v>9.5975753493853233E-3</v>
      </c>
      <c r="K39" s="166">
        <f t="shared" si="22"/>
        <v>1199</v>
      </c>
      <c r="L39" s="166">
        <f t="shared" si="23"/>
        <v>114</v>
      </c>
      <c r="M39" s="167">
        <f t="shared" si="20"/>
        <v>6.7238425032968806E-3</v>
      </c>
    </row>
    <row r="40" spans="2:13" x14ac:dyDescent="0.25">
      <c r="B40" s="165" t="s">
        <v>102</v>
      </c>
      <c r="C40" s="166">
        <v>8874</v>
      </c>
      <c r="D40" s="166">
        <v>2643</v>
      </c>
      <c r="E40" s="166">
        <v>17554</v>
      </c>
      <c r="F40" s="166">
        <v>18307</v>
      </c>
      <c r="G40" s="166">
        <v>15516</v>
      </c>
      <c r="H40" s="166">
        <v>17579</v>
      </c>
      <c r="I40" s="181">
        <f>IFERROR(H40/G40-1,"-")</f>
        <v>0.13295952565094105</v>
      </c>
      <c r="J40" s="167">
        <f t="shared" si="21"/>
        <v>5.651153991676126</v>
      </c>
      <c r="K40" s="166">
        <f t="shared" si="22"/>
        <v>2063</v>
      </c>
      <c r="L40" s="166">
        <f t="shared" si="23"/>
        <v>14936</v>
      </c>
      <c r="M40" s="167">
        <f t="shared" si="20"/>
        <v>9.8564399070593615E-3</v>
      </c>
    </row>
    <row r="41" spans="2:13" x14ac:dyDescent="0.25">
      <c r="B41" s="161" t="s">
        <v>109</v>
      </c>
      <c r="C41" s="162">
        <v>235324</v>
      </c>
      <c r="D41" s="162">
        <v>30263</v>
      </c>
      <c r="E41" s="162">
        <v>347459</v>
      </c>
      <c r="F41" s="162">
        <v>402618</v>
      </c>
      <c r="G41" s="162">
        <v>424577</v>
      </c>
      <c r="H41" s="162">
        <v>432923</v>
      </c>
      <c r="I41" s="180">
        <f>IFERROR(H41/G41-1,"-")</f>
        <v>1.9657211766063609E-2</v>
      </c>
      <c r="J41" s="163">
        <f t="shared" si="21"/>
        <v>13.305356375772396</v>
      </c>
      <c r="K41" s="162">
        <f t="shared" si="22"/>
        <v>8346</v>
      </c>
      <c r="L41" s="162">
        <f t="shared" si="23"/>
        <v>402660</v>
      </c>
      <c r="M41" s="163">
        <f t="shared" si="20"/>
        <v>0.24273733055827182</v>
      </c>
    </row>
    <row r="42" spans="2:13" x14ac:dyDescent="0.25">
      <c r="B42" s="165" t="s">
        <v>112</v>
      </c>
      <c r="C42" s="166">
        <v>106790</v>
      </c>
      <c r="D42" s="166">
        <v>1172</v>
      </c>
      <c r="E42" s="166">
        <v>151709</v>
      </c>
      <c r="F42" s="166">
        <v>183661</v>
      </c>
      <c r="G42" s="166">
        <v>201185</v>
      </c>
      <c r="H42" s="166">
        <v>203038</v>
      </c>
      <c r="I42" s="181">
        <f t="shared" ref="I42:I49" si="24">IFERROR(H42/G42-1,"-")</f>
        <v>9.2104282128389059E-3</v>
      </c>
      <c r="J42" s="167">
        <f t="shared" si="21"/>
        <v>172.24061433447099</v>
      </c>
      <c r="K42" s="166">
        <f t="shared" si="22"/>
        <v>1853</v>
      </c>
      <c r="L42" s="166">
        <f t="shared" si="23"/>
        <v>201866</v>
      </c>
      <c r="M42" s="167">
        <f t="shared" si="20"/>
        <v>0.11384218930823817</v>
      </c>
    </row>
    <row r="43" spans="2:13" x14ac:dyDescent="0.25">
      <c r="B43" s="165" t="s">
        <v>115</v>
      </c>
      <c r="C43" s="166">
        <v>11703</v>
      </c>
      <c r="D43" s="166">
        <v>2404</v>
      </c>
      <c r="E43" s="166">
        <v>13945</v>
      </c>
      <c r="F43" s="166">
        <v>17688</v>
      </c>
      <c r="G43" s="166">
        <v>17466</v>
      </c>
      <c r="H43" s="166">
        <v>18247</v>
      </c>
      <c r="I43" s="181">
        <f t="shared" si="24"/>
        <v>4.471544715447151E-2</v>
      </c>
      <c r="J43" s="167">
        <f t="shared" si="21"/>
        <v>6.5902662229617306</v>
      </c>
      <c r="K43" s="166">
        <f t="shared" si="22"/>
        <v>781</v>
      </c>
      <c r="L43" s="166">
        <f t="shared" si="23"/>
        <v>15843</v>
      </c>
      <c r="M43" s="167">
        <f t="shared" si="20"/>
        <v>1.0230983502139608E-2</v>
      </c>
    </row>
    <row r="44" spans="2:13" x14ac:dyDescent="0.25">
      <c r="B44" s="165" t="s">
        <v>118</v>
      </c>
      <c r="C44" s="166">
        <v>5799</v>
      </c>
      <c r="D44" s="166">
        <v>4036</v>
      </c>
      <c r="E44" s="166">
        <v>9400</v>
      </c>
      <c r="F44" s="166">
        <v>10819</v>
      </c>
      <c r="G44" s="166">
        <v>10391</v>
      </c>
      <c r="H44" s="166">
        <v>10921</v>
      </c>
      <c r="I44" s="181">
        <f t="shared" si="24"/>
        <v>5.1005677990568765E-2</v>
      </c>
      <c r="J44" s="167">
        <f t="shared" si="21"/>
        <v>1.7058969276511395</v>
      </c>
      <c r="K44" s="166">
        <f t="shared" si="22"/>
        <v>530</v>
      </c>
      <c r="L44" s="166">
        <f t="shared" si="23"/>
        <v>6885</v>
      </c>
      <c r="M44" s="167">
        <f t="shared" si="20"/>
        <v>6.123339224358342E-3</v>
      </c>
    </row>
    <row r="45" spans="2:13" x14ac:dyDescent="0.25">
      <c r="B45" s="165" t="s">
        <v>125</v>
      </c>
      <c r="C45" s="166">
        <v>10447</v>
      </c>
      <c r="D45" s="166">
        <v>571</v>
      </c>
      <c r="E45" s="166">
        <v>19355</v>
      </c>
      <c r="F45" s="166">
        <v>17862</v>
      </c>
      <c r="G45" s="166">
        <v>18686</v>
      </c>
      <c r="H45" s="166">
        <v>17550</v>
      </c>
      <c r="I45" s="181">
        <f t="shared" si="24"/>
        <v>-6.0794177459060239E-2</v>
      </c>
      <c r="J45" s="167">
        <f t="shared" si="21"/>
        <v>29.73555166374781</v>
      </c>
      <c r="K45" s="166">
        <f t="shared" si="22"/>
        <v>-1136</v>
      </c>
      <c r="L45" s="166">
        <f t="shared" si="23"/>
        <v>16979</v>
      </c>
      <c r="M45" s="167">
        <f t="shared" si="20"/>
        <v>9.8401797809256394E-3</v>
      </c>
    </row>
    <row r="46" spans="2:13" x14ac:dyDescent="0.25">
      <c r="B46" s="165" t="s">
        <v>121</v>
      </c>
      <c r="C46" s="166">
        <v>9027</v>
      </c>
      <c r="D46" s="166">
        <v>589</v>
      </c>
      <c r="E46" s="166">
        <v>12594</v>
      </c>
      <c r="F46" s="166">
        <v>13943</v>
      </c>
      <c r="G46" s="166">
        <v>16028</v>
      </c>
      <c r="H46" s="166">
        <v>12261</v>
      </c>
      <c r="I46" s="181">
        <f t="shared" si="24"/>
        <v>-0.23502620414275022</v>
      </c>
      <c r="J46" s="167">
        <f t="shared" si="21"/>
        <v>19.816638370118845</v>
      </c>
      <c r="K46" s="166">
        <f t="shared" si="22"/>
        <v>-3767</v>
      </c>
      <c r="L46" s="166">
        <f t="shared" si="23"/>
        <v>11672</v>
      </c>
      <c r="M46" s="167">
        <f t="shared" si="20"/>
        <v>6.8746691905372794E-3</v>
      </c>
    </row>
    <row r="47" spans="2:13" x14ac:dyDescent="0.25">
      <c r="B47" s="165" t="s">
        <v>130</v>
      </c>
      <c r="C47" s="166">
        <v>9587</v>
      </c>
      <c r="D47" s="166">
        <v>162</v>
      </c>
      <c r="E47" s="166">
        <v>11619</v>
      </c>
      <c r="F47" s="166">
        <v>13585</v>
      </c>
      <c r="G47" s="166">
        <v>12072</v>
      </c>
      <c r="H47" s="166">
        <v>12619</v>
      </c>
      <c r="I47" s="181">
        <f t="shared" si="24"/>
        <v>4.5311464546057056E-2</v>
      </c>
      <c r="J47" s="167">
        <f t="shared" si="21"/>
        <v>76.895061728395063</v>
      </c>
      <c r="K47" s="166">
        <f t="shared" si="22"/>
        <v>547</v>
      </c>
      <c r="L47" s="166">
        <f t="shared" si="23"/>
        <v>12457</v>
      </c>
      <c r="M47" s="167">
        <f t="shared" si="20"/>
        <v>7.0753976441880698E-3</v>
      </c>
    </row>
    <row r="48" spans="2:13" x14ac:dyDescent="0.25">
      <c r="B48" s="165" t="s">
        <v>133</v>
      </c>
      <c r="C48" s="166">
        <v>15367</v>
      </c>
      <c r="D48" s="166">
        <v>1479</v>
      </c>
      <c r="E48" s="166">
        <v>11125</v>
      </c>
      <c r="F48" s="166">
        <v>13749</v>
      </c>
      <c r="G48" s="166">
        <v>14552</v>
      </c>
      <c r="H48" s="166">
        <v>11264</v>
      </c>
      <c r="I48" s="181">
        <f t="shared" si="24"/>
        <v>-0.22594832325453551</v>
      </c>
      <c r="J48" s="167">
        <f t="shared" si="21"/>
        <v>6.6159567275185935</v>
      </c>
      <c r="K48" s="166">
        <f t="shared" si="22"/>
        <v>-3288</v>
      </c>
      <c r="L48" s="166">
        <f t="shared" si="23"/>
        <v>9785</v>
      </c>
      <c r="M48" s="167">
        <f t="shared" si="20"/>
        <v>6.315657267939965E-3</v>
      </c>
    </row>
    <row r="49" spans="2:13" x14ac:dyDescent="0.25">
      <c r="B49" s="170" t="s">
        <v>147</v>
      </c>
      <c r="C49" s="171">
        <f t="shared" ref="C49" si="25">C41-SUM(C42:C48)</f>
        <v>66604</v>
      </c>
      <c r="D49" s="171">
        <f t="shared" ref="D49:E49" si="26">D41-SUM(D42:D48)</f>
        <v>19850</v>
      </c>
      <c r="E49" s="171">
        <f t="shared" si="26"/>
        <v>117712</v>
      </c>
      <c r="F49" s="171">
        <f t="shared" ref="F49:H49" si="27">F41-SUM(F42:F48)</f>
        <v>131311</v>
      </c>
      <c r="G49" s="171">
        <f t="shared" si="27"/>
        <v>134197</v>
      </c>
      <c r="H49" s="171">
        <f t="shared" si="27"/>
        <v>147023</v>
      </c>
      <c r="I49" s="182">
        <f t="shared" si="24"/>
        <v>9.5575907062005916E-2</v>
      </c>
      <c r="J49" s="172">
        <f t="shared" si="21"/>
        <v>6.4067002518891689</v>
      </c>
      <c r="K49" s="171">
        <f>H49-G49</f>
        <v>12826</v>
      </c>
      <c r="L49" s="171">
        <f t="shared" si="23"/>
        <v>127173</v>
      </c>
      <c r="M49" s="172">
        <f t="shared" si="20"/>
        <v>8.2434914639944734E-2</v>
      </c>
    </row>
    <row r="50" spans="2:13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6"/>
      <c r="L50" s="155"/>
      <c r="M50" s="155"/>
    </row>
    <row r="51" spans="2:13" x14ac:dyDescent="0.25">
      <c r="B51" s="158" t="s">
        <v>70</v>
      </c>
      <c r="C51" s="178">
        <v>10070</v>
      </c>
      <c r="D51" s="178">
        <v>2365</v>
      </c>
      <c r="E51" s="178">
        <v>11908</v>
      </c>
      <c r="F51" s="178">
        <v>20755</v>
      </c>
      <c r="G51" s="178">
        <v>18984</v>
      </c>
      <c r="H51" s="178">
        <v>15822</v>
      </c>
      <c r="I51" s="179">
        <f>IFERROR(H51/G51-1,"-")</f>
        <v>-0.16656131479140324</v>
      </c>
      <c r="J51" s="179">
        <f>IFERROR(H51/D51-1,"-")</f>
        <v>5.6900634249471462</v>
      </c>
      <c r="K51" s="178">
        <f>H51-G51</f>
        <v>-3162</v>
      </c>
      <c r="L51" s="178">
        <f>H51-D51</f>
        <v>13457</v>
      </c>
      <c r="M51" s="179">
        <f t="shared" ref="M51:M63" si="28">H51/H$9</f>
        <v>8.871300540957576E-3</v>
      </c>
    </row>
    <row r="52" spans="2:13" x14ac:dyDescent="0.25">
      <c r="B52" s="161" t="s">
        <v>99</v>
      </c>
      <c r="C52" s="162">
        <v>1123</v>
      </c>
      <c r="D52" s="162">
        <v>461</v>
      </c>
      <c r="E52" s="162">
        <v>991</v>
      </c>
      <c r="F52" s="162">
        <v>8564</v>
      </c>
      <c r="G52" s="162">
        <v>5029</v>
      </c>
      <c r="H52" s="162">
        <v>2911</v>
      </c>
      <c r="I52" s="180">
        <f>IFERROR(H52/G52-1,"-")</f>
        <v>-0.42115728773115924</v>
      </c>
      <c r="J52" s="163">
        <f t="shared" ref="J52:J63" si="29">IFERROR(H52/D52-1,"-")</f>
        <v>5.3145336225596527</v>
      </c>
      <c r="K52" s="162">
        <f t="shared" ref="K52:K62" si="30">H52-G52</f>
        <v>-2118</v>
      </c>
      <c r="L52" s="162">
        <f t="shared" ref="L52:L63" si="31">H52-D52</f>
        <v>2450</v>
      </c>
      <c r="M52" s="163">
        <f t="shared" si="28"/>
        <v>1.6321802474230504E-3</v>
      </c>
    </row>
    <row r="53" spans="2:13" x14ac:dyDescent="0.25">
      <c r="B53" s="165" t="s">
        <v>105</v>
      </c>
      <c r="C53" s="166">
        <v>538</v>
      </c>
      <c r="D53" s="166">
        <v>181</v>
      </c>
      <c r="E53" s="166">
        <v>229</v>
      </c>
      <c r="F53" s="166">
        <v>6277</v>
      </c>
      <c r="G53" s="166">
        <v>3342</v>
      </c>
      <c r="H53" s="166">
        <v>1849</v>
      </c>
      <c r="I53" s="181">
        <f>IFERROR(H53/G53-1,"-")</f>
        <v>-0.44673847995212446</v>
      </c>
      <c r="J53" s="167">
        <f t="shared" si="29"/>
        <v>9.2154696132596676</v>
      </c>
      <c r="K53" s="166">
        <f t="shared" si="30"/>
        <v>-1493</v>
      </c>
      <c r="L53" s="166">
        <f t="shared" si="31"/>
        <v>1668</v>
      </c>
      <c r="M53" s="167">
        <f t="shared" si="28"/>
        <v>1.0367232145260118E-3</v>
      </c>
    </row>
    <row r="54" spans="2:13" x14ac:dyDescent="0.25">
      <c r="B54" s="165" t="s">
        <v>102</v>
      </c>
      <c r="C54" s="166">
        <v>585</v>
      </c>
      <c r="D54" s="166">
        <v>280</v>
      </c>
      <c r="E54" s="166">
        <v>762</v>
      </c>
      <c r="F54" s="166">
        <v>2287</v>
      </c>
      <c r="G54" s="166">
        <v>1687</v>
      </c>
      <c r="H54" s="166">
        <v>1062</v>
      </c>
      <c r="I54" s="181">
        <f>IFERROR(H54/G54-1,"-")</f>
        <v>-0.37048014226437465</v>
      </c>
      <c r="J54" s="167">
        <f t="shared" si="29"/>
        <v>2.7928571428571427</v>
      </c>
      <c r="K54" s="166">
        <f t="shared" si="30"/>
        <v>-625</v>
      </c>
      <c r="L54" s="166">
        <f t="shared" si="31"/>
        <v>782</v>
      </c>
      <c r="M54" s="167">
        <f t="shared" si="28"/>
        <v>5.9545703289703869E-4</v>
      </c>
    </row>
    <row r="55" spans="2:13" x14ac:dyDescent="0.25">
      <c r="B55" s="161" t="s">
        <v>109</v>
      </c>
      <c r="C55" s="162">
        <v>8947</v>
      </c>
      <c r="D55" s="162">
        <v>1904</v>
      </c>
      <c r="E55" s="162">
        <v>10917</v>
      </c>
      <c r="F55" s="162">
        <v>12191</v>
      </c>
      <c r="G55" s="162">
        <v>13955</v>
      </c>
      <c r="H55" s="162">
        <v>12911</v>
      </c>
      <c r="I55" s="180">
        <f>IFERROR(H55/G55-1,"-")</f>
        <v>-7.4811895378000703E-2</v>
      </c>
      <c r="J55" s="163">
        <f t="shared" si="29"/>
        <v>5.7809873949579833</v>
      </c>
      <c r="K55" s="162">
        <f t="shared" si="30"/>
        <v>-1044</v>
      </c>
      <c r="L55" s="162">
        <f t="shared" si="31"/>
        <v>11007</v>
      </c>
      <c r="M55" s="163">
        <f t="shared" si="28"/>
        <v>7.2391202935345256E-3</v>
      </c>
    </row>
    <row r="56" spans="2:13" x14ac:dyDescent="0.25">
      <c r="B56" s="165" t="s">
        <v>112</v>
      </c>
      <c r="C56" s="166">
        <v>2897</v>
      </c>
      <c r="D56" s="166">
        <v>33</v>
      </c>
      <c r="E56" s="166">
        <v>3479</v>
      </c>
      <c r="F56" s="166">
        <v>3318</v>
      </c>
      <c r="G56" s="166">
        <v>3752</v>
      </c>
      <c r="H56" s="166">
        <v>4304</v>
      </c>
      <c r="I56" s="181">
        <f t="shared" ref="I56:I63" si="32">IFERROR(H56/G56-1,"-")</f>
        <v>0.14712153518123672</v>
      </c>
      <c r="J56" s="167">
        <f t="shared" si="29"/>
        <v>129.42424242424244</v>
      </c>
      <c r="K56" s="166">
        <f t="shared" si="30"/>
        <v>552</v>
      </c>
      <c r="L56" s="166">
        <f t="shared" si="31"/>
        <v>4271</v>
      </c>
      <c r="M56" s="167">
        <f t="shared" si="28"/>
        <v>2.413226995846379E-3</v>
      </c>
    </row>
    <row r="57" spans="2:13" x14ac:dyDescent="0.25">
      <c r="B57" s="165" t="s">
        <v>115</v>
      </c>
      <c r="C57" s="166">
        <v>2253</v>
      </c>
      <c r="D57" s="166">
        <v>800</v>
      </c>
      <c r="E57" s="166">
        <v>3013</v>
      </c>
      <c r="F57" s="166">
        <v>2407</v>
      </c>
      <c r="G57" s="166">
        <v>3261</v>
      </c>
      <c r="H57" s="166">
        <v>2946</v>
      </c>
      <c r="I57" s="181">
        <f t="shared" si="32"/>
        <v>-9.6596136154553869E-2</v>
      </c>
      <c r="J57" s="167">
        <f t="shared" si="29"/>
        <v>2.6825000000000001</v>
      </c>
      <c r="K57" s="166">
        <f t="shared" si="30"/>
        <v>-315</v>
      </c>
      <c r="L57" s="166">
        <f t="shared" si="31"/>
        <v>2146</v>
      </c>
      <c r="M57" s="167">
        <f t="shared" si="28"/>
        <v>1.6518045375844405E-3</v>
      </c>
    </row>
    <row r="58" spans="2:13" x14ac:dyDescent="0.25">
      <c r="B58" s="165" t="s">
        <v>118</v>
      </c>
      <c r="C58" s="166">
        <v>449</v>
      </c>
      <c r="D58" s="166">
        <v>255</v>
      </c>
      <c r="E58" s="166">
        <v>830</v>
      </c>
      <c r="F58" s="166">
        <v>1288</v>
      </c>
      <c r="G58" s="166">
        <v>1095</v>
      </c>
      <c r="H58" s="166">
        <v>752</v>
      </c>
      <c r="I58" s="181">
        <f t="shared" si="32"/>
        <v>-0.31324200913242006</v>
      </c>
      <c r="J58" s="167">
        <f t="shared" si="29"/>
        <v>1.9490196078431374</v>
      </c>
      <c r="K58" s="166">
        <f t="shared" si="30"/>
        <v>-343</v>
      </c>
      <c r="L58" s="166">
        <f t="shared" si="31"/>
        <v>497</v>
      </c>
      <c r="M58" s="167">
        <f t="shared" si="28"/>
        <v>4.2164189146758291E-4</v>
      </c>
    </row>
    <row r="59" spans="2:13" x14ac:dyDescent="0.25">
      <c r="B59" s="165" t="s">
        <v>125</v>
      </c>
      <c r="C59" s="166">
        <v>218</v>
      </c>
      <c r="D59" s="166">
        <v>33</v>
      </c>
      <c r="E59" s="166">
        <v>323</v>
      </c>
      <c r="F59" s="166">
        <v>308</v>
      </c>
      <c r="G59" s="166">
        <v>525</v>
      </c>
      <c r="H59" s="166">
        <v>408</v>
      </c>
      <c r="I59" s="181">
        <f t="shared" si="32"/>
        <v>-0.22285714285714286</v>
      </c>
      <c r="J59" s="167">
        <f t="shared" si="29"/>
        <v>11.363636363636363</v>
      </c>
      <c r="K59" s="166">
        <f t="shared" si="30"/>
        <v>-117</v>
      </c>
      <c r="L59" s="166">
        <f t="shared" si="31"/>
        <v>375</v>
      </c>
      <c r="M59" s="167">
        <f t="shared" si="28"/>
        <v>2.2876315388134817E-4</v>
      </c>
    </row>
    <row r="60" spans="2:13" x14ac:dyDescent="0.25">
      <c r="B60" s="165" t="s">
        <v>121</v>
      </c>
      <c r="C60" s="166">
        <v>187</v>
      </c>
      <c r="D60" s="166">
        <v>47</v>
      </c>
      <c r="E60" s="166">
        <v>324</v>
      </c>
      <c r="F60" s="166">
        <v>304</v>
      </c>
      <c r="G60" s="166">
        <v>380</v>
      </c>
      <c r="H60" s="166">
        <v>384</v>
      </c>
      <c r="I60" s="181">
        <f t="shared" si="32"/>
        <v>1.0526315789473717E-2</v>
      </c>
      <c r="J60" s="167">
        <f t="shared" si="29"/>
        <v>7.1702127659574462</v>
      </c>
      <c r="K60" s="166">
        <f t="shared" si="30"/>
        <v>4</v>
      </c>
      <c r="L60" s="166">
        <f t="shared" si="31"/>
        <v>337</v>
      </c>
      <c r="M60" s="167">
        <f t="shared" si="28"/>
        <v>2.1530649777068065E-4</v>
      </c>
    </row>
    <row r="61" spans="2:13" x14ac:dyDescent="0.25">
      <c r="B61" s="165" t="s">
        <v>130</v>
      </c>
      <c r="C61" s="166">
        <v>136</v>
      </c>
      <c r="D61" s="166">
        <v>17</v>
      </c>
      <c r="E61" s="166">
        <v>42</v>
      </c>
      <c r="F61" s="166">
        <v>145</v>
      </c>
      <c r="G61" s="166">
        <v>78</v>
      </c>
      <c r="H61" s="166">
        <v>161</v>
      </c>
      <c r="I61" s="181">
        <f t="shared" si="32"/>
        <v>1.0641025641025643</v>
      </c>
      <c r="J61" s="167">
        <f t="shared" si="29"/>
        <v>8.4705882352941178</v>
      </c>
      <c r="K61" s="166">
        <f t="shared" si="30"/>
        <v>83</v>
      </c>
      <c r="L61" s="166">
        <f t="shared" si="31"/>
        <v>144</v>
      </c>
      <c r="M61" s="167">
        <f t="shared" si="28"/>
        <v>9.027173474239475E-5</v>
      </c>
    </row>
    <row r="62" spans="2:13" x14ac:dyDescent="0.25">
      <c r="B62" s="165" t="s">
        <v>133</v>
      </c>
      <c r="C62" s="166">
        <v>201</v>
      </c>
      <c r="D62" s="166">
        <v>13</v>
      </c>
      <c r="E62" s="166">
        <v>86</v>
      </c>
      <c r="F62" s="166">
        <v>132</v>
      </c>
      <c r="G62" s="166">
        <v>85</v>
      </c>
      <c r="H62" s="166">
        <v>112</v>
      </c>
      <c r="I62" s="181">
        <f t="shared" si="32"/>
        <v>0.31764705882352939</v>
      </c>
      <c r="J62" s="167">
        <f t="shared" si="29"/>
        <v>7.615384615384615</v>
      </c>
      <c r="K62" s="166">
        <f t="shared" si="30"/>
        <v>27</v>
      </c>
      <c r="L62" s="166">
        <f t="shared" si="31"/>
        <v>99</v>
      </c>
      <c r="M62" s="167">
        <f t="shared" si="28"/>
        <v>6.2797728516448517E-5</v>
      </c>
    </row>
    <row r="63" spans="2:13" x14ac:dyDescent="0.25">
      <c r="B63" s="170" t="s">
        <v>147</v>
      </c>
      <c r="C63" s="171">
        <f t="shared" ref="C63" si="33">C55-SUM(C56:C62)</f>
        <v>2606</v>
      </c>
      <c r="D63" s="171">
        <f t="shared" ref="D63:E63" si="34">D55-SUM(D56:D62)</f>
        <v>706</v>
      </c>
      <c r="E63" s="171">
        <f t="shared" si="34"/>
        <v>2820</v>
      </c>
      <c r="F63" s="171">
        <f t="shared" ref="F63:H63" si="35">F55-SUM(F56:F62)</f>
        <v>4289</v>
      </c>
      <c r="G63" s="171">
        <f t="shared" si="35"/>
        <v>4779</v>
      </c>
      <c r="H63" s="171">
        <f t="shared" si="35"/>
        <v>3844</v>
      </c>
      <c r="I63" s="182">
        <f t="shared" si="32"/>
        <v>-0.19564762502615607</v>
      </c>
      <c r="J63" s="172">
        <f t="shared" si="29"/>
        <v>4.4447592067988673</v>
      </c>
      <c r="K63" s="171">
        <f>H63-G63</f>
        <v>-935</v>
      </c>
      <c r="L63" s="171">
        <f t="shared" si="31"/>
        <v>3138</v>
      </c>
      <c r="M63" s="172">
        <f t="shared" si="28"/>
        <v>2.155307753725251E-3</v>
      </c>
    </row>
    <row r="64" spans="2:13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6"/>
      <c r="L64" s="155"/>
      <c r="M64" s="155"/>
    </row>
    <row r="65" spans="2:13" x14ac:dyDescent="0.25">
      <c r="B65" s="158" t="s">
        <v>70</v>
      </c>
      <c r="C65" s="178">
        <v>24073</v>
      </c>
      <c r="D65" s="178">
        <v>9370</v>
      </c>
      <c r="E65" s="178">
        <v>44258</v>
      </c>
      <c r="F65" s="178">
        <v>64172</v>
      </c>
      <c r="G65" s="178">
        <v>78533</v>
      </c>
      <c r="H65" s="178">
        <v>61659</v>
      </c>
      <c r="I65" s="179">
        <f>IFERROR(H65/G65-1,"-")</f>
        <v>-0.21486508856149644</v>
      </c>
      <c r="J65" s="179">
        <f>IFERROR(H65/D65-1,"-")</f>
        <v>5.5804695837780152</v>
      </c>
      <c r="K65" s="178">
        <f>H65-G65</f>
        <v>-16874</v>
      </c>
      <c r="L65" s="178">
        <f>H65-D65</f>
        <v>52289</v>
      </c>
      <c r="M65" s="179">
        <f t="shared" ref="M65:M77" si="36">H65/H$9</f>
        <v>3.4571831630318746E-2</v>
      </c>
    </row>
    <row r="66" spans="2:13" x14ac:dyDescent="0.25">
      <c r="B66" s="161" t="s">
        <v>99</v>
      </c>
      <c r="C66" s="162">
        <v>5545</v>
      </c>
      <c r="D66" s="162">
        <v>4371</v>
      </c>
      <c r="E66" s="162">
        <v>9383</v>
      </c>
      <c r="F66" s="162">
        <v>6094</v>
      </c>
      <c r="G66" s="162">
        <v>12035</v>
      </c>
      <c r="H66" s="162">
        <v>8102</v>
      </c>
      <c r="I66" s="180">
        <f>IFERROR(H66/G66-1,"-")</f>
        <v>-0.32679684254258412</v>
      </c>
      <c r="J66" s="163">
        <f t="shared" ref="J66:J77" si="37">IFERROR(H66/D66-1,"-")</f>
        <v>0.85358041638069082</v>
      </c>
      <c r="K66" s="162">
        <f t="shared" ref="K66:K76" si="38">H66-G66</f>
        <v>-3933</v>
      </c>
      <c r="L66" s="162">
        <f t="shared" ref="L66:L77" si="39">H66-D66</f>
        <v>3731</v>
      </c>
      <c r="M66" s="163">
        <f t="shared" si="36"/>
        <v>4.5427428253595166E-3</v>
      </c>
    </row>
    <row r="67" spans="2:13" x14ac:dyDescent="0.25">
      <c r="B67" s="165" t="s">
        <v>105</v>
      </c>
      <c r="C67" s="166">
        <v>2263</v>
      </c>
      <c r="D67" s="166">
        <v>4303</v>
      </c>
      <c r="E67" s="166">
        <v>6227</v>
      </c>
      <c r="F67" s="166">
        <v>4418</v>
      </c>
      <c r="G67" s="166">
        <v>4625</v>
      </c>
      <c r="H67" s="166">
        <v>2261</v>
      </c>
      <c r="I67" s="181">
        <f>IFERROR(H67/G67-1,"-")</f>
        <v>-0.5111351351351352</v>
      </c>
      <c r="J67" s="167">
        <f t="shared" si="37"/>
        <v>-0.47455263769463163</v>
      </c>
      <c r="K67" s="166">
        <f t="shared" si="38"/>
        <v>-2364</v>
      </c>
      <c r="L67" s="166">
        <f t="shared" si="39"/>
        <v>-2042</v>
      </c>
      <c r="M67" s="167">
        <f t="shared" si="36"/>
        <v>1.2677291444258044E-3</v>
      </c>
    </row>
    <row r="68" spans="2:13" x14ac:dyDescent="0.25">
      <c r="B68" s="165" t="s">
        <v>102</v>
      </c>
      <c r="C68" s="166">
        <v>3282</v>
      </c>
      <c r="D68" s="166">
        <v>68</v>
      </c>
      <c r="E68" s="166">
        <v>3156</v>
      </c>
      <c r="F68" s="166">
        <v>1676</v>
      </c>
      <c r="G68" s="166">
        <v>7410</v>
      </c>
      <c r="H68" s="166">
        <v>5841</v>
      </c>
      <c r="I68" s="181">
        <f>IFERROR(H68/G68-1,"-")</f>
        <v>-0.21174089068825908</v>
      </c>
      <c r="J68" s="167">
        <f t="shared" si="37"/>
        <v>84.897058823529406</v>
      </c>
      <c r="K68" s="166">
        <f t="shared" si="38"/>
        <v>-1569</v>
      </c>
      <c r="L68" s="166">
        <f t="shared" si="39"/>
        <v>5773</v>
      </c>
      <c r="M68" s="167">
        <f t="shared" si="36"/>
        <v>3.2750136809337124E-3</v>
      </c>
    </row>
    <row r="69" spans="2:13" x14ac:dyDescent="0.25">
      <c r="B69" s="161" t="s">
        <v>109</v>
      </c>
      <c r="C69" s="162">
        <v>18528</v>
      </c>
      <c r="D69" s="162">
        <v>4999</v>
      </c>
      <c r="E69" s="162">
        <v>34875</v>
      </c>
      <c r="F69" s="162">
        <v>58078</v>
      </c>
      <c r="G69" s="162">
        <v>66498</v>
      </c>
      <c r="H69" s="162">
        <v>53557</v>
      </c>
      <c r="I69" s="180">
        <f>IFERROR(H69/G69-1,"-")</f>
        <v>-0.19460735661222894</v>
      </c>
      <c r="J69" s="163">
        <f t="shared" si="37"/>
        <v>9.7135427085417092</v>
      </c>
      <c r="K69" s="162">
        <f t="shared" si="38"/>
        <v>-12941</v>
      </c>
      <c r="L69" s="162">
        <f t="shared" si="39"/>
        <v>48558</v>
      </c>
      <c r="M69" s="163">
        <f t="shared" si="36"/>
        <v>3.0029088804959227E-2</v>
      </c>
    </row>
    <row r="70" spans="2:13" x14ac:dyDescent="0.25">
      <c r="B70" s="165" t="s">
        <v>112</v>
      </c>
      <c r="C70" s="166">
        <v>7372</v>
      </c>
      <c r="D70" s="166">
        <v>477</v>
      </c>
      <c r="E70" s="166">
        <v>14382</v>
      </c>
      <c r="F70" s="166">
        <v>21031</v>
      </c>
      <c r="G70" s="166">
        <v>25072</v>
      </c>
      <c r="H70" s="166">
        <v>25006</v>
      </c>
      <c r="I70" s="181">
        <f t="shared" ref="I70:I77" si="40">IFERROR(H70/G70-1,"-")</f>
        <v>-2.6324186343331668E-3</v>
      </c>
      <c r="J70" s="167">
        <f t="shared" si="37"/>
        <v>51.423480083857442</v>
      </c>
      <c r="K70" s="166">
        <f t="shared" si="38"/>
        <v>-66</v>
      </c>
      <c r="L70" s="166">
        <f t="shared" si="39"/>
        <v>24529</v>
      </c>
      <c r="M70" s="167">
        <f t="shared" si="36"/>
        <v>1.4020714279306354E-2</v>
      </c>
    </row>
    <row r="71" spans="2:13" x14ac:dyDescent="0.25">
      <c r="B71" s="165" t="s">
        <v>115</v>
      </c>
      <c r="C71" s="166">
        <v>2105</v>
      </c>
      <c r="D71" s="166">
        <v>911</v>
      </c>
      <c r="E71" s="166">
        <v>4302</v>
      </c>
      <c r="F71" s="166">
        <v>3489</v>
      </c>
      <c r="G71" s="166">
        <v>4701</v>
      </c>
      <c r="H71" s="166">
        <v>4424</v>
      </c>
      <c r="I71" s="181">
        <f t="shared" si="40"/>
        <v>-5.8923633269517106E-2</v>
      </c>
      <c r="J71" s="167">
        <f t="shared" si="37"/>
        <v>3.8562019758507136</v>
      </c>
      <c r="K71" s="166">
        <f t="shared" si="38"/>
        <v>-277</v>
      </c>
      <c r="L71" s="166">
        <f t="shared" si="39"/>
        <v>3513</v>
      </c>
      <c r="M71" s="167">
        <f t="shared" si="36"/>
        <v>2.4805102763997165E-3</v>
      </c>
    </row>
    <row r="72" spans="2:13" x14ac:dyDescent="0.25">
      <c r="B72" s="165" t="s">
        <v>118</v>
      </c>
      <c r="C72" s="166">
        <v>2465</v>
      </c>
      <c r="D72" s="166">
        <v>662</v>
      </c>
      <c r="E72" s="166">
        <v>3722</v>
      </c>
      <c r="F72" s="166">
        <v>7688</v>
      </c>
      <c r="G72" s="166">
        <v>8038</v>
      </c>
      <c r="H72" s="166">
        <v>3260</v>
      </c>
      <c r="I72" s="181">
        <f t="shared" si="40"/>
        <v>-0.5944264742473252</v>
      </c>
      <c r="J72" s="167">
        <f t="shared" si="37"/>
        <v>3.9244712990936552</v>
      </c>
      <c r="K72" s="166">
        <f t="shared" si="38"/>
        <v>-4778</v>
      </c>
      <c r="L72" s="166">
        <f t="shared" si="39"/>
        <v>2598</v>
      </c>
      <c r="M72" s="167">
        <f t="shared" si="36"/>
        <v>1.8278624550323408E-3</v>
      </c>
    </row>
    <row r="73" spans="2:13" x14ac:dyDescent="0.25">
      <c r="B73" s="165" t="s">
        <v>125</v>
      </c>
      <c r="C73" s="166">
        <v>210</v>
      </c>
      <c r="D73" s="166">
        <v>44</v>
      </c>
      <c r="E73" s="166">
        <v>1186</v>
      </c>
      <c r="F73" s="166">
        <v>1536</v>
      </c>
      <c r="G73" s="166">
        <v>2522</v>
      </c>
      <c r="H73" s="166">
        <v>2073</v>
      </c>
      <c r="I73" s="181">
        <f t="shared" si="40"/>
        <v>-0.17803330689928631</v>
      </c>
      <c r="J73" s="167">
        <f t="shared" si="37"/>
        <v>46.113636363636367</v>
      </c>
      <c r="K73" s="166">
        <f t="shared" si="38"/>
        <v>-449</v>
      </c>
      <c r="L73" s="166">
        <f t="shared" si="39"/>
        <v>2029</v>
      </c>
      <c r="M73" s="167">
        <f t="shared" si="36"/>
        <v>1.1623186715589088E-3</v>
      </c>
    </row>
    <row r="74" spans="2:13" x14ac:dyDescent="0.25">
      <c r="B74" s="165" t="s">
        <v>121</v>
      </c>
      <c r="C74" s="166">
        <v>472</v>
      </c>
      <c r="D74" s="166">
        <v>193</v>
      </c>
      <c r="E74" s="166">
        <v>1291</v>
      </c>
      <c r="F74" s="166">
        <v>1116</v>
      </c>
      <c r="G74" s="166">
        <v>1380</v>
      </c>
      <c r="H74" s="166">
        <v>1151</v>
      </c>
      <c r="I74" s="181">
        <f t="shared" si="40"/>
        <v>-0.16594202898550725</v>
      </c>
      <c r="J74" s="167">
        <f t="shared" si="37"/>
        <v>4.9637305699481864</v>
      </c>
      <c r="K74" s="166">
        <f t="shared" si="38"/>
        <v>-229</v>
      </c>
      <c r="L74" s="166">
        <f t="shared" si="39"/>
        <v>958</v>
      </c>
      <c r="M74" s="167">
        <f t="shared" si="36"/>
        <v>6.4535879930743075E-4</v>
      </c>
    </row>
    <row r="75" spans="2:13" x14ac:dyDescent="0.25">
      <c r="B75" s="165" t="s">
        <v>130</v>
      </c>
      <c r="C75" s="166">
        <v>664</v>
      </c>
      <c r="D75" s="166">
        <v>1</v>
      </c>
      <c r="E75" s="166">
        <v>1000</v>
      </c>
      <c r="F75" s="166">
        <v>3200</v>
      </c>
      <c r="G75" s="166">
        <v>2212</v>
      </c>
      <c r="H75" s="166">
        <v>1449</v>
      </c>
      <c r="I75" s="181">
        <f t="shared" si="40"/>
        <v>-0.34493670886075944</v>
      </c>
      <c r="J75" s="167">
        <f t="shared" si="37"/>
        <v>1448</v>
      </c>
      <c r="K75" s="166">
        <f t="shared" si="38"/>
        <v>-763</v>
      </c>
      <c r="L75" s="166">
        <f t="shared" si="39"/>
        <v>1448</v>
      </c>
      <c r="M75" s="167">
        <f t="shared" si="36"/>
        <v>8.124456126815527E-4</v>
      </c>
    </row>
    <row r="76" spans="2:13" x14ac:dyDescent="0.25">
      <c r="B76" s="165" t="s">
        <v>133</v>
      </c>
      <c r="C76" s="166">
        <v>788</v>
      </c>
      <c r="D76" s="166">
        <v>0</v>
      </c>
      <c r="E76" s="166">
        <v>318</v>
      </c>
      <c r="F76" s="166">
        <v>918</v>
      </c>
      <c r="G76" s="166">
        <v>1618</v>
      </c>
      <c r="H76" s="166">
        <v>1772</v>
      </c>
      <c r="I76" s="181">
        <f t="shared" si="40"/>
        <v>9.5179233621755177E-2</v>
      </c>
      <c r="J76" s="167" t="str">
        <f t="shared" si="37"/>
        <v>-</v>
      </c>
      <c r="K76" s="166">
        <f t="shared" si="38"/>
        <v>154</v>
      </c>
      <c r="L76" s="166">
        <f t="shared" si="39"/>
        <v>1772</v>
      </c>
      <c r="M76" s="167">
        <f t="shared" si="36"/>
        <v>9.9354977617095329E-4</v>
      </c>
    </row>
    <row r="77" spans="2:13" x14ac:dyDescent="0.25">
      <c r="B77" s="170" t="s">
        <v>147</v>
      </c>
      <c r="C77" s="171">
        <f t="shared" ref="C77" si="41">C69-SUM(C70:C76)</f>
        <v>4452</v>
      </c>
      <c r="D77" s="171">
        <f t="shared" ref="D77:E77" si="42">D69-SUM(D70:D76)</f>
        <v>2711</v>
      </c>
      <c r="E77" s="171">
        <f t="shared" si="42"/>
        <v>8674</v>
      </c>
      <c r="F77" s="171">
        <f t="shared" ref="F77:H77" si="43">F69-SUM(F70:F76)</f>
        <v>19100</v>
      </c>
      <c r="G77" s="171">
        <f t="shared" si="43"/>
        <v>20955</v>
      </c>
      <c r="H77" s="171">
        <f t="shared" si="43"/>
        <v>14422</v>
      </c>
      <c r="I77" s="182">
        <f t="shared" si="40"/>
        <v>-0.31176330231448346</v>
      </c>
      <c r="J77" s="172">
        <f t="shared" si="37"/>
        <v>4.3198081888601996</v>
      </c>
      <c r="K77" s="171">
        <f>H77-G77</f>
        <v>-6533</v>
      </c>
      <c r="L77" s="171">
        <f t="shared" si="39"/>
        <v>11711</v>
      </c>
      <c r="M77" s="172">
        <f t="shared" si="36"/>
        <v>8.0863289345019691E-3</v>
      </c>
    </row>
    <row r="78" spans="2:13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6"/>
      <c r="L78" s="155"/>
      <c r="M78" s="155"/>
    </row>
    <row r="79" spans="2:13" x14ac:dyDescent="0.25">
      <c r="B79" s="158" t="s">
        <v>70</v>
      </c>
      <c r="C79" s="178">
        <v>142242</v>
      </c>
      <c r="D79" s="178">
        <v>27049</v>
      </c>
      <c r="E79" s="178">
        <v>204530</v>
      </c>
      <c r="F79" s="178">
        <v>249495</v>
      </c>
      <c r="G79" s="178">
        <v>274173</v>
      </c>
      <c r="H79" s="178">
        <v>289656</v>
      </c>
      <c r="I79" s="179">
        <f>IFERROR(H79/G79-1,"-")</f>
        <v>5.647164381613079E-2</v>
      </c>
      <c r="J79" s="179">
        <f>IFERROR(H79/D79-1,"-")</f>
        <v>9.7085659358941179</v>
      </c>
      <c r="K79" s="178">
        <f>H79-G79</f>
        <v>15483</v>
      </c>
      <c r="L79" s="178">
        <f>H79-D79</f>
        <v>262607</v>
      </c>
      <c r="M79" s="179">
        <f t="shared" ref="M79:M91" si="44">H79/H$9</f>
        <v>0.16240838259964654</v>
      </c>
    </row>
    <row r="80" spans="2:13" x14ac:dyDescent="0.25">
      <c r="B80" s="161" t="s">
        <v>99</v>
      </c>
      <c r="C80" s="162">
        <v>47060</v>
      </c>
      <c r="D80" s="162">
        <v>12719</v>
      </c>
      <c r="E80" s="162">
        <v>83962</v>
      </c>
      <c r="F80" s="162">
        <v>92403</v>
      </c>
      <c r="G80" s="162">
        <v>90657</v>
      </c>
      <c r="H80" s="162">
        <v>98066</v>
      </c>
      <c r="I80" s="180">
        <f>IFERROR(H80/G80-1,"-")</f>
        <v>8.1725625158564741E-2</v>
      </c>
      <c r="J80" s="163">
        <f t="shared" ref="J80:J91" si="45">IFERROR(H80/D80-1,"-")</f>
        <v>6.7101973425583772</v>
      </c>
      <c r="K80" s="162">
        <f t="shared" ref="K80:K90" si="46">H80-G80</f>
        <v>7409</v>
      </c>
      <c r="L80" s="162">
        <f t="shared" ref="L80:L91" si="47">H80-D80</f>
        <v>85347</v>
      </c>
      <c r="M80" s="163">
        <f t="shared" si="44"/>
        <v>5.498501825619679E-2</v>
      </c>
    </row>
    <row r="81" spans="2:13" x14ac:dyDescent="0.25">
      <c r="B81" s="165" t="s">
        <v>105</v>
      </c>
      <c r="C81" s="166">
        <v>8752</v>
      </c>
      <c r="D81" s="166">
        <v>6288</v>
      </c>
      <c r="E81" s="166">
        <v>24385</v>
      </c>
      <c r="F81" s="166">
        <v>20878</v>
      </c>
      <c r="G81" s="166">
        <v>20789</v>
      </c>
      <c r="H81" s="166">
        <v>20266</v>
      </c>
      <c r="I81" s="181">
        <f>IFERROR(H81/G81-1,"-")</f>
        <v>-2.5157535234979989E-2</v>
      </c>
      <c r="J81" s="167">
        <f t="shared" si="45"/>
        <v>2.2229643765903306</v>
      </c>
      <c r="K81" s="166">
        <f t="shared" si="46"/>
        <v>-523</v>
      </c>
      <c r="L81" s="166">
        <f t="shared" si="47"/>
        <v>13978</v>
      </c>
      <c r="M81" s="167">
        <f t="shared" si="44"/>
        <v>1.1363024697449516E-2</v>
      </c>
    </row>
    <row r="82" spans="2:13" x14ac:dyDescent="0.25">
      <c r="B82" s="165" t="s">
        <v>102</v>
      </c>
      <c r="C82" s="166">
        <v>38308</v>
      </c>
      <c r="D82" s="166">
        <v>6431</v>
      </c>
      <c r="E82" s="166">
        <v>59577</v>
      </c>
      <c r="F82" s="166">
        <v>71525</v>
      </c>
      <c r="G82" s="166">
        <v>69868</v>
      </c>
      <c r="H82" s="166">
        <v>77800</v>
      </c>
      <c r="I82" s="181">
        <f>IFERROR(H82/G82-1,"-")</f>
        <v>0.11352836777924091</v>
      </c>
      <c r="J82" s="167">
        <f t="shared" si="45"/>
        <v>11.097651998134038</v>
      </c>
      <c r="K82" s="166">
        <f t="shared" si="46"/>
        <v>7932</v>
      </c>
      <c r="L82" s="166">
        <f t="shared" si="47"/>
        <v>71369</v>
      </c>
      <c r="M82" s="167">
        <f t="shared" si="44"/>
        <v>4.3621993558747275E-2</v>
      </c>
    </row>
    <row r="83" spans="2:13" x14ac:dyDescent="0.25">
      <c r="B83" s="161" t="s">
        <v>109</v>
      </c>
      <c r="C83" s="162">
        <v>95182</v>
      </c>
      <c r="D83" s="162">
        <v>14330</v>
      </c>
      <c r="E83" s="162">
        <v>120568</v>
      </c>
      <c r="F83" s="162">
        <v>157092</v>
      </c>
      <c r="G83" s="162">
        <v>183516</v>
      </c>
      <c r="H83" s="162">
        <v>191590</v>
      </c>
      <c r="I83" s="180">
        <f>IFERROR(H83/G83-1,"-")</f>
        <v>4.3996163822227929E-2</v>
      </c>
      <c r="J83" s="163">
        <f t="shared" si="45"/>
        <v>12.369853454291695</v>
      </c>
      <c r="K83" s="162">
        <f t="shared" si="46"/>
        <v>8074</v>
      </c>
      <c r="L83" s="162">
        <f t="shared" si="47"/>
        <v>177260</v>
      </c>
      <c r="M83" s="163">
        <f t="shared" si="44"/>
        <v>0.10742336434344975</v>
      </c>
    </row>
    <row r="84" spans="2:13" x14ac:dyDescent="0.25">
      <c r="B84" s="165" t="s">
        <v>112</v>
      </c>
      <c r="C84" s="166">
        <v>16800</v>
      </c>
      <c r="D84" s="166">
        <v>911</v>
      </c>
      <c r="E84" s="166">
        <v>19788</v>
      </c>
      <c r="F84" s="166">
        <v>28631</v>
      </c>
      <c r="G84" s="166">
        <v>34843</v>
      </c>
      <c r="H84" s="166">
        <v>35665</v>
      </c>
      <c r="I84" s="181">
        <f t="shared" ref="I84:I91" si="48">IFERROR(H84/G84-1,"-")</f>
        <v>2.3591539190081168E-2</v>
      </c>
      <c r="J84" s="167">
        <f t="shared" si="45"/>
        <v>38.149286498353455</v>
      </c>
      <c r="K84" s="166">
        <f t="shared" si="46"/>
        <v>822</v>
      </c>
      <c r="L84" s="166">
        <f t="shared" si="47"/>
        <v>34754</v>
      </c>
      <c r="M84" s="167">
        <f t="shared" si="44"/>
        <v>1.9997151674456575E-2</v>
      </c>
    </row>
    <row r="85" spans="2:13" x14ac:dyDescent="0.25">
      <c r="B85" s="165" t="s">
        <v>115</v>
      </c>
      <c r="C85" s="166">
        <v>32881</v>
      </c>
      <c r="D85" s="166">
        <v>2901</v>
      </c>
      <c r="E85" s="166">
        <v>37668</v>
      </c>
      <c r="F85" s="166">
        <v>49132</v>
      </c>
      <c r="G85" s="166">
        <v>55964</v>
      </c>
      <c r="H85" s="166">
        <v>56082</v>
      </c>
      <c r="I85" s="181">
        <f t="shared" si="48"/>
        <v>2.1084983203487617E-3</v>
      </c>
      <c r="J85" s="167">
        <f t="shared" si="45"/>
        <v>18.331954498448813</v>
      </c>
      <c r="K85" s="166">
        <f t="shared" si="46"/>
        <v>118</v>
      </c>
      <c r="L85" s="166">
        <f t="shared" si="47"/>
        <v>53181</v>
      </c>
      <c r="M85" s="167">
        <f t="shared" si="44"/>
        <v>3.1444841166602372E-2</v>
      </c>
    </row>
    <row r="86" spans="2:13" x14ac:dyDescent="0.25">
      <c r="B86" s="165" t="s">
        <v>118</v>
      </c>
      <c r="C86" s="166">
        <v>5852</v>
      </c>
      <c r="D86" s="166">
        <v>3139</v>
      </c>
      <c r="E86" s="166">
        <v>11373</v>
      </c>
      <c r="F86" s="166">
        <v>14183</v>
      </c>
      <c r="G86" s="166">
        <v>18786</v>
      </c>
      <c r="H86" s="166">
        <v>19942</v>
      </c>
      <c r="I86" s="181">
        <f t="shared" si="48"/>
        <v>6.1535185776642187E-2</v>
      </c>
      <c r="J86" s="167">
        <f t="shared" si="45"/>
        <v>5.3529786556228096</v>
      </c>
      <c r="K86" s="166">
        <f t="shared" si="46"/>
        <v>1156</v>
      </c>
      <c r="L86" s="166">
        <f t="shared" si="47"/>
        <v>16803</v>
      </c>
      <c r="M86" s="167">
        <f t="shared" si="44"/>
        <v>1.1181359839955503E-2</v>
      </c>
    </row>
    <row r="87" spans="2:13" x14ac:dyDescent="0.25">
      <c r="B87" s="165" t="s">
        <v>125</v>
      </c>
      <c r="C87" s="166">
        <v>1464</v>
      </c>
      <c r="D87" s="166">
        <v>197</v>
      </c>
      <c r="E87" s="166">
        <v>3631</v>
      </c>
      <c r="F87" s="166">
        <v>3183</v>
      </c>
      <c r="G87" s="166">
        <v>4690</v>
      </c>
      <c r="H87" s="166">
        <v>5390</v>
      </c>
      <c r="I87" s="181">
        <f t="shared" si="48"/>
        <v>0.14925373134328357</v>
      </c>
      <c r="J87" s="167">
        <f t="shared" si="45"/>
        <v>26.360406091370557</v>
      </c>
      <c r="K87" s="166">
        <f t="shared" si="46"/>
        <v>700</v>
      </c>
      <c r="L87" s="166">
        <f t="shared" si="47"/>
        <v>5193</v>
      </c>
      <c r="M87" s="167">
        <f t="shared" si="44"/>
        <v>3.0221406848540849E-3</v>
      </c>
    </row>
    <row r="88" spans="2:13" x14ac:dyDescent="0.25">
      <c r="B88" s="165" t="s">
        <v>121</v>
      </c>
      <c r="C88" s="166">
        <v>1087</v>
      </c>
      <c r="D88" s="166">
        <v>203</v>
      </c>
      <c r="E88" s="166">
        <v>2183</v>
      </c>
      <c r="F88" s="166">
        <v>2024</v>
      </c>
      <c r="G88" s="166">
        <v>2334</v>
      </c>
      <c r="H88" s="166">
        <v>2747</v>
      </c>
      <c r="I88" s="181">
        <f t="shared" si="48"/>
        <v>0.17694944301628102</v>
      </c>
      <c r="J88" s="167">
        <f t="shared" si="45"/>
        <v>12.532019704433498</v>
      </c>
      <c r="K88" s="166">
        <f t="shared" si="46"/>
        <v>413</v>
      </c>
      <c r="L88" s="166">
        <f t="shared" si="47"/>
        <v>2544</v>
      </c>
      <c r="M88" s="167">
        <f t="shared" si="44"/>
        <v>1.5402264306668221E-3</v>
      </c>
    </row>
    <row r="89" spans="2:13" x14ac:dyDescent="0.25">
      <c r="B89" s="165" t="s">
        <v>130</v>
      </c>
      <c r="C89" s="166">
        <v>3002</v>
      </c>
      <c r="D89" s="166">
        <v>58</v>
      </c>
      <c r="E89" s="166">
        <v>3197</v>
      </c>
      <c r="F89" s="166">
        <v>4863</v>
      </c>
      <c r="G89" s="166">
        <v>4079</v>
      </c>
      <c r="H89" s="166">
        <v>4241</v>
      </c>
      <c r="I89" s="181">
        <f t="shared" si="48"/>
        <v>3.9715616572689294E-2</v>
      </c>
      <c r="J89" s="167">
        <f t="shared" si="45"/>
        <v>72.120689655172413</v>
      </c>
      <c r="K89" s="166">
        <f t="shared" si="46"/>
        <v>162</v>
      </c>
      <c r="L89" s="166">
        <f t="shared" si="47"/>
        <v>4183</v>
      </c>
      <c r="M89" s="167">
        <f t="shared" si="44"/>
        <v>2.3779032735558765E-3</v>
      </c>
    </row>
    <row r="90" spans="2:13" x14ac:dyDescent="0.25">
      <c r="B90" s="165" t="s">
        <v>133</v>
      </c>
      <c r="C90" s="166">
        <v>4636</v>
      </c>
      <c r="D90" s="166">
        <v>255</v>
      </c>
      <c r="E90" s="166">
        <v>3041</v>
      </c>
      <c r="F90" s="166">
        <v>5397</v>
      </c>
      <c r="G90" s="166">
        <v>5746</v>
      </c>
      <c r="H90" s="166">
        <v>3902</v>
      </c>
      <c r="I90" s="181">
        <f t="shared" si="48"/>
        <v>-0.32091890010442048</v>
      </c>
      <c r="J90" s="167">
        <f t="shared" si="45"/>
        <v>14.301960784313726</v>
      </c>
      <c r="K90" s="166">
        <f t="shared" si="46"/>
        <v>-1844</v>
      </c>
      <c r="L90" s="166">
        <f t="shared" si="47"/>
        <v>3647</v>
      </c>
      <c r="M90" s="167">
        <f t="shared" si="44"/>
        <v>2.1878280059926974E-3</v>
      </c>
    </row>
    <row r="91" spans="2:13" x14ac:dyDescent="0.25">
      <c r="B91" s="170" t="s">
        <v>147</v>
      </c>
      <c r="C91" s="171">
        <f t="shared" ref="C91" si="49">C83-SUM(C84:C90)</f>
        <v>29460</v>
      </c>
      <c r="D91" s="171">
        <f t="shared" ref="D91:E91" si="50">D83-SUM(D84:D90)</f>
        <v>6666</v>
      </c>
      <c r="E91" s="171">
        <f t="shared" si="50"/>
        <v>39687</v>
      </c>
      <c r="F91" s="171">
        <f t="shared" ref="F91:H91" si="51">F83-SUM(F84:F90)</f>
        <v>49679</v>
      </c>
      <c r="G91" s="171">
        <f t="shared" si="51"/>
        <v>57074</v>
      </c>
      <c r="H91" s="171">
        <f t="shared" si="51"/>
        <v>63621</v>
      </c>
      <c r="I91" s="182">
        <f t="shared" si="48"/>
        <v>0.11471072642534264</v>
      </c>
      <c r="J91" s="172">
        <f t="shared" si="45"/>
        <v>8.5441044104410437</v>
      </c>
      <c r="K91" s="171">
        <f>H91-G91</f>
        <v>6547</v>
      </c>
      <c r="L91" s="171">
        <f t="shared" si="47"/>
        <v>56955</v>
      </c>
      <c r="M91" s="172">
        <f t="shared" si="44"/>
        <v>3.5671913267365817E-2</v>
      </c>
    </row>
    <row r="92" spans="2:13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6"/>
      <c r="L92" s="155"/>
      <c r="M92" s="155"/>
    </row>
    <row r="93" spans="2:13" x14ac:dyDescent="0.25">
      <c r="B93" s="158" t="s">
        <v>70</v>
      </c>
      <c r="C93" s="178">
        <v>12754</v>
      </c>
      <c r="D93" s="178">
        <v>6649</v>
      </c>
      <c r="E93" s="178">
        <v>16519</v>
      </c>
      <c r="F93" s="178">
        <v>21489</v>
      </c>
      <c r="G93" s="178">
        <v>20242</v>
      </c>
      <c r="H93" s="178">
        <v>19155</v>
      </c>
      <c r="I93" s="179">
        <f>IFERROR(H93/G93-1,"-")</f>
        <v>-5.3700227250271682E-2</v>
      </c>
      <c r="J93" s="179">
        <f>IFERROR(H93/D93-1,"-")</f>
        <v>1.8808843435103024</v>
      </c>
      <c r="K93" s="178">
        <f>H93-G93</f>
        <v>-1087</v>
      </c>
      <c r="L93" s="178">
        <f>H93-D93</f>
        <v>12506</v>
      </c>
      <c r="M93" s="179">
        <f t="shared" ref="M93:M105" si="52">H93/H$9</f>
        <v>1.074009365832653E-2</v>
      </c>
    </row>
    <row r="94" spans="2:13" x14ac:dyDescent="0.25">
      <c r="B94" s="161" t="s">
        <v>99</v>
      </c>
      <c r="C94" s="162">
        <v>7454</v>
      </c>
      <c r="D94" s="162">
        <v>3772</v>
      </c>
      <c r="E94" s="162">
        <v>9332</v>
      </c>
      <c r="F94" s="162">
        <v>13085</v>
      </c>
      <c r="G94" s="162">
        <v>10252</v>
      </c>
      <c r="H94" s="162">
        <v>10010</v>
      </c>
      <c r="I94" s="180">
        <f>IFERROR(H94/G94-1,"-")</f>
        <v>-2.3605150214592308E-2</v>
      </c>
      <c r="J94" s="163">
        <f t="shared" ref="J94:J105" si="53">IFERROR(H94/D94-1,"-")</f>
        <v>1.6537645811240722</v>
      </c>
      <c r="K94" s="162">
        <f t="shared" ref="K94:K104" si="54">H94-G94</f>
        <v>-242</v>
      </c>
      <c r="L94" s="162">
        <f t="shared" ref="L94:L105" si="55">H94-D94</f>
        <v>6238</v>
      </c>
      <c r="M94" s="163">
        <f t="shared" si="52"/>
        <v>5.6125469861575865E-3</v>
      </c>
    </row>
    <row r="95" spans="2:13" x14ac:dyDescent="0.25">
      <c r="B95" s="165" t="s">
        <v>105</v>
      </c>
      <c r="C95" s="166">
        <v>4239</v>
      </c>
      <c r="D95" s="166">
        <v>2108</v>
      </c>
      <c r="E95" s="166">
        <v>4615</v>
      </c>
      <c r="F95" s="166">
        <v>3780</v>
      </c>
      <c r="G95" s="166">
        <v>2515</v>
      </c>
      <c r="H95" s="166">
        <v>2955</v>
      </c>
      <c r="I95" s="181">
        <f>IFERROR(H95/G95-1,"-")</f>
        <v>0.1749502982107356</v>
      </c>
      <c r="J95" s="167">
        <f t="shared" si="53"/>
        <v>0.40180265654648961</v>
      </c>
      <c r="K95" s="166">
        <f t="shared" si="54"/>
        <v>440</v>
      </c>
      <c r="L95" s="166">
        <f t="shared" si="55"/>
        <v>847</v>
      </c>
      <c r="M95" s="167">
        <f t="shared" si="52"/>
        <v>1.6568507836259409E-3</v>
      </c>
    </row>
    <row r="96" spans="2:13" x14ac:dyDescent="0.25">
      <c r="B96" s="165" t="s">
        <v>102</v>
      </c>
      <c r="C96" s="166">
        <v>3215</v>
      </c>
      <c r="D96" s="166">
        <v>1664</v>
      </c>
      <c r="E96" s="166">
        <v>4717</v>
      </c>
      <c r="F96" s="166">
        <v>9305</v>
      </c>
      <c r="G96" s="166">
        <v>7737</v>
      </c>
      <c r="H96" s="166">
        <v>7055</v>
      </c>
      <c r="I96" s="181">
        <f>IFERROR(H96/G96-1,"-")</f>
        <v>-8.8147860928008304E-2</v>
      </c>
      <c r="J96" s="167">
        <f t="shared" si="53"/>
        <v>3.2397836538461542</v>
      </c>
      <c r="K96" s="166">
        <f t="shared" si="54"/>
        <v>-682</v>
      </c>
      <c r="L96" s="166">
        <f t="shared" si="55"/>
        <v>5391</v>
      </c>
      <c r="M96" s="167">
        <f t="shared" si="52"/>
        <v>3.9556962025316458E-3</v>
      </c>
    </row>
    <row r="97" spans="2:13" x14ac:dyDescent="0.25">
      <c r="B97" s="161" t="s">
        <v>109</v>
      </c>
      <c r="C97" s="162">
        <v>5300</v>
      </c>
      <c r="D97" s="162">
        <v>2877</v>
      </c>
      <c r="E97" s="162">
        <v>7187</v>
      </c>
      <c r="F97" s="162">
        <v>8404</v>
      </c>
      <c r="G97" s="162">
        <v>9990</v>
      </c>
      <c r="H97" s="162">
        <v>9145</v>
      </c>
      <c r="I97" s="180">
        <f>IFERROR(H97/G97-1,"-")</f>
        <v>-8.4584584584584621E-2</v>
      </c>
      <c r="J97" s="163">
        <f t="shared" si="53"/>
        <v>2.1786583246437261</v>
      </c>
      <c r="K97" s="162">
        <f t="shared" si="54"/>
        <v>-845</v>
      </c>
      <c r="L97" s="162">
        <f t="shared" si="55"/>
        <v>6268</v>
      </c>
      <c r="M97" s="163">
        <f t="shared" si="52"/>
        <v>5.127546672168944E-3</v>
      </c>
    </row>
    <row r="98" spans="2:13" x14ac:dyDescent="0.25">
      <c r="B98" s="165" t="s">
        <v>112</v>
      </c>
      <c r="C98" s="166">
        <v>994</v>
      </c>
      <c r="D98" s="166">
        <v>101</v>
      </c>
      <c r="E98" s="166">
        <v>1044</v>
      </c>
      <c r="F98" s="166">
        <v>1288</v>
      </c>
      <c r="G98" s="166">
        <v>1612</v>
      </c>
      <c r="H98" s="166">
        <v>1315</v>
      </c>
      <c r="I98" s="181">
        <f t="shared" ref="I98:I105" si="56">IFERROR(H98/G98-1,"-")</f>
        <v>-0.18424317617866004</v>
      </c>
      <c r="J98" s="167">
        <f t="shared" si="53"/>
        <v>12.01980198019802</v>
      </c>
      <c r="K98" s="166">
        <f t="shared" si="54"/>
        <v>-297</v>
      </c>
      <c r="L98" s="166">
        <f t="shared" si="55"/>
        <v>1214</v>
      </c>
      <c r="M98" s="167">
        <f t="shared" si="52"/>
        <v>7.3731261606365891E-4</v>
      </c>
    </row>
    <row r="99" spans="2:13" x14ac:dyDescent="0.25">
      <c r="B99" s="165" t="s">
        <v>115</v>
      </c>
      <c r="C99" s="166">
        <v>1071</v>
      </c>
      <c r="D99" s="166">
        <v>431</v>
      </c>
      <c r="E99" s="166">
        <v>1482</v>
      </c>
      <c r="F99" s="166">
        <v>1708</v>
      </c>
      <c r="G99" s="166">
        <v>2093</v>
      </c>
      <c r="H99" s="166">
        <v>1845</v>
      </c>
      <c r="I99" s="181">
        <f t="shared" si="56"/>
        <v>-0.11849020544672717</v>
      </c>
      <c r="J99" s="167">
        <f t="shared" si="53"/>
        <v>3.2807424593967518</v>
      </c>
      <c r="K99" s="166">
        <f t="shared" si="54"/>
        <v>-248</v>
      </c>
      <c r="L99" s="166">
        <f t="shared" si="55"/>
        <v>1414</v>
      </c>
      <c r="M99" s="167">
        <f t="shared" si="52"/>
        <v>1.0344804385075672E-3</v>
      </c>
    </row>
    <row r="100" spans="2:13" x14ac:dyDescent="0.25">
      <c r="B100" s="165" t="s">
        <v>118</v>
      </c>
      <c r="C100" s="166">
        <v>1161</v>
      </c>
      <c r="D100" s="166">
        <v>1298</v>
      </c>
      <c r="E100" s="166">
        <v>1378</v>
      </c>
      <c r="F100" s="166">
        <v>1658</v>
      </c>
      <c r="G100" s="166">
        <v>1670</v>
      </c>
      <c r="H100" s="166">
        <v>1604</v>
      </c>
      <c r="I100" s="181">
        <f t="shared" si="56"/>
        <v>-3.952095808383238E-2</v>
      </c>
      <c r="J100" s="167">
        <f t="shared" si="53"/>
        <v>0.23574730354391371</v>
      </c>
      <c r="K100" s="166">
        <f t="shared" si="54"/>
        <v>-66</v>
      </c>
      <c r="L100" s="166">
        <f t="shared" si="55"/>
        <v>306</v>
      </c>
      <c r="M100" s="167">
        <f t="shared" si="52"/>
        <v>8.9935318339628056E-4</v>
      </c>
    </row>
    <row r="101" spans="2:13" x14ac:dyDescent="0.25">
      <c r="B101" s="165" t="s">
        <v>125</v>
      </c>
      <c r="C101" s="166">
        <v>265</v>
      </c>
      <c r="D101" s="166">
        <v>49</v>
      </c>
      <c r="E101" s="166">
        <v>506</v>
      </c>
      <c r="F101" s="166">
        <v>460</v>
      </c>
      <c r="G101" s="166">
        <v>520</v>
      </c>
      <c r="H101" s="166">
        <v>473</v>
      </c>
      <c r="I101" s="181">
        <f t="shared" si="56"/>
        <v>-9.0384615384615397E-2</v>
      </c>
      <c r="J101" s="167">
        <f t="shared" si="53"/>
        <v>8.6530612244897966</v>
      </c>
      <c r="K101" s="166">
        <f t="shared" si="54"/>
        <v>-47</v>
      </c>
      <c r="L101" s="166">
        <f t="shared" si="55"/>
        <v>424</v>
      </c>
      <c r="M101" s="167">
        <f t="shared" si="52"/>
        <v>2.6520826418107276E-4</v>
      </c>
    </row>
    <row r="102" spans="2:13" x14ac:dyDescent="0.25">
      <c r="B102" s="165" t="s">
        <v>121</v>
      </c>
      <c r="C102" s="166">
        <v>132</v>
      </c>
      <c r="D102" s="166">
        <v>85</v>
      </c>
      <c r="E102" s="166">
        <v>310</v>
      </c>
      <c r="F102" s="166">
        <v>229</v>
      </c>
      <c r="G102" s="166">
        <v>446</v>
      </c>
      <c r="H102" s="166">
        <v>428</v>
      </c>
      <c r="I102" s="181">
        <f t="shared" si="56"/>
        <v>-4.035874439461884E-2</v>
      </c>
      <c r="J102" s="167">
        <f t="shared" si="53"/>
        <v>4.0352941176470587</v>
      </c>
      <c r="K102" s="166">
        <f t="shared" si="54"/>
        <v>-18</v>
      </c>
      <c r="L102" s="166">
        <f t="shared" si="55"/>
        <v>343</v>
      </c>
      <c r="M102" s="167">
        <f t="shared" si="52"/>
        <v>2.3997703397357113E-4</v>
      </c>
    </row>
    <row r="103" spans="2:13" x14ac:dyDescent="0.25">
      <c r="B103" s="165" t="s">
        <v>130</v>
      </c>
      <c r="C103" s="166">
        <v>112</v>
      </c>
      <c r="D103" s="166">
        <v>15</v>
      </c>
      <c r="E103" s="166">
        <v>169</v>
      </c>
      <c r="F103" s="166">
        <v>83</v>
      </c>
      <c r="G103" s="166">
        <v>104</v>
      </c>
      <c r="H103" s="166">
        <v>122</v>
      </c>
      <c r="I103" s="181">
        <f t="shared" si="56"/>
        <v>0.17307692307692313</v>
      </c>
      <c r="J103" s="167">
        <f t="shared" si="53"/>
        <v>7.1333333333333329</v>
      </c>
      <c r="K103" s="166">
        <f t="shared" si="54"/>
        <v>18</v>
      </c>
      <c r="L103" s="166">
        <f t="shared" si="55"/>
        <v>107</v>
      </c>
      <c r="M103" s="167">
        <f t="shared" si="52"/>
        <v>6.840466856256E-5</v>
      </c>
    </row>
    <row r="104" spans="2:13" x14ac:dyDescent="0.25">
      <c r="B104" s="165" t="s">
        <v>133</v>
      </c>
      <c r="C104" s="166">
        <v>61</v>
      </c>
      <c r="D104" s="166">
        <v>25</v>
      </c>
      <c r="E104" s="166">
        <v>71</v>
      </c>
      <c r="F104" s="166">
        <v>140</v>
      </c>
      <c r="G104" s="166">
        <v>261</v>
      </c>
      <c r="H104" s="166">
        <v>129</v>
      </c>
      <c r="I104" s="181">
        <f t="shared" si="56"/>
        <v>-0.50574712643678166</v>
      </c>
      <c r="J104" s="167">
        <f t="shared" si="53"/>
        <v>4.16</v>
      </c>
      <c r="K104" s="166">
        <f t="shared" si="54"/>
        <v>-132</v>
      </c>
      <c r="L104" s="166">
        <f t="shared" si="55"/>
        <v>104</v>
      </c>
      <c r="M104" s="167">
        <f t="shared" si="52"/>
        <v>7.2329526594838025E-5</v>
      </c>
    </row>
    <row r="105" spans="2:13" x14ac:dyDescent="0.25">
      <c r="B105" s="170" t="s">
        <v>147</v>
      </c>
      <c r="C105" s="171">
        <f t="shared" ref="C105" si="57">C97-SUM(C98:C104)</f>
        <v>1504</v>
      </c>
      <c r="D105" s="171">
        <f t="shared" ref="D105:E105" si="58">D97-SUM(D98:D104)</f>
        <v>873</v>
      </c>
      <c r="E105" s="171">
        <f t="shared" si="58"/>
        <v>2227</v>
      </c>
      <c r="F105" s="171">
        <f t="shared" ref="F105:H105" si="59">F97-SUM(F98:F104)</f>
        <v>2838</v>
      </c>
      <c r="G105" s="171">
        <f t="shared" si="59"/>
        <v>3284</v>
      </c>
      <c r="H105" s="171">
        <f t="shared" si="59"/>
        <v>3229</v>
      </c>
      <c r="I105" s="182">
        <f t="shared" si="56"/>
        <v>-1.6747868453105941E-2</v>
      </c>
      <c r="J105" s="172">
        <f t="shared" si="53"/>
        <v>2.6987399770904927</v>
      </c>
      <c r="K105" s="171">
        <f>H105-G105</f>
        <v>-55</v>
      </c>
      <c r="L105" s="171">
        <f t="shared" si="55"/>
        <v>2356</v>
      </c>
      <c r="M105" s="172">
        <f t="shared" si="52"/>
        <v>1.8104809408893952E-3</v>
      </c>
    </row>
    <row r="106" spans="2:13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6"/>
      <c r="L106" s="155"/>
      <c r="M106" s="155"/>
    </row>
    <row r="107" spans="2:13" x14ac:dyDescent="0.25">
      <c r="B107" s="158" t="s">
        <v>70</v>
      </c>
      <c r="C107" s="178">
        <v>36009</v>
      </c>
      <c r="D107" s="178">
        <v>13358</v>
      </c>
      <c r="E107" s="178">
        <v>62525</v>
      </c>
      <c r="F107" s="178">
        <v>83965</v>
      </c>
      <c r="G107" s="178">
        <v>76840</v>
      </c>
      <c r="H107" s="178">
        <v>85109</v>
      </c>
      <c r="I107" s="179">
        <f>IFERROR(H107/G107-1,"-")</f>
        <v>0.10761322228006254</v>
      </c>
      <c r="J107" s="179">
        <f>IFERROR(H107/D107-1,"-")</f>
        <v>5.3713879323251987</v>
      </c>
      <c r="K107" s="178">
        <f>H107-G107</f>
        <v>8269</v>
      </c>
      <c r="L107" s="178">
        <f>H107-D107</f>
        <v>71751</v>
      </c>
      <c r="M107" s="179">
        <f t="shared" ref="M107:M119" si="60">H107/H$9</f>
        <v>4.7720106038450151E-2</v>
      </c>
    </row>
    <row r="108" spans="2:13" x14ac:dyDescent="0.25">
      <c r="B108" s="161" t="s">
        <v>99</v>
      </c>
      <c r="C108" s="162">
        <v>7208</v>
      </c>
      <c r="D108" s="162">
        <v>7891</v>
      </c>
      <c r="E108" s="162">
        <v>11080</v>
      </c>
      <c r="F108" s="162">
        <v>15306</v>
      </c>
      <c r="G108" s="162">
        <v>11583</v>
      </c>
      <c r="H108" s="162">
        <v>13516</v>
      </c>
      <c r="I108" s="180">
        <f>IFERROR(H108/G108-1,"-")</f>
        <v>0.16688250021583362</v>
      </c>
      <c r="J108" s="163">
        <f t="shared" ref="J108:J119" si="61">IFERROR(H108/D108-1,"-")</f>
        <v>0.71283740970726139</v>
      </c>
      <c r="K108" s="162">
        <f t="shared" ref="K108:K118" si="62">H108-G108</f>
        <v>1933</v>
      </c>
      <c r="L108" s="162">
        <f t="shared" ref="L108:L119" si="63">H108-D108</f>
        <v>5625</v>
      </c>
      <c r="M108" s="163">
        <f t="shared" si="60"/>
        <v>7.5783401663242697E-3</v>
      </c>
    </row>
    <row r="109" spans="2:13" x14ac:dyDescent="0.25">
      <c r="B109" s="165" t="s">
        <v>105</v>
      </c>
      <c r="C109" s="166">
        <v>1451</v>
      </c>
      <c r="D109" s="166">
        <v>7546</v>
      </c>
      <c r="E109" s="166">
        <v>5001</v>
      </c>
      <c r="F109" s="166">
        <v>6835</v>
      </c>
      <c r="G109" s="166">
        <v>3189</v>
      </c>
      <c r="H109" s="166">
        <v>4173</v>
      </c>
      <c r="I109" s="181">
        <f>IFERROR(H109/G109-1,"-")</f>
        <v>0.30856067732831605</v>
      </c>
      <c r="J109" s="167">
        <f t="shared" si="61"/>
        <v>-0.44699178372647763</v>
      </c>
      <c r="K109" s="166">
        <f t="shared" si="62"/>
        <v>984</v>
      </c>
      <c r="L109" s="166">
        <f t="shared" si="63"/>
        <v>-3373</v>
      </c>
      <c r="M109" s="167">
        <f t="shared" si="60"/>
        <v>2.3397760812423184E-3</v>
      </c>
    </row>
    <row r="110" spans="2:13" x14ac:dyDescent="0.25">
      <c r="B110" s="165" t="s">
        <v>102</v>
      </c>
      <c r="C110" s="166">
        <v>5757</v>
      </c>
      <c r="D110" s="166">
        <v>345</v>
      </c>
      <c r="E110" s="166">
        <v>6079</v>
      </c>
      <c r="F110" s="166">
        <v>8471</v>
      </c>
      <c r="G110" s="166">
        <v>8394</v>
      </c>
      <c r="H110" s="166">
        <v>9343</v>
      </c>
      <c r="I110" s="181">
        <f>IFERROR(H110/G110-1,"-")</f>
        <v>0.113056945437217</v>
      </c>
      <c r="J110" s="167">
        <f t="shared" si="61"/>
        <v>26.081159420289854</v>
      </c>
      <c r="K110" s="166">
        <f t="shared" si="62"/>
        <v>949</v>
      </c>
      <c r="L110" s="166">
        <f t="shared" si="63"/>
        <v>8998</v>
      </c>
      <c r="M110" s="167">
        <f t="shared" si="60"/>
        <v>5.2385640850819513E-3</v>
      </c>
    </row>
    <row r="111" spans="2:13" x14ac:dyDescent="0.25">
      <c r="B111" s="161" t="s">
        <v>109</v>
      </c>
      <c r="C111" s="162">
        <v>28801</v>
      </c>
      <c r="D111" s="162">
        <v>5467</v>
      </c>
      <c r="E111" s="162">
        <v>51445</v>
      </c>
      <c r="F111" s="162">
        <v>68659</v>
      </c>
      <c r="G111" s="162">
        <v>65257</v>
      </c>
      <c r="H111" s="162">
        <v>71593</v>
      </c>
      <c r="I111" s="180">
        <f>IFERROR(H111/G111-1,"-")</f>
        <v>9.7093032165131765E-2</v>
      </c>
      <c r="J111" s="163">
        <f t="shared" si="61"/>
        <v>12.095481982805927</v>
      </c>
      <c r="K111" s="162">
        <f t="shared" si="62"/>
        <v>6336</v>
      </c>
      <c r="L111" s="162">
        <f t="shared" si="63"/>
        <v>66126</v>
      </c>
      <c r="M111" s="163">
        <f t="shared" si="60"/>
        <v>4.0141765872125881E-2</v>
      </c>
    </row>
    <row r="112" spans="2:13" x14ac:dyDescent="0.25">
      <c r="B112" s="165" t="s">
        <v>112</v>
      </c>
      <c r="C112" s="166">
        <v>15739</v>
      </c>
      <c r="D112" s="166">
        <v>922</v>
      </c>
      <c r="E112" s="166">
        <v>27573</v>
      </c>
      <c r="F112" s="166">
        <v>42881</v>
      </c>
      <c r="G112" s="166">
        <v>37983</v>
      </c>
      <c r="H112" s="166">
        <v>39568</v>
      </c>
      <c r="I112" s="181">
        <f t="shared" ref="I112:I119" si="64">IFERROR(H112/G112-1,"-")</f>
        <v>4.1729194639707146E-2</v>
      </c>
      <c r="J112" s="167">
        <f t="shared" si="61"/>
        <v>41.915401301518436</v>
      </c>
      <c r="K112" s="166">
        <f t="shared" si="62"/>
        <v>1585</v>
      </c>
      <c r="L112" s="166">
        <f t="shared" si="63"/>
        <v>38646</v>
      </c>
      <c r="M112" s="167">
        <f t="shared" si="60"/>
        <v>2.2185540374453885E-2</v>
      </c>
    </row>
    <row r="113" spans="2:13" x14ac:dyDescent="0.25">
      <c r="B113" s="165" t="s">
        <v>115</v>
      </c>
      <c r="C113" s="166">
        <v>1827</v>
      </c>
      <c r="D113" s="166">
        <v>1264</v>
      </c>
      <c r="E113" s="166">
        <v>3166</v>
      </c>
      <c r="F113" s="166">
        <v>3839</v>
      </c>
      <c r="G113" s="166">
        <v>3371</v>
      </c>
      <c r="H113" s="166">
        <v>3901</v>
      </c>
      <c r="I113" s="181">
        <f t="shared" si="64"/>
        <v>0.15722337585286272</v>
      </c>
      <c r="J113" s="167">
        <f t="shared" si="61"/>
        <v>2.0862341772151898</v>
      </c>
      <c r="K113" s="166">
        <f t="shared" si="62"/>
        <v>530</v>
      </c>
      <c r="L113" s="166">
        <f t="shared" si="63"/>
        <v>2637</v>
      </c>
      <c r="M113" s="167">
        <f t="shared" si="60"/>
        <v>2.1872673119880865E-3</v>
      </c>
    </row>
    <row r="114" spans="2:13" x14ac:dyDescent="0.25">
      <c r="B114" s="165" t="s">
        <v>118</v>
      </c>
      <c r="C114" s="166">
        <v>1518</v>
      </c>
      <c r="D114" s="166">
        <v>1411</v>
      </c>
      <c r="E114" s="166">
        <v>3524</v>
      </c>
      <c r="F114" s="166">
        <v>6254</v>
      </c>
      <c r="G114" s="166">
        <v>4114</v>
      </c>
      <c r="H114" s="166">
        <v>5557</v>
      </c>
      <c r="I114" s="181">
        <f t="shared" si="64"/>
        <v>0.35075352455031594</v>
      </c>
      <c r="J114" s="167">
        <f t="shared" si="61"/>
        <v>2.9383416017009214</v>
      </c>
      <c r="K114" s="166">
        <f t="shared" si="62"/>
        <v>1443</v>
      </c>
      <c r="L114" s="166">
        <f t="shared" si="63"/>
        <v>4146</v>
      </c>
      <c r="M114" s="167">
        <f t="shared" si="60"/>
        <v>3.1157765836241466E-3</v>
      </c>
    </row>
    <row r="115" spans="2:13" x14ac:dyDescent="0.25">
      <c r="B115" s="165" t="s">
        <v>125</v>
      </c>
      <c r="C115" s="166">
        <v>586</v>
      </c>
      <c r="D115" s="166">
        <v>105</v>
      </c>
      <c r="E115" s="166">
        <v>2413</v>
      </c>
      <c r="F115" s="166">
        <v>2507</v>
      </c>
      <c r="G115" s="166">
        <v>2820</v>
      </c>
      <c r="H115" s="166">
        <v>2924</v>
      </c>
      <c r="I115" s="181">
        <f t="shared" si="64"/>
        <v>3.6879432624113528E-2</v>
      </c>
      <c r="J115" s="167">
        <f t="shared" si="61"/>
        <v>26.847619047619048</v>
      </c>
      <c r="K115" s="166">
        <f t="shared" si="62"/>
        <v>104</v>
      </c>
      <c r="L115" s="166">
        <f t="shared" si="63"/>
        <v>2819</v>
      </c>
      <c r="M115" s="167">
        <f t="shared" si="60"/>
        <v>1.6394692694829953E-3</v>
      </c>
    </row>
    <row r="116" spans="2:13" x14ac:dyDescent="0.25">
      <c r="B116" s="165" t="s">
        <v>121</v>
      </c>
      <c r="C116" s="166">
        <v>875</v>
      </c>
      <c r="D116" s="166">
        <v>153</v>
      </c>
      <c r="E116" s="166">
        <v>2002</v>
      </c>
      <c r="F116" s="166">
        <v>1709</v>
      </c>
      <c r="G116" s="166">
        <v>2062</v>
      </c>
      <c r="H116" s="166">
        <v>1920</v>
      </c>
      <c r="I116" s="181">
        <f t="shared" si="64"/>
        <v>-6.8865179437439417E-2</v>
      </c>
      <c r="J116" s="167">
        <f t="shared" si="61"/>
        <v>11.549019607843137</v>
      </c>
      <c r="K116" s="166">
        <f t="shared" si="62"/>
        <v>-142</v>
      </c>
      <c r="L116" s="166">
        <f t="shared" si="63"/>
        <v>1767</v>
      </c>
      <c r="M116" s="167">
        <f t="shared" si="60"/>
        <v>1.0765324888534031E-3</v>
      </c>
    </row>
    <row r="117" spans="2:13" x14ac:dyDescent="0.25">
      <c r="B117" s="165" t="s">
        <v>130</v>
      </c>
      <c r="C117" s="166">
        <v>386</v>
      </c>
      <c r="D117" s="166">
        <v>4</v>
      </c>
      <c r="E117" s="166">
        <v>449</v>
      </c>
      <c r="F117" s="166">
        <v>667</v>
      </c>
      <c r="G117" s="166">
        <v>862</v>
      </c>
      <c r="H117" s="166">
        <v>814</v>
      </c>
      <c r="I117" s="181">
        <f t="shared" si="64"/>
        <v>-5.5684454756380508E-2</v>
      </c>
      <c r="J117" s="167">
        <f t="shared" si="61"/>
        <v>202.5</v>
      </c>
      <c r="K117" s="166">
        <f t="shared" si="62"/>
        <v>-48</v>
      </c>
      <c r="L117" s="166">
        <f t="shared" si="63"/>
        <v>810</v>
      </c>
      <c r="M117" s="167">
        <f t="shared" si="60"/>
        <v>4.5640491975347406E-4</v>
      </c>
    </row>
    <row r="118" spans="2:13" x14ac:dyDescent="0.25">
      <c r="B118" s="165" t="s">
        <v>133</v>
      </c>
      <c r="C118" s="166">
        <v>909</v>
      </c>
      <c r="D118" s="166">
        <v>4</v>
      </c>
      <c r="E118" s="166">
        <v>673</v>
      </c>
      <c r="F118" s="166">
        <v>419</v>
      </c>
      <c r="G118" s="166">
        <v>1056</v>
      </c>
      <c r="H118" s="166">
        <v>662</v>
      </c>
      <c r="I118" s="181">
        <f t="shared" si="64"/>
        <v>-0.37310606060606055</v>
      </c>
      <c r="J118" s="167">
        <f t="shared" si="61"/>
        <v>164.5</v>
      </c>
      <c r="K118" s="166">
        <f t="shared" si="62"/>
        <v>-394</v>
      </c>
      <c r="L118" s="166">
        <f t="shared" si="63"/>
        <v>658</v>
      </c>
      <c r="M118" s="167">
        <f t="shared" si="60"/>
        <v>3.7117943105257966E-4</v>
      </c>
    </row>
    <row r="119" spans="2:13" x14ac:dyDescent="0.25">
      <c r="B119" s="170" t="s">
        <v>147</v>
      </c>
      <c r="C119" s="171">
        <f t="shared" ref="C119" si="65">C111-SUM(C112:C118)</f>
        <v>6961</v>
      </c>
      <c r="D119" s="171">
        <f t="shared" ref="D119:E119" si="66">D111-SUM(D112:D118)</f>
        <v>1604</v>
      </c>
      <c r="E119" s="171">
        <f t="shared" si="66"/>
        <v>11645</v>
      </c>
      <c r="F119" s="171">
        <f t="shared" ref="F119:H119" si="67">F111-SUM(F112:F118)</f>
        <v>10383</v>
      </c>
      <c r="G119" s="171">
        <f t="shared" si="67"/>
        <v>12989</v>
      </c>
      <c r="H119" s="171">
        <f t="shared" si="67"/>
        <v>16247</v>
      </c>
      <c r="I119" s="182">
        <f t="shared" si="64"/>
        <v>0.25082762337362374</v>
      </c>
      <c r="J119" s="172">
        <f t="shared" si="61"/>
        <v>9.1290523690773071</v>
      </c>
      <c r="K119" s="171">
        <f>H119-G119</f>
        <v>3258</v>
      </c>
      <c r="L119" s="171">
        <f t="shared" si="63"/>
        <v>14643</v>
      </c>
      <c r="M119" s="172">
        <f t="shared" si="60"/>
        <v>9.1095954929173127E-3</v>
      </c>
    </row>
    <row r="120" spans="2:13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6"/>
      <c r="L120" s="155"/>
      <c r="M120" s="155"/>
    </row>
    <row r="121" spans="2:13" x14ac:dyDescent="0.25">
      <c r="B121" s="158" t="s">
        <v>70</v>
      </c>
      <c r="C121" s="178">
        <v>52853</v>
      </c>
      <c r="D121" s="178">
        <v>32717</v>
      </c>
      <c r="E121" s="178">
        <v>68599</v>
      </c>
      <c r="F121" s="178">
        <v>90712</v>
      </c>
      <c r="G121" s="178">
        <v>88492</v>
      </c>
      <c r="H121" s="178">
        <v>97268</v>
      </c>
      <c r="I121" s="179">
        <f>IFERROR(H121/G121-1,"-")</f>
        <v>9.9172806581385942E-2</v>
      </c>
      <c r="J121" s="179">
        <f>IFERROR(H121/D121-1,"-")</f>
        <v>1.9730109728887122</v>
      </c>
      <c r="K121" s="178">
        <f>H121-G121</f>
        <v>8776</v>
      </c>
      <c r="L121" s="178">
        <f>H121-D121</f>
        <v>64551</v>
      </c>
      <c r="M121" s="179">
        <f t="shared" ref="M121:M133" si="68">H121/H$9</f>
        <v>5.4537584440517095E-2</v>
      </c>
    </row>
    <row r="122" spans="2:13" x14ac:dyDescent="0.25">
      <c r="B122" s="161" t="s">
        <v>99</v>
      </c>
      <c r="C122" s="162">
        <v>26940</v>
      </c>
      <c r="D122" s="162">
        <v>20071</v>
      </c>
      <c r="E122" s="162">
        <v>37846</v>
      </c>
      <c r="F122" s="162">
        <v>50185</v>
      </c>
      <c r="G122" s="162">
        <v>48415</v>
      </c>
      <c r="H122" s="162">
        <v>53914</v>
      </c>
      <c r="I122" s="180">
        <f>IFERROR(H122/G122-1,"-")</f>
        <v>0.1135805019105649</v>
      </c>
      <c r="J122" s="163">
        <f t="shared" ref="J122:J133" si="69">IFERROR(H122/D122-1,"-")</f>
        <v>1.6861641173832895</v>
      </c>
      <c r="K122" s="162">
        <f t="shared" ref="K122:K132" si="70">H122-G122</f>
        <v>5499</v>
      </c>
      <c r="L122" s="162">
        <f t="shared" ref="L122:L133" si="71">H122-D122</f>
        <v>33843</v>
      </c>
      <c r="M122" s="163">
        <f t="shared" si="68"/>
        <v>3.0229256564605407E-2</v>
      </c>
    </row>
    <row r="123" spans="2:13" x14ac:dyDescent="0.25">
      <c r="B123" s="165" t="s">
        <v>105</v>
      </c>
      <c r="C123" s="166">
        <v>13715</v>
      </c>
      <c r="D123" s="166">
        <v>10606</v>
      </c>
      <c r="E123" s="166">
        <v>18143</v>
      </c>
      <c r="F123" s="166">
        <v>22897</v>
      </c>
      <c r="G123" s="166">
        <v>21110</v>
      </c>
      <c r="H123" s="166">
        <v>25718</v>
      </c>
      <c r="I123" s="181">
        <f>IFERROR(H123/G123-1,"-")</f>
        <v>0.21828517290383709</v>
      </c>
      <c r="J123" s="167">
        <f t="shared" si="69"/>
        <v>1.4248538563077502</v>
      </c>
      <c r="K123" s="166">
        <f t="shared" si="70"/>
        <v>4608</v>
      </c>
      <c r="L123" s="166">
        <f t="shared" si="71"/>
        <v>15112</v>
      </c>
      <c r="M123" s="167">
        <f t="shared" si="68"/>
        <v>1.4419928410589491E-2</v>
      </c>
    </row>
    <row r="124" spans="2:13" x14ac:dyDescent="0.25">
      <c r="B124" s="165" t="s">
        <v>102</v>
      </c>
      <c r="C124" s="166">
        <v>13225</v>
      </c>
      <c r="D124" s="166">
        <v>9465</v>
      </c>
      <c r="E124" s="166">
        <v>19703</v>
      </c>
      <c r="F124" s="166">
        <v>27288</v>
      </c>
      <c r="G124" s="166">
        <v>27305</v>
      </c>
      <c r="H124" s="166">
        <v>28196</v>
      </c>
      <c r="I124" s="181">
        <f>IFERROR(H124/G124-1,"-")</f>
        <v>3.2631386193004985E-2</v>
      </c>
      <c r="J124" s="167">
        <f t="shared" si="69"/>
        <v>1.978975171685156</v>
      </c>
      <c r="K124" s="166">
        <f t="shared" si="70"/>
        <v>891</v>
      </c>
      <c r="L124" s="166">
        <f t="shared" si="71"/>
        <v>18731</v>
      </c>
      <c r="M124" s="167">
        <f t="shared" si="68"/>
        <v>1.5809328154015916E-2</v>
      </c>
    </row>
    <row r="125" spans="2:13" x14ac:dyDescent="0.25">
      <c r="B125" s="161" t="s">
        <v>109</v>
      </c>
      <c r="C125" s="162">
        <v>25913</v>
      </c>
      <c r="D125" s="162">
        <v>12646</v>
      </c>
      <c r="E125" s="162">
        <v>30753</v>
      </c>
      <c r="F125" s="162">
        <v>40527</v>
      </c>
      <c r="G125" s="162">
        <v>40077</v>
      </c>
      <c r="H125" s="162">
        <v>43354</v>
      </c>
      <c r="I125" s="180">
        <f>IFERROR(H125/G125-1,"-")</f>
        <v>8.1767597375053125E-2</v>
      </c>
      <c r="J125" s="163">
        <f t="shared" si="69"/>
        <v>2.4282777162739206</v>
      </c>
      <c r="K125" s="162">
        <f t="shared" si="70"/>
        <v>3277</v>
      </c>
      <c r="L125" s="162">
        <f t="shared" si="71"/>
        <v>30708</v>
      </c>
      <c r="M125" s="163">
        <f t="shared" si="68"/>
        <v>2.4308327875911688E-2</v>
      </c>
    </row>
    <row r="126" spans="2:13" x14ac:dyDescent="0.25">
      <c r="B126" s="165" t="s">
        <v>112</v>
      </c>
      <c r="C126" s="166">
        <v>2810</v>
      </c>
      <c r="D126" s="166">
        <v>350</v>
      </c>
      <c r="E126" s="166">
        <v>3087</v>
      </c>
      <c r="F126" s="166">
        <v>4703</v>
      </c>
      <c r="G126" s="166">
        <v>4970</v>
      </c>
      <c r="H126" s="166">
        <v>4654</v>
      </c>
      <c r="I126" s="181">
        <f t="shared" ref="I126:I133" si="72">IFERROR(H126/G126-1,"-")</f>
        <v>-6.3581488933601604E-2</v>
      </c>
      <c r="J126" s="167">
        <f t="shared" si="69"/>
        <v>12.297142857142857</v>
      </c>
      <c r="K126" s="166">
        <f t="shared" si="70"/>
        <v>-316</v>
      </c>
      <c r="L126" s="166">
        <f t="shared" si="71"/>
        <v>4304</v>
      </c>
      <c r="M126" s="167">
        <f t="shared" si="68"/>
        <v>2.6094698974602802E-3</v>
      </c>
    </row>
    <row r="127" spans="2:13" x14ac:dyDescent="0.25">
      <c r="B127" s="165" t="s">
        <v>115</v>
      </c>
      <c r="C127" s="166">
        <v>2894</v>
      </c>
      <c r="D127" s="166">
        <v>1389</v>
      </c>
      <c r="E127" s="166">
        <v>3841</v>
      </c>
      <c r="F127" s="166">
        <v>6658</v>
      </c>
      <c r="G127" s="166">
        <v>6303</v>
      </c>
      <c r="H127" s="166">
        <v>7181</v>
      </c>
      <c r="I127" s="181">
        <f t="shared" si="72"/>
        <v>0.13929874662858954</v>
      </c>
      <c r="J127" s="167">
        <f t="shared" si="69"/>
        <v>4.1699064074874013</v>
      </c>
      <c r="K127" s="166">
        <f t="shared" si="70"/>
        <v>878</v>
      </c>
      <c r="L127" s="166">
        <f t="shared" si="71"/>
        <v>5792</v>
      </c>
      <c r="M127" s="167">
        <f t="shared" si="68"/>
        <v>4.0263436471126499E-3</v>
      </c>
    </row>
    <row r="128" spans="2:13" x14ac:dyDescent="0.25">
      <c r="B128" s="165" t="s">
        <v>118</v>
      </c>
      <c r="C128" s="166">
        <v>1950</v>
      </c>
      <c r="D128" s="166">
        <v>1699</v>
      </c>
      <c r="E128" s="166">
        <v>3052</v>
      </c>
      <c r="F128" s="166">
        <v>3446</v>
      </c>
      <c r="G128" s="166">
        <v>3141</v>
      </c>
      <c r="H128" s="166">
        <v>3303</v>
      </c>
      <c r="I128" s="181">
        <f t="shared" si="72"/>
        <v>5.1575931232091587E-2</v>
      </c>
      <c r="J128" s="167">
        <f t="shared" si="69"/>
        <v>0.94408475573866979</v>
      </c>
      <c r="K128" s="166">
        <f t="shared" si="70"/>
        <v>162</v>
      </c>
      <c r="L128" s="166">
        <f t="shared" si="71"/>
        <v>1604</v>
      </c>
      <c r="M128" s="167">
        <f t="shared" si="68"/>
        <v>1.8519722972306202E-3</v>
      </c>
    </row>
    <row r="129" spans="2:13" x14ac:dyDescent="0.25">
      <c r="B129" s="165" t="s">
        <v>125</v>
      </c>
      <c r="C129" s="166">
        <v>527</v>
      </c>
      <c r="D129" s="166">
        <v>177</v>
      </c>
      <c r="E129" s="166">
        <v>909</v>
      </c>
      <c r="F129" s="166">
        <v>967</v>
      </c>
      <c r="G129" s="166">
        <v>1000</v>
      </c>
      <c r="H129" s="166">
        <v>1064</v>
      </c>
      <c r="I129" s="181">
        <f t="shared" si="72"/>
        <v>6.4000000000000057E-2</v>
      </c>
      <c r="J129" s="167">
        <f t="shared" si="69"/>
        <v>5.0112994350282483</v>
      </c>
      <c r="K129" s="166">
        <f t="shared" si="70"/>
        <v>64</v>
      </c>
      <c r="L129" s="166">
        <f t="shared" si="71"/>
        <v>887</v>
      </c>
      <c r="M129" s="167">
        <f t="shared" si="68"/>
        <v>5.9657842090626097E-4</v>
      </c>
    </row>
    <row r="130" spans="2:13" x14ac:dyDescent="0.25">
      <c r="B130" s="165" t="s">
        <v>121</v>
      </c>
      <c r="C130" s="166">
        <v>455</v>
      </c>
      <c r="D130" s="166">
        <v>143</v>
      </c>
      <c r="E130" s="166">
        <v>664</v>
      </c>
      <c r="F130" s="166">
        <v>764</v>
      </c>
      <c r="G130" s="166">
        <v>763</v>
      </c>
      <c r="H130" s="166">
        <v>863</v>
      </c>
      <c r="I130" s="181">
        <f t="shared" si="72"/>
        <v>0.13106159895150715</v>
      </c>
      <c r="J130" s="167">
        <f t="shared" si="69"/>
        <v>5.034965034965035</v>
      </c>
      <c r="K130" s="166">
        <f t="shared" si="70"/>
        <v>100</v>
      </c>
      <c r="L130" s="166">
        <f t="shared" si="71"/>
        <v>720</v>
      </c>
      <c r="M130" s="167">
        <f t="shared" si="68"/>
        <v>4.8387892597942029E-4</v>
      </c>
    </row>
    <row r="131" spans="2:13" x14ac:dyDescent="0.25">
      <c r="B131" s="165" t="s">
        <v>130</v>
      </c>
      <c r="C131" s="166">
        <v>630</v>
      </c>
      <c r="D131" s="166">
        <v>17</v>
      </c>
      <c r="E131" s="166">
        <v>503</v>
      </c>
      <c r="F131" s="166">
        <v>728</v>
      </c>
      <c r="G131" s="166">
        <v>806</v>
      </c>
      <c r="H131" s="166">
        <v>630</v>
      </c>
      <c r="I131" s="181">
        <f t="shared" si="72"/>
        <v>-0.21836228287841186</v>
      </c>
      <c r="J131" s="167">
        <f t="shared" si="69"/>
        <v>36.058823529411768</v>
      </c>
      <c r="K131" s="166">
        <f t="shared" si="70"/>
        <v>-176</v>
      </c>
      <c r="L131" s="166">
        <f t="shared" si="71"/>
        <v>613</v>
      </c>
      <c r="M131" s="167">
        <f t="shared" si="68"/>
        <v>3.532372229050229E-4</v>
      </c>
    </row>
    <row r="132" spans="2:13" x14ac:dyDescent="0.25">
      <c r="B132" s="165" t="s">
        <v>133</v>
      </c>
      <c r="C132" s="166">
        <v>970</v>
      </c>
      <c r="D132" s="166">
        <v>89</v>
      </c>
      <c r="E132" s="166">
        <v>927</v>
      </c>
      <c r="F132" s="166">
        <v>1366</v>
      </c>
      <c r="G132" s="166">
        <v>1246</v>
      </c>
      <c r="H132" s="166">
        <v>1296</v>
      </c>
      <c r="I132" s="181">
        <f t="shared" si="72"/>
        <v>4.0128410914927803E-2</v>
      </c>
      <c r="J132" s="167">
        <f t="shared" si="69"/>
        <v>13.561797752808989</v>
      </c>
      <c r="K132" s="166">
        <f t="shared" si="70"/>
        <v>50</v>
      </c>
      <c r="L132" s="166">
        <f t="shared" si="71"/>
        <v>1207</v>
      </c>
      <c r="M132" s="167">
        <f t="shared" si="68"/>
        <v>7.2665942997604711E-4</v>
      </c>
    </row>
    <row r="133" spans="2:13" x14ac:dyDescent="0.25">
      <c r="B133" s="170" t="s">
        <v>147</v>
      </c>
      <c r="C133" s="171">
        <f t="shared" ref="C133" si="73">C125-SUM(C126:C132)</f>
        <v>15677</v>
      </c>
      <c r="D133" s="171">
        <f t="shared" ref="D133:E133" si="74">D125-SUM(D126:D132)</f>
        <v>8782</v>
      </c>
      <c r="E133" s="171">
        <f t="shared" si="74"/>
        <v>17770</v>
      </c>
      <c r="F133" s="171">
        <f t="shared" ref="F133:H133" si="75">F125-SUM(F126:F132)</f>
        <v>21895</v>
      </c>
      <c r="G133" s="171">
        <f t="shared" si="75"/>
        <v>21848</v>
      </c>
      <c r="H133" s="171">
        <f t="shared" si="75"/>
        <v>24363</v>
      </c>
      <c r="I133" s="182">
        <f t="shared" si="72"/>
        <v>0.11511351153423655</v>
      </c>
      <c r="J133" s="172">
        <f t="shared" si="69"/>
        <v>1.7741972215896151</v>
      </c>
      <c r="K133" s="171">
        <f>H133-G133</f>
        <v>2515</v>
      </c>
      <c r="L133" s="171">
        <f t="shared" si="71"/>
        <v>15581</v>
      </c>
      <c r="M133" s="172">
        <f t="shared" si="68"/>
        <v>1.3660188034341386E-2</v>
      </c>
    </row>
    <row r="134" spans="2:13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6"/>
      <c r="L134" s="155"/>
      <c r="M134" s="155"/>
    </row>
    <row r="135" spans="2:13" x14ac:dyDescent="0.25">
      <c r="B135" s="158" t="s">
        <v>70</v>
      </c>
      <c r="C135" s="178">
        <v>52299</v>
      </c>
      <c r="D135" s="178">
        <v>23234</v>
      </c>
      <c r="E135" s="178">
        <v>83389</v>
      </c>
      <c r="F135" s="178">
        <v>90749</v>
      </c>
      <c r="G135" s="178">
        <v>96132</v>
      </c>
      <c r="H135" s="178">
        <v>93370</v>
      </c>
      <c r="I135" s="179">
        <f>IFERROR(H135/G135-1,"-")</f>
        <v>-2.8731327757666514E-2</v>
      </c>
      <c r="J135" s="179">
        <f>IFERROR(H135/D135-1,"-")</f>
        <v>3.0186795213910651</v>
      </c>
      <c r="K135" s="178">
        <f>H135-G135</f>
        <v>-2762</v>
      </c>
      <c r="L135" s="178">
        <f>H135-D135</f>
        <v>70136</v>
      </c>
      <c r="M135" s="179">
        <f t="shared" ref="M135:M147" si="76">H135/H$9</f>
        <v>5.2351999210542843E-2</v>
      </c>
    </row>
    <row r="136" spans="2:13" x14ac:dyDescent="0.25">
      <c r="B136" s="161" t="s">
        <v>99</v>
      </c>
      <c r="C136" s="162">
        <v>2629</v>
      </c>
      <c r="D136" s="162">
        <v>13596</v>
      </c>
      <c r="E136" s="162">
        <v>6661</v>
      </c>
      <c r="F136" s="162">
        <v>8562</v>
      </c>
      <c r="G136" s="162">
        <v>6098</v>
      </c>
      <c r="H136" s="162">
        <v>4700</v>
      </c>
      <c r="I136" s="180">
        <f>IFERROR(H136/G136-1,"-")</f>
        <v>-0.22925549360446051</v>
      </c>
      <c r="J136" s="163">
        <f t="shared" ref="J136:J147" si="77">IFERROR(H136/D136-1,"-")</f>
        <v>-0.65431009120329509</v>
      </c>
      <c r="K136" s="162">
        <f t="shared" ref="K136:K146" si="78">H136-G136</f>
        <v>-1398</v>
      </c>
      <c r="L136" s="162">
        <f t="shared" ref="L136:L147" si="79">H136-D136</f>
        <v>-8896</v>
      </c>
      <c r="M136" s="163">
        <f t="shared" si="76"/>
        <v>2.6352618216723932E-3</v>
      </c>
    </row>
    <row r="137" spans="2:13" x14ac:dyDescent="0.25">
      <c r="B137" s="165" t="s">
        <v>105</v>
      </c>
      <c r="C137" s="166">
        <v>1763</v>
      </c>
      <c r="D137" s="166">
        <v>12077</v>
      </c>
      <c r="E137" s="166">
        <v>4402</v>
      </c>
      <c r="F137" s="166">
        <v>5746</v>
      </c>
      <c r="G137" s="166">
        <v>3788</v>
      </c>
      <c r="H137" s="166">
        <v>1970</v>
      </c>
      <c r="I137" s="181">
        <f>IFERROR(H137/G137-1,"-")</f>
        <v>-0.47993664202745512</v>
      </c>
      <c r="J137" s="167">
        <f t="shared" si="77"/>
        <v>-0.83688001987248484</v>
      </c>
      <c r="K137" s="166">
        <f t="shared" si="78"/>
        <v>-1818</v>
      </c>
      <c r="L137" s="166">
        <f t="shared" si="79"/>
        <v>-10107</v>
      </c>
      <c r="M137" s="167">
        <f t="shared" si="76"/>
        <v>1.1045671890839606E-3</v>
      </c>
    </row>
    <row r="138" spans="2:13" x14ac:dyDescent="0.25">
      <c r="B138" s="165" t="s">
        <v>102</v>
      </c>
      <c r="C138" s="166">
        <v>866</v>
      </c>
      <c r="D138" s="166">
        <v>1519</v>
      </c>
      <c r="E138" s="166">
        <v>2259</v>
      </c>
      <c r="F138" s="166">
        <v>2816</v>
      </c>
      <c r="G138" s="166">
        <v>2310</v>
      </c>
      <c r="H138" s="166">
        <v>2730</v>
      </c>
      <c r="I138" s="181">
        <f>IFERROR(H138/G138-1,"-")</f>
        <v>0.18181818181818188</v>
      </c>
      <c r="J138" s="167">
        <f t="shared" si="77"/>
        <v>0.79723502304147464</v>
      </c>
      <c r="K138" s="166">
        <f t="shared" si="78"/>
        <v>420</v>
      </c>
      <c r="L138" s="166">
        <f t="shared" si="79"/>
        <v>1211</v>
      </c>
      <c r="M138" s="167">
        <f t="shared" si="76"/>
        <v>1.5306946325884326E-3</v>
      </c>
    </row>
    <row r="139" spans="2:13" x14ac:dyDescent="0.25">
      <c r="B139" s="161" t="s">
        <v>109</v>
      </c>
      <c r="C139" s="162">
        <v>49670</v>
      </c>
      <c r="D139" s="162">
        <v>9638</v>
      </c>
      <c r="E139" s="162">
        <v>76728</v>
      </c>
      <c r="F139" s="162">
        <v>82187</v>
      </c>
      <c r="G139" s="162">
        <v>90034</v>
      </c>
      <c r="H139" s="162">
        <v>88670</v>
      </c>
      <c r="I139" s="180">
        <f>IFERROR(H139/G139-1,"-")</f>
        <v>-1.5149832285580977E-2</v>
      </c>
      <c r="J139" s="163">
        <f t="shared" si="77"/>
        <v>8.2000415023863873</v>
      </c>
      <c r="K139" s="162">
        <f t="shared" si="78"/>
        <v>-1364</v>
      </c>
      <c r="L139" s="162">
        <f t="shared" si="79"/>
        <v>79032</v>
      </c>
      <c r="M139" s="163">
        <f t="shared" si="76"/>
        <v>4.9716737388870447E-2</v>
      </c>
    </row>
    <row r="140" spans="2:13" x14ac:dyDescent="0.25">
      <c r="B140" s="165" t="s">
        <v>112</v>
      </c>
      <c r="C140" s="166">
        <v>21732</v>
      </c>
      <c r="D140" s="166">
        <v>312</v>
      </c>
      <c r="E140" s="166">
        <v>29880</v>
      </c>
      <c r="F140" s="166">
        <v>30689</v>
      </c>
      <c r="G140" s="166">
        <v>36304</v>
      </c>
      <c r="H140" s="166">
        <v>36946</v>
      </c>
      <c r="I140" s="181">
        <f t="shared" ref="I140:I147" si="80">IFERROR(H140/G140-1,"-")</f>
        <v>1.7684001762891199E-2</v>
      </c>
      <c r="J140" s="167">
        <f t="shared" si="77"/>
        <v>117.41666666666667</v>
      </c>
      <c r="K140" s="166">
        <f t="shared" si="78"/>
        <v>642</v>
      </c>
      <c r="L140" s="166">
        <f t="shared" si="79"/>
        <v>36634</v>
      </c>
      <c r="M140" s="167">
        <f t="shared" si="76"/>
        <v>2.0715400694363454E-2</v>
      </c>
    </row>
    <row r="141" spans="2:13" x14ac:dyDescent="0.25">
      <c r="B141" s="165" t="s">
        <v>115</v>
      </c>
      <c r="C141" s="166">
        <v>3339</v>
      </c>
      <c r="D141" s="166">
        <v>1016</v>
      </c>
      <c r="E141" s="166">
        <v>5441</v>
      </c>
      <c r="F141" s="166">
        <v>7238</v>
      </c>
      <c r="G141" s="166">
        <v>8651</v>
      </c>
      <c r="H141" s="166">
        <v>7986</v>
      </c>
      <c r="I141" s="181">
        <f t="shared" si="80"/>
        <v>-7.6869726043231945E-2</v>
      </c>
      <c r="J141" s="167">
        <f t="shared" si="77"/>
        <v>6.8602362204724407</v>
      </c>
      <c r="K141" s="166">
        <f t="shared" si="78"/>
        <v>-665</v>
      </c>
      <c r="L141" s="166">
        <f t="shared" si="79"/>
        <v>6970</v>
      </c>
      <c r="M141" s="167">
        <f t="shared" si="76"/>
        <v>4.4777023208246239E-3</v>
      </c>
    </row>
    <row r="142" spans="2:13" x14ac:dyDescent="0.25">
      <c r="B142" s="165" t="s">
        <v>118</v>
      </c>
      <c r="C142" s="166">
        <v>3563</v>
      </c>
      <c r="D142" s="166">
        <v>3181</v>
      </c>
      <c r="E142" s="166">
        <v>9383</v>
      </c>
      <c r="F142" s="166">
        <v>8585</v>
      </c>
      <c r="G142" s="166">
        <v>9151</v>
      </c>
      <c r="H142" s="166">
        <v>8109</v>
      </c>
      <c r="I142" s="181">
        <f t="shared" si="80"/>
        <v>-0.11386733690307071</v>
      </c>
      <c r="J142" s="167">
        <f t="shared" si="77"/>
        <v>1.5491983652939325</v>
      </c>
      <c r="K142" s="166">
        <f t="shared" si="78"/>
        <v>-1042</v>
      </c>
      <c r="L142" s="166">
        <f t="shared" si="79"/>
        <v>4928</v>
      </c>
      <c r="M142" s="167">
        <f t="shared" si="76"/>
        <v>4.5466676833917953E-3</v>
      </c>
    </row>
    <row r="143" spans="2:13" x14ac:dyDescent="0.25">
      <c r="B143" s="165" t="s">
        <v>125</v>
      </c>
      <c r="C143" s="166">
        <v>765</v>
      </c>
      <c r="D143" s="166">
        <v>118</v>
      </c>
      <c r="E143" s="166">
        <v>3333</v>
      </c>
      <c r="F143" s="166">
        <v>3076</v>
      </c>
      <c r="G143" s="166">
        <v>2286</v>
      </c>
      <c r="H143" s="166">
        <v>2327</v>
      </c>
      <c r="I143" s="181">
        <f t="shared" si="80"/>
        <v>1.7935258092738326E-2</v>
      </c>
      <c r="J143" s="167">
        <f t="shared" si="77"/>
        <v>18.720338983050848</v>
      </c>
      <c r="K143" s="166">
        <f t="shared" si="78"/>
        <v>41</v>
      </c>
      <c r="L143" s="166">
        <f t="shared" si="79"/>
        <v>2209</v>
      </c>
      <c r="M143" s="167">
        <f t="shared" si="76"/>
        <v>1.3047349487301401E-3</v>
      </c>
    </row>
    <row r="144" spans="2:13" x14ac:dyDescent="0.25">
      <c r="B144" s="165" t="s">
        <v>121</v>
      </c>
      <c r="C144" s="166">
        <v>861</v>
      </c>
      <c r="D144" s="166">
        <v>246</v>
      </c>
      <c r="E144" s="166">
        <v>1717</v>
      </c>
      <c r="F144" s="166">
        <v>1481</v>
      </c>
      <c r="G144" s="166">
        <v>1831</v>
      </c>
      <c r="H144" s="166">
        <v>1627</v>
      </c>
      <c r="I144" s="181">
        <f t="shared" si="80"/>
        <v>-0.11141452758055703</v>
      </c>
      <c r="J144" s="167">
        <f t="shared" si="77"/>
        <v>5.6138211382113825</v>
      </c>
      <c r="K144" s="166">
        <f t="shared" si="78"/>
        <v>-204</v>
      </c>
      <c r="L144" s="166">
        <f t="shared" si="79"/>
        <v>1381</v>
      </c>
      <c r="M144" s="167">
        <f t="shared" si="76"/>
        <v>9.1224914550233703E-4</v>
      </c>
    </row>
    <row r="145" spans="2:13" x14ac:dyDescent="0.25">
      <c r="B145" s="165" t="s">
        <v>130</v>
      </c>
      <c r="C145" s="166">
        <v>1961</v>
      </c>
      <c r="D145" s="166">
        <v>24</v>
      </c>
      <c r="E145" s="166">
        <v>1745</v>
      </c>
      <c r="F145" s="166">
        <v>2229</v>
      </c>
      <c r="G145" s="166">
        <v>1956</v>
      </c>
      <c r="H145" s="166">
        <v>2216</v>
      </c>
      <c r="I145" s="181">
        <f t="shared" si="80"/>
        <v>0.13292433537832316</v>
      </c>
      <c r="J145" s="167">
        <f t="shared" si="77"/>
        <v>91.333333333333329</v>
      </c>
      <c r="K145" s="166">
        <f t="shared" si="78"/>
        <v>260</v>
      </c>
      <c r="L145" s="166">
        <f t="shared" si="79"/>
        <v>2192</v>
      </c>
      <c r="M145" s="167">
        <f t="shared" si="76"/>
        <v>1.2424979142183028E-3</v>
      </c>
    </row>
    <row r="146" spans="2:13" x14ac:dyDescent="0.25">
      <c r="B146" s="165" t="s">
        <v>133</v>
      </c>
      <c r="C146" s="166">
        <v>3933</v>
      </c>
      <c r="D146" s="166">
        <v>34</v>
      </c>
      <c r="E146" s="166">
        <v>874</v>
      </c>
      <c r="F146" s="166">
        <v>1546</v>
      </c>
      <c r="G146" s="166">
        <v>1440</v>
      </c>
      <c r="H146" s="166">
        <v>1056</v>
      </c>
      <c r="I146" s="181">
        <f t="shared" si="80"/>
        <v>-0.26666666666666672</v>
      </c>
      <c r="J146" s="167">
        <f t="shared" si="77"/>
        <v>30.058823529411764</v>
      </c>
      <c r="K146" s="166">
        <f t="shared" si="78"/>
        <v>-384</v>
      </c>
      <c r="L146" s="166">
        <f t="shared" si="79"/>
        <v>1022</v>
      </c>
      <c r="M146" s="167">
        <f t="shared" si="76"/>
        <v>5.9209286886937175E-4</v>
      </c>
    </row>
    <row r="147" spans="2:13" x14ac:dyDescent="0.25">
      <c r="B147" s="170" t="s">
        <v>147</v>
      </c>
      <c r="C147" s="171">
        <f t="shared" ref="C147" si="81">C139-SUM(C140:C146)</f>
        <v>13516</v>
      </c>
      <c r="D147" s="171">
        <f t="shared" ref="D147:E147" si="82">D139-SUM(D140:D146)</f>
        <v>4707</v>
      </c>
      <c r="E147" s="171">
        <f t="shared" si="82"/>
        <v>24355</v>
      </c>
      <c r="F147" s="171">
        <f t="shared" ref="F147:H147" si="83">F139-SUM(F140:F146)</f>
        <v>27343</v>
      </c>
      <c r="G147" s="171">
        <f t="shared" si="83"/>
        <v>28415</v>
      </c>
      <c r="H147" s="171">
        <f t="shared" si="83"/>
        <v>28403</v>
      </c>
      <c r="I147" s="182">
        <f t="shared" si="80"/>
        <v>-4.2231215907095887E-4</v>
      </c>
      <c r="J147" s="172">
        <f t="shared" si="77"/>
        <v>5.0342043764605906</v>
      </c>
      <c r="K147" s="171">
        <f>H147-G147</f>
        <v>-12</v>
      </c>
      <c r="L147" s="171">
        <f t="shared" si="79"/>
        <v>23696</v>
      </c>
      <c r="M147" s="172">
        <f t="shared" si="76"/>
        <v>1.5925391812970421E-2</v>
      </c>
    </row>
    <row r="148" spans="2:13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6"/>
      <c r="L148" s="155"/>
      <c r="M148" s="155"/>
    </row>
    <row r="149" spans="2:13" x14ac:dyDescent="0.25">
      <c r="B149" s="158" t="s">
        <v>70</v>
      </c>
      <c r="C149" s="178">
        <v>23569</v>
      </c>
      <c r="D149" s="178">
        <v>11684</v>
      </c>
      <c r="E149" s="178">
        <v>36452</v>
      </c>
      <c r="F149" s="178">
        <v>39632</v>
      </c>
      <c r="G149" s="178">
        <v>43344</v>
      </c>
      <c r="H149" s="178">
        <v>40811</v>
      </c>
      <c r="I149" s="179">
        <f>IFERROR(H149/G149-1,"-")</f>
        <v>-5.8439461055740161E-2</v>
      </c>
      <c r="J149" s="179">
        <f>IFERROR(H149/D149-1,"-")</f>
        <v>2.4928962684012324</v>
      </c>
      <c r="K149" s="178">
        <f>H149-G149</f>
        <v>-2533</v>
      </c>
      <c r="L149" s="178">
        <f>H149-D149</f>
        <v>29127</v>
      </c>
      <c r="M149" s="179">
        <f t="shared" ref="M149:M161" si="84">H149/H$9</f>
        <v>2.288248302218554E-2</v>
      </c>
    </row>
    <row r="150" spans="2:13" x14ac:dyDescent="0.25">
      <c r="B150" s="161" t="s">
        <v>99</v>
      </c>
      <c r="C150" s="162">
        <v>8081</v>
      </c>
      <c r="D150" s="162">
        <v>7882</v>
      </c>
      <c r="E150" s="162">
        <v>17841</v>
      </c>
      <c r="F150" s="162">
        <v>17454</v>
      </c>
      <c r="G150" s="162">
        <v>16664</v>
      </c>
      <c r="H150" s="162">
        <v>14182</v>
      </c>
      <c r="I150" s="180">
        <f>IFERROR(H150/G150-1,"-")</f>
        <v>-0.14894383101296205</v>
      </c>
      <c r="J150" s="163">
        <f t="shared" ref="J150:J161" si="85">IFERROR(H150/D150-1,"-")</f>
        <v>0.79928952042628776</v>
      </c>
      <c r="K150" s="162">
        <f t="shared" ref="K150:K160" si="86">H150-G150</f>
        <v>-2482</v>
      </c>
      <c r="L150" s="162">
        <f t="shared" ref="L150:L161" si="87">H150-D150</f>
        <v>6300</v>
      </c>
      <c r="M150" s="163">
        <f t="shared" si="84"/>
        <v>7.9517623733952932E-3</v>
      </c>
    </row>
    <row r="151" spans="2:13" x14ac:dyDescent="0.25">
      <c r="B151" s="165" t="s">
        <v>105</v>
      </c>
      <c r="C151" s="166">
        <v>4041</v>
      </c>
      <c r="D151" s="166">
        <v>6916</v>
      </c>
      <c r="E151" s="166">
        <v>12248</v>
      </c>
      <c r="F151" s="166">
        <v>12082</v>
      </c>
      <c r="G151" s="166">
        <v>12055</v>
      </c>
      <c r="H151" s="166">
        <v>9353</v>
      </c>
      <c r="I151" s="181">
        <f>IFERROR(H151/G151-1,"-")</f>
        <v>-0.22413936126088763</v>
      </c>
      <c r="J151" s="167">
        <f t="shared" si="85"/>
        <v>0.35237131289762869</v>
      </c>
      <c r="K151" s="166">
        <f t="shared" si="86"/>
        <v>-2702</v>
      </c>
      <c r="L151" s="166">
        <f t="shared" si="87"/>
        <v>2437</v>
      </c>
      <c r="M151" s="167">
        <f t="shared" si="84"/>
        <v>5.2441710251280626E-3</v>
      </c>
    </row>
    <row r="152" spans="2:13" x14ac:dyDescent="0.25">
      <c r="B152" s="165" t="s">
        <v>102</v>
      </c>
      <c r="C152" s="166">
        <v>4040</v>
      </c>
      <c r="D152" s="166">
        <v>966</v>
      </c>
      <c r="E152" s="166">
        <v>5593</v>
      </c>
      <c r="F152" s="166">
        <v>5372</v>
      </c>
      <c r="G152" s="166">
        <v>4609</v>
      </c>
      <c r="H152" s="166">
        <v>4829</v>
      </c>
      <c r="I152" s="181">
        <f>IFERROR(H152/G152-1,"-")</f>
        <v>4.7732696897374804E-2</v>
      </c>
      <c r="J152" s="167">
        <f t="shared" si="85"/>
        <v>3.9989648033126297</v>
      </c>
      <c r="K152" s="166">
        <f t="shared" si="86"/>
        <v>220</v>
      </c>
      <c r="L152" s="166">
        <f t="shared" si="87"/>
        <v>3863</v>
      </c>
      <c r="M152" s="167">
        <f t="shared" si="84"/>
        <v>2.7075913482672311E-3</v>
      </c>
    </row>
    <row r="153" spans="2:13" x14ac:dyDescent="0.25">
      <c r="B153" s="161" t="s">
        <v>109</v>
      </c>
      <c r="C153" s="162">
        <v>15488</v>
      </c>
      <c r="D153" s="162">
        <v>3802</v>
      </c>
      <c r="E153" s="162">
        <v>18611</v>
      </c>
      <c r="F153" s="162">
        <v>22178</v>
      </c>
      <c r="G153" s="162">
        <v>26680</v>
      </c>
      <c r="H153" s="162">
        <v>26629</v>
      </c>
      <c r="I153" s="180">
        <f>IFERROR(H153/G153-1,"-")</f>
        <v>-1.9115442278860861E-3</v>
      </c>
      <c r="J153" s="163">
        <f t="shared" si="85"/>
        <v>6.0039452919516041</v>
      </c>
      <c r="K153" s="162">
        <f t="shared" si="86"/>
        <v>-51</v>
      </c>
      <c r="L153" s="162">
        <f t="shared" si="87"/>
        <v>22827</v>
      </c>
      <c r="M153" s="163">
        <f t="shared" si="84"/>
        <v>1.4930720648790247E-2</v>
      </c>
    </row>
    <row r="154" spans="2:13" x14ac:dyDescent="0.25">
      <c r="B154" s="165" t="s">
        <v>112</v>
      </c>
      <c r="C154" s="166">
        <v>4925</v>
      </c>
      <c r="D154" s="166">
        <v>152</v>
      </c>
      <c r="E154" s="166">
        <v>6266</v>
      </c>
      <c r="F154" s="166">
        <v>6745</v>
      </c>
      <c r="G154" s="166">
        <v>7938</v>
      </c>
      <c r="H154" s="166">
        <v>6281</v>
      </c>
      <c r="I154" s="181">
        <f t="shared" ref="I154:I161" si="88">IFERROR(H154/G154-1,"-")</f>
        <v>-0.20874275636180395</v>
      </c>
      <c r="J154" s="167">
        <f t="shared" si="85"/>
        <v>40.32236842105263</v>
      </c>
      <c r="K154" s="166">
        <f t="shared" si="86"/>
        <v>-1657</v>
      </c>
      <c r="L154" s="166">
        <f t="shared" si="87"/>
        <v>6129</v>
      </c>
      <c r="M154" s="167">
        <f t="shared" si="84"/>
        <v>3.5217190429626174E-3</v>
      </c>
    </row>
    <row r="155" spans="2:13" x14ac:dyDescent="0.25">
      <c r="B155" s="165" t="s">
        <v>115</v>
      </c>
      <c r="C155" s="166">
        <v>4219</v>
      </c>
      <c r="D155" s="166">
        <v>760</v>
      </c>
      <c r="E155" s="166">
        <v>4460</v>
      </c>
      <c r="F155" s="166">
        <v>4927</v>
      </c>
      <c r="G155" s="166">
        <v>5638</v>
      </c>
      <c r="H155" s="166">
        <v>5415</v>
      </c>
      <c r="I155" s="181">
        <f t="shared" si="88"/>
        <v>-3.9553032990422121E-2</v>
      </c>
      <c r="J155" s="167">
        <f t="shared" si="85"/>
        <v>6.125</v>
      </c>
      <c r="K155" s="166">
        <f t="shared" si="86"/>
        <v>-223</v>
      </c>
      <c r="L155" s="166">
        <f t="shared" si="87"/>
        <v>4655</v>
      </c>
      <c r="M155" s="167">
        <f t="shared" si="84"/>
        <v>3.0361580349693635E-3</v>
      </c>
    </row>
    <row r="156" spans="2:13" x14ac:dyDescent="0.25">
      <c r="B156" s="165" t="s">
        <v>118</v>
      </c>
      <c r="C156" s="166">
        <v>1723</v>
      </c>
      <c r="D156" s="166">
        <v>961</v>
      </c>
      <c r="E156" s="166">
        <v>2125</v>
      </c>
      <c r="F156" s="166">
        <v>3039</v>
      </c>
      <c r="G156" s="166">
        <v>3768</v>
      </c>
      <c r="H156" s="166">
        <v>5676</v>
      </c>
      <c r="I156" s="181">
        <f t="shared" si="88"/>
        <v>0.50636942675159236</v>
      </c>
      <c r="J156" s="167">
        <f t="shared" si="85"/>
        <v>4.9063475546305932</v>
      </c>
      <c r="K156" s="166">
        <f t="shared" si="86"/>
        <v>1908</v>
      </c>
      <c r="L156" s="166">
        <f t="shared" si="87"/>
        <v>4715</v>
      </c>
      <c r="M156" s="167">
        <f t="shared" si="84"/>
        <v>3.1824991701728733E-3</v>
      </c>
    </row>
    <row r="157" spans="2:13" x14ac:dyDescent="0.25">
      <c r="B157" s="165" t="s">
        <v>125</v>
      </c>
      <c r="C157" s="166">
        <v>517</v>
      </c>
      <c r="D157" s="166">
        <v>130</v>
      </c>
      <c r="E157" s="166">
        <v>605</v>
      </c>
      <c r="F157" s="166">
        <v>797</v>
      </c>
      <c r="G157" s="166">
        <v>1143</v>
      </c>
      <c r="H157" s="166">
        <v>1148</v>
      </c>
      <c r="I157" s="181">
        <f t="shared" si="88"/>
        <v>4.3744531933507247E-3</v>
      </c>
      <c r="J157" s="167">
        <f t="shared" si="85"/>
        <v>7.8307692307692314</v>
      </c>
      <c r="K157" s="166">
        <f t="shared" si="86"/>
        <v>5</v>
      </c>
      <c r="L157" s="166">
        <f t="shared" si="87"/>
        <v>1018</v>
      </c>
      <c r="M157" s="167">
        <f t="shared" si="84"/>
        <v>6.4367671729359728E-4</v>
      </c>
    </row>
    <row r="158" spans="2:13" x14ac:dyDescent="0.25">
      <c r="B158" s="165" t="s">
        <v>121</v>
      </c>
      <c r="C158" s="166">
        <v>514</v>
      </c>
      <c r="D158" s="166">
        <v>133</v>
      </c>
      <c r="E158" s="166">
        <v>783</v>
      </c>
      <c r="F158" s="166">
        <v>1060</v>
      </c>
      <c r="G158" s="166">
        <v>1045</v>
      </c>
      <c r="H158" s="166">
        <v>954</v>
      </c>
      <c r="I158" s="181">
        <f t="shared" si="88"/>
        <v>-8.7081339712918648E-2</v>
      </c>
      <c r="J158" s="167">
        <f t="shared" si="85"/>
        <v>6.1729323308270674</v>
      </c>
      <c r="K158" s="166">
        <f t="shared" si="86"/>
        <v>-91</v>
      </c>
      <c r="L158" s="166">
        <f t="shared" si="87"/>
        <v>821</v>
      </c>
      <c r="M158" s="167">
        <f t="shared" si="84"/>
        <v>5.3490208039903473E-4</v>
      </c>
    </row>
    <row r="159" spans="2:13" x14ac:dyDescent="0.25">
      <c r="B159" s="165" t="s">
        <v>130</v>
      </c>
      <c r="C159" s="166">
        <v>331</v>
      </c>
      <c r="D159" s="166">
        <v>21</v>
      </c>
      <c r="E159" s="166">
        <v>235</v>
      </c>
      <c r="F159" s="166">
        <v>366</v>
      </c>
      <c r="G159" s="166">
        <v>275</v>
      </c>
      <c r="H159" s="166">
        <v>263</v>
      </c>
      <c r="I159" s="181">
        <f t="shared" si="88"/>
        <v>-4.3636363636363584E-2</v>
      </c>
      <c r="J159" s="167">
        <f t="shared" si="85"/>
        <v>11.523809523809524</v>
      </c>
      <c r="K159" s="166">
        <f t="shared" si="86"/>
        <v>-12</v>
      </c>
      <c r="L159" s="166">
        <f t="shared" si="87"/>
        <v>242</v>
      </c>
      <c r="M159" s="167">
        <f t="shared" si="84"/>
        <v>1.474625232127318E-4</v>
      </c>
    </row>
    <row r="160" spans="2:13" x14ac:dyDescent="0.25">
      <c r="B160" s="165" t="s">
        <v>133</v>
      </c>
      <c r="C160" s="166">
        <v>420</v>
      </c>
      <c r="D160" s="166">
        <v>33</v>
      </c>
      <c r="E160" s="166">
        <v>356</v>
      </c>
      <c r="F160" s="166">
        <v>508</v>
      </c>
      <c r="G160" s="166">
        <v>469</v>
      </c>
      <c r="H160" s="166">
        <v>343</v>
      </c>
      <c r="I160" s="181">
        <f t="shared" si="88"/>
        <v>-0.26865671641791045</v>
      </c>
      <c r="J160" s="167">
        <f t="shared" si="85"/>
        <v>9.3939393939393945</v>
      </c>
      <c r="K160" s="166">
        <f t="shared" si="86"/>
        <v>-126</v>
      </c>
      <c r="L160" s="166">
        <f t="shared" si="87"/>
        <v>310</v>
      </c>
      <c r="M160" s="167">
        <f t="shared" si="84"/>
        <v>1.9231804358162358E-4</v>
      </c>
    </row>
    <row r="161" spans="2:13" x14ac:dyDescent="0.25">
      <c r="B161" s="170" t="s">
        <v>147</v>
      </c>
      <c r="C161" s="171">
        <f t="shared" ref="C161" si="89">C153-SUM(C154:C160)</f>
        <v>2839</v>
      </c>
      <c r="D161" s="171">
        <f t="shared" ref="D161:E161" si="90">D153-SUM(D154:D160)</f>
        <v>1612</v>
      </c>
      <c r="E161" s="171">
        <f t="shared" si="90"/>
        <v>3781</v>
      </c>
      <c r="F161" s="171">
        <f t="shared" ref="F161:H161" si="91">F153-SUM(F154:F160)</f>
        <v>4736</v>
      </c>
      <c r="G161" s="171">
        <f t="shared" si="91"/>
        <v>6404</v>
      </c>
      <c r="H161" s="171">
        <f t="shared" si="91"/>
        <v>6549</v>
      </c>
      <c r="I161" s="182">
        <f t="shared" si="88"/>
        <v>2.2642098688319789E-2</v>
      </c>
      <c r="J161" s="172">
        <f t="shared" si="85"/>
        <v>3.0626550868486353</v>
      </c>
      <c r="K161" s="171">
        <f>H161-G161</f>
        <v>145</v>
      </c>
      <c r="L161" s="171">
        <f t="shared" si="87"/>
        <v>4937</v>
      </c>
      <c r="M161" s="172">
        <f t="shared" si="84"/>
        <v>3.671985036198405E-3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C064-5E95-4C39-96AD-61720E596AAE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83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83"/>
      <c r="D4" s="283"/>
      <c r="E4" s="283"/>
      <c r="F4" s="283"/>
      <c r="G4" s="283"/>
      <c r="H4" s="283"/>
      <c r="I4" s="283"/>
      <c r="J4" s="146"/>
      <c r="K4" s="146"/>
      <c r="N4" s="145" t="s">
        <v>269</v>
      </c>
      <c r="O4" s="146"/>
      <c r="P4" s="146"/>
      <c r="Q4" s="146"/>
      <c r="R4" s="146"/>
      <c r="S4" s="146"/>
      <c r="T4" s="146"/>
      <c r="U4" s="146"/>
      <c r="V4" s="146"/>
      <c r="W4" s="146"/>
    </row>
    <row r="5" spans="1:23" ht="6" customHeight="1" x14ac:dyDescent="0.25"/>
    <row r="6" spans="1:23" ht="15.75" x14ac:dyDescent="0.25">
      <c r="B6" s="147"/>
      <c r="C6" s="313" t="s">
        <v>45</v>
      </c>
      <c r="D6" s="314"/>
      <c r="E6" s="314"/>
      <c r="F6" s="314"/>
      <c r="G6" s="314"/>
      <c r="H6" s="314"/>
      <c r="I6" s="314"/>
      <c r="J6" s="314"/>
      <c r="K6" s="314"/>
      <c r="N6" s="147"/>
      <c r="O6" s="313" t="s">
        <v>45</v>
      </c>
      <c r="P6" s="314"/>
      <c r="Q6" s="314"/>
      <c r="R6" s="314"/>
      <c r="S6" s="314"/>
      <c r="T6" s="314"/>
      <c r="U6" s="314"/>
      <c r="V6" s="314"/>
      <c r="W6" s="314"/>
    </row>
    <row r="7" spans="1:23" s="148" customFormat="1" ht="72" customHeight="1" x14ac:dyDescent="0.25">
      <c r="B7" s="149"/>
      <c r="C7" s="174" t="s">
        <v>263</v>
      </c>
      <c r="D7" s="174" t="s">
        <v>264</v>
      </c>
      <c r="E7" s="174" t="s">
        <v>265</v>
      </c>
      <c r="F7" s="174" t="s">
        <v>266</v>
      </c>
      <c r="G7" s="174" t="s">
        <v>267</v>
      </c>
      <c r="H7" s="174" t="s">
        <v>268</v>
      </c>
      <c r="I7" s="175" t="str">
        <f>CONCATENATE("var. ",RIGHT(H7,2),"/",RIGHT(G7,2))</f>
        <v>var. 25/24</v>
      </c>
      <c r="J7" s="174" t="str">
        <f>CONCATENATE("dif. ",RIGHT(H7,2),"/",RIGHT(G7,2))</f>
        <v>dif. 25/24</v>
      </c>
      <c r="K7" s="175" t="str">
        <f>CONCATENATE("Cuota s/ total lugares de residencia ",RIGHT(H7,4))</f>
        <v>Cuota s/ total lugares de residencia 2025</v>
      </c>
      <c r="N7" s="149"/>
      <c r="O7" s="174" t="s">
        <v>263</v>
      </c>
      <c r="P7" s="174" t="s">
        <v>264</v>
      </c>
      <c r="Q7" s="174" t="s">
        <v>265</v>
      </c>
      <c r="R7" s="174" t="s">
        <v>266</v>
      </c>
      <c r="S7" s="174" t="s">
        <v>267</v>
      </c>
      <c r="T7" s="174" t="s">
        <v>268</v>
      </c>
      <c r="U7" s="175" t="str">
        <f>CONCATENATE("var. ",RIGHT(T7,2),"/",RIGHT(S7,2))</f>
        <v>var. 25/24</v>
      </c>
      <c r="V7" s="174" t="str">
        <f>CONCATENATE("dif. ",RIGHT(T7,2),"/",RIGHT(S7,2))</f>
        <v>dif. 25/24</v>
      </c>
      <c r="W7" s="175" t="str">
        <f>CONCATENATE("Cuota s/ total lugares de residencia ",RIGHT(T7,4))</f>
        <v>Cuota s/ total lugares de residencia 2025</v>
      </c>
    </row>
    <row r="8" spans="1:23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5"/>
      <c r="N8" s="157" t="s">
        <v>47</v>
      </c>
      <c r="O8" s="155"/>
      <c r="P8" s="155"/>
      <c r="Q8" s="155"/>
      <c r="R8" s="155"/>
      <c r="S8" s="155"/>
      <c r="T8" s="156"/>
      <c r="U8" s="156"/>
      <c r="V8" s="156"/>
      <c r="W8" s="155"/>
    </row>
    <row r="9" spans="1:23" x14ac:dyDescent="0.25">
      <c r="A9" s="1" t="s">
        <v>98</v>
      </c>
      <c r="B9" s="158" t="s">
        <v>70</v>
      </c>
      <c r="C9" s="178">
        <f t="shared" ref="C9:H9" si="0">C10+C13</f>
        <v>724591</v>
      </c>
      <c r="D9" s="178">
        <f t="shared" si="0"/>
        <v>200360</v>
      </c>
      <c r="E9" s="178">
        <f t="shared" si="0"/>
        <v>1144158</v>
      </c>
      <c r="F9" s="178">
        <f t="shared" si="0"/>
        <v>1342747</v>
      </c>
      <c r="G9" s="178">
        <f t="shared" si="0"/>
        <v>1397722</v>
      </c>
      <c r="H9" s="178">
        <f t="shared" si="0"/>
        <v>1381589</v>
      </c>
      <c r="I9" s="179">
        <f>IFERROR(H9/G9-1,"-")</f>
        <v>-1.1542352484971929E-2</v>
      </c>
      <c r="J9" s="178">
        <f t="shared" ref="J9:J21" si="1">H9-G9</f>
        <v>-16133</v>
      </c>
      <c r="K9" s="179">
        <f t="shared" ref="K9:K21" si="2">H9/H$9</f>
        <v>1</v>
      </c>
      <c r="N9" s="158" t="s">
        <v>70</v>
      </c>
      <c r="O9" s="178">
        <f t="shared" ref="O9:T9" si="3">O10+O13</f>
        <v>147106</v>
      </c>
      <c r="P9" s="178">
        <f t="shared" si="3"/>
        <v>12318</v>
      </c>
      <c r="Q9" s="178">
        <f t="shared" si="3"/>
        <v>218561</v>
      </c>
      <c r="R9" s="178">
        <f t="shared" si="3"/>
        <v>261428</v>
      </c>
      <c r="S9" s="178">
        <f t="shared" si="3"/>
        <v>273440</v>
      </c>
      <c r="T9" s="178">
        <f t="shared" si="3"/>
        <v>283406</v>
      </c>
      <c r="U9" s="179">
        <f>IFERROR(T9/S9-1,"-")</f>
        <v>3.6446752486834377E-2</v>
      </c>
      <c r="V9" s="178">
        <f>T9-S9</f>
        <v>9966</v>
      </c>
      <c r="W9" s="179">
        <f t="shared" ref="W9:W21" si="4">T9/T$9</f>
        <v>1</v>
      </c>
    </row>
    <row r="10" spans="1:23" x14ac:dyDescent="0.25">
      <c r="A10" s="164" t="s">
        <v>105</v>
      </c>
      <c r="B10" s="161" t="s">
        <v>99</v>
      </c>
      <c r="C10" s="162">
        <v>122859</v>
      </c>
      <c r="D10" s="162">
        <v>104565</v>
      </c>
      <c r="E10" s="162">
        <v>218826</v>
      </c>
      <c r="F10" s="162">
        <v>246534</v>
      </c>
      <c r="G10" s="162">
        <v>225927</v>
      </c>
      <c r="H10" s="162">
        <v>228989</v>
      </c>
      <c r="I10" s="180">
        <f>IFERROR(H10/G10-1,"-")</f>
        <v>1.3553050321563953E-2</v>
      </c>
      <c r="J10" s="161">
        <f t="shared" si="1"/>
        <v>3062</v>
      </c>
      <c r="K10" s="163">
        <f t="shared" si="2"/>
        <v>0.16574321306843062</v>
      </c>
      <c r="N10" s="161" t="s">
        <v>99</v>
      </c>
      <c r="O10" s="162">
        <v>9666</v>
      </c>
      <c r="P10" s="162">
        <v>3405</v>
      </c>
      <c r="Q10" s="162">
        <v>20248</v>
      </c>
      <c r="R10" s="162">
        <v>20597</v>
      </c>
      <c r="S10" s="162">
        <v>18853</v>
      </c>
      <c r="T10" s="162">
        <v>20900</v>
      </c>
      <c r="U10" s="180">
        <f>IFERROR(T10/S10-1,"-")</f>
        <v>0.1085768843154935</v>
      </c>
      <c r="V10" s="161">
        <f t="shared" ref="V10:V20" si="5">T10-S10</f>
        <v>2047</v>
      </c>
      <c r="W10" s="163">
        <f t="shared" si="4"/>
        <v>7.3745792255633255E-2</v>
      </c>
    </row>
    <row r="11" spans="1:23" x14ac:dyDescent="0.25">
      <c r="A11" s="164" t="s">
        <v>102</v>
      </c>
      <c r="B11" s="165" t="s">
        <v>105</v>
      </c>
      <c r="C11" s="166">
        <v>41140</v>
      </c>
      <c r="D11" s="166">
        <v>71336</v>
      </c>
      <c r="E11" s="166">
        <v>88376</v>
      </c>
      <c r="F11" s="166">
        <v>91488</v>
      </c>
      <c r="G11" s="166">
        <v>78562</v>
      </c>
      <c r="H11" s="166">
        <v>77583</v>
      </c>
      <c r="I11" s="181">
        <f>IFERROR(H11/G11-1,"-")</f>
        <v>-1.246149537944552E-2</v>
      </c>
      <c r="J11" s="165">
        <f t="shared" si="1"/>
        <v>-979</v>
      </c>
      <c r="K11" s="167">
        <f t="shared" si="2"/>
        <v>5.6154905691924301E-2</v>
      </c>
      <c r="N11" s="165" t="s">
        <v>105</v>
      </c>
      <c r="O11" s="166">
        <v>2065</v>
      </c>
      <c r="P11" s="166">
        <v>1733</v>
      </c>
      <c r="Q11" s="166">
        <v>5407</v>
      </c>
      <c r="R11" s="166">
        <v>5704</v>
      </c>
      <c r="S11" s="166">
        <v>7095</v>
      </c>
      <c r="T11" s="166">
        <v>7443</v>
      </c>
      <c r="U11" s="181">
        <f>IFERROR(T11/S11-1,"-")</f>
        <v>4.9048625792811773E-2</v>
      </c>
      <c r="V11" s="165">
        <f t="shared" si="5"/>
        <v>348</v>
      </c>
      <c r="W11" s="167">
        <f>T11/T$9</f>
        <v>2.6262676160702315E-2</v>
      </c>
    </row>
    <row r="12" spans="1:23" x14ac:dyDescent="0.25">
      <c r="A12" s="1"/>
      <c r="B12" s="165" t="s">
        <v>102</v>
      </c>
      <c r="C12" s="166">
        <v>81719</v>
      </c>
      <c r="D12" s="166">
        <v>33229</v>
      </c>
      <c r="E12" s="166">
        <v>130450</v>
      </c>
      <c r="F12" s="166">
        <v>155046</v>
      </c>
      <c r="G12" s="166">
        <v>147365</v>
      </c>
      <c r="H12" s="166">
        <v>151406</v>
      </c>
      <c r="I12" s="181">
        <f>IFERROR(H12/G12-1,"-")</f>
        <v>2.7421708003935841E-2</v>
      </c>
      <c r="J12" s="165">
        <f t="shared" si="1"/>
        <v>4041</v>
      </c>
      <c r="K12" s="167">
        <f t="shared" si="2"/>
        <v>0.10958830737650632</v>
      </c>
      <c r="N12" s="165" t="s">
        <v>102</v>
      </c>
      <c r="O12" s="166">
        <v>7601</v>
      </c>
      <c r="P12" s="166">
        <v>1672</v>
      </c>
      <c r="Q12" s="166">
        <v>14841</v>
      </c>
      <c r="R12" s="166">
        <v>14893</v>
      </c>
      <c r="S12" s="166">
        <v>11758</v>
      </c>
      <c r="T12" s="166">
        <v>13457</v>
      </c>
      <c r="U12" s="181">
        <f>IFERROR(T12/S12-1,"-")</f>
        <v>0.14449736349719333</v>
      </c>
      <c r="V12" s="165">
        <f t="shared" si="5"/>
        <v>1699</v>
      </c>
      <c r="W12" s="167">
        <f t="shared" si="4"/>
        <v>4.7483116094930944E-2</v>
      </c>
    </row>
    <row r="13" spans="1:23" s="57" customFormat="1" x14ac:dyDescent="0.25">
      <c r="B13" s="161" t="s">
        <v>109</v>
      </c>
      <c r="C13" s="162">
        <v>601732</v>
      </c>
      <c r="D13" s="162">
        <v>95795</v>
      </c>
      <c r="E13" s="162">
        <v>925332</v>
      </c>
      <c r="F13" s="162">
        <v>1096213</v>
      </c>
      <c r="G13" s="162">
        <v>1171795</v>
      </c>
      <c r="H13" s="162">
        <v>1152600</v>
      </c>
      <c r="I13" s="180">
        <f>IFERROR(H13/G13-1,"-")</f>
        <v>-1.6380851599469226E-2</v>
      </c>
      <c r="J13" s="161">
        <f t="shared" si="1"/>
        <v>-19195</v>
      </c>
      <c r="K13" s="163">
        <f t="shared" si="2"/>
        <v>0.83425678693156935</v>
      </c>
      <c r="N13" s="161" t="s">
        <v>109</v>
      </c>
      <c r="O13" s="162">
        <v>137440</v>
      </c>
      <c r="P13" s="162">
        <v>8913</v>
      </c>
      <c r="Q13" s="162">
        <v>198313</v>
      </c>
      <c r="R13" s="162">
        <v>240831</v>
      </c>
      <c r="S13" s="162">
        <v>254587</v>
      </c>
      <c r="T13" s="162">
        <v>262506</v>
      </c>
      <c r="U13" s="180">
        <f>IFERROR(T13/S13-1,"-")</f>
        <v>3.1105280316748196E-2</v>
      </c>
      <c r="V13" s="161">
        <f t="shared" si="5"/>
        <v>7919</v>
      </c>
      <c r="W13" s="163">
        <f t="shared" si="4"/>
        <v>0.92625420774436673</v>
      </c>
    </row>
    <row r="14" spans="1:23" s="57" customFormat="1" x14ac:dyDescent="0.25">
      <c r="B14" s="165" t="s">
        <v>112</v>
      </c>
      <c r="C14" s="166">
        <v>240301</v>
      </c>
      <c r="D14" s="166">
        <v>4804</v>
      </c>
      <c r="E14" s="166">
        <v>376604</v>
      </c>
      <c r="F14" s="166">
        <v>448150</v>
      </c>
      <c r="G14" s="166">
        <v>479426</v>
      </c>
      <c r="H14" s="166">
        <v>475097</v>
      </c>
      <c r="I14" s="181">
        <f t="shared" ref="I14:I21" si="6">IFERROR(H14/G14-1,"-")</f>
        <v>-9.0295478342851121E-3</v>
      </c>
      <c r="J14" s="165">
        <f t="shared" si="1"/>
        <v>-4329</v>
      </c>
      <c r="K14" s="167">
        <f t="shared" si="2"/>
        <v>0.34387723121709857</v>
      </c>
      <c r="N14" s="165" t="s">
        <v>112</v>
      </c>
      <c r="O14" s="166">
        <v>66259</v>
      </c>
      <c r="P14" s="166">
        <v>309</v>
      </c>
      <c r="Q14" s="166">
        <v>88685</v>
      </c>
      <c r="R14" s="166">
        <v>106334</v>
      </c>
      <c r="S14" s="166">
        <v>118602</v>
      </c>
      <c r="T14" s="166">
        <v>120525</v>
      </c>
      <c r="U14" s="181">
        <f t="shared" ref="U14:U21" si="7">IFERROR(T14/S14-1,"-")</f>
        <v>1.6213891839935268E-2</v>
      </c>
      <c r="V14" s="165">
        <f t="shared" si="5"/>
        <v>1923</v>
      </c>
      <c r="W14" s="167">
        <f t="shared" si="4"/>
        <v>0.42527328285216265</v>
      </c>
    </row>
    <row r="15" spans="1:23" x14ac:dyDescent="0.25">
      <c r="A15" s="1"/>
      <c r="B15" s="165" t="s">
        <v>115</v>
      </c>
      <c r="C15" s="166">
        <v>87097</v>
      </c>
      <c r="D15" s="166">
        <v>15198</v>
      </c>
      <c r="E15" s="166">
        <v>113171</v>
      </c>
      <c r="F15" s="166">
        <v>140095</v>
      </c>
      <c r="G15" s="166">
        <v>150762</v>
      </c>
      <c r="H15" s="166">
        <v>144208</v>
      </c>
      <c r="I15" s="181">
        <f t="shared" si="6"/>
        <v>-4.347249306854517E-2</v>
      </c>
      <c r="J15" s="165">
        <f t="shared" si="1"/>
        <v>-6554</v>
      </c>
      <c r="K15" s="167">
        <f t="shared" si="2"/>
        <v>0.10437836433266333</v>
      </c>
      <c r="N15" s="165" t="s">
        <v>115</v>
      </c>
      <c r="O15" s="166">
        <v>8479</v>
      </c>
      <c r="P15" s="166">
        <v>856</v>
      </c>
      <c r="Q15" s="166">
        <v>9536</v>
      </c>
      <c r="R15" s="166">
        <v>13475</v>
      </c>
      <c r="S15" s="166">
        <v>12534</v>
      </c>
      <c r="T15" s="166">
        <v>12462</v>
      </c>
      <c r="U15" s="181">
        <f t="shared" si="7"/>
        <v>-5.7443752991862551E-3</v>
      </c>
      <c r="V15" s="165">
        <f t="shared" si="5"/>
        <v>-72</v>
      </c>
      <c r="W15" s="167">
        <f t="shared" si="4"/>
        <v>4.3972251822473767E-2</v>
      </c>
    </row>
    <row r="16" spans="1:23" x14ac:dyDescent="0.25">
      <c r="A16" s="1"/>
      <c r="B16" s="165" t="s">
        <v>118</v>
      </c>
      <c r="C16" s="166">
        <v>31900</v>
      </c>
      <c r="D16" s="166">
        <v>20093</v>
      </c>
      <c r="E16" s="166">
        <v>55862</v>
      </c>
      <c r="F16" s="166">
        <v>67552</v>
      </c>
      <c r="G16" s="166">
        <v>68751</v>
      </c>
      <c r="H16" s="166">
        <v>64203</v>
      </c>
      <c r="I16" s="181">
        <f t="shared" si="6"/>
        <v>-6.6151765065235457E-2</v>
      </c>
      <c r="J16" s="165">
        <f t="shared" si="1"/>
        <v>-4548</v>
      </c>
      <c r="K16" s="167">
        <f t="shared" si="2"/>
        <v>4.647040472962654E-2</v>
      </c>
      <c r="N16" s="165" t="s">
        <v>118</v>
      </c>
      <c r="O16" s="166">
        <v>4192</v>
      </c>
      <c r="P16" s="166">
        <v>1284</v>
      </c>
      <c r="Q16" s="166">
        <v>5826</v>
      </c>
      <c r="R16" s="166">
        <v>7451</v>
      </c>
      <c r="S16" s="166">
        <v>6703</v>
      </c>
      <c r="T16" s="166">
        <v>7362</v>
      </c>
      <c r="U16" s="181">
        <f t="shared" si="7"/>
        <v>9.8314187677159381E-2</v>
      </c>
      <c r="V16" s="165">
        <f t="shared" si="5"/>
        <v>659</v>
      </c>
      <c r="W16" s="167">
        <f t="shared" si="4"/>
        <v>2.5976867109376654E-2</v>
      </c>
    </row>
    <row r="17" spans="1:23" x14ac:dyDescent="0.25">
      <c r="A17" s="1"/>
      <c r="B17" s="165" t="s">
        <v>125</v>
      </c>
      <c r="C17" s="166">
        <v>19336</v>
      </c>
      <c r="D17" s="166">
        <v>1288</v>
      </c>
      <c r="E17" s="166">
        <v>43381</v>
      </c>
      <c r="F17" s="166">
        <v>39002</v>
      </c>
      <c r="G17" s="166">
        <v>42429</v>
      </c>
      <c r="H17" s="166">
        <v>40662</v>
      </c>
      <c r="I17" s="181">
        <f t="shared" si="6"/>
        <v>-4.1646043979353786E-2</v>
      </c>
      <c r="J17" s="165">
        <f t="shared" si="1"/>
        <v>-1767</v>
      </c>
      <c r="K17" s="167">
        <f t="shared" si="2"/>
        <v>2.94313287091892E-2</v>
      </c>
      <c r="N17" s="165" t="s">
        <v>125</v>
      </c>
      <c r="O17" s="166">
        <v>5403</v>
      </c>
      <c r="P17" s="166">
        <v>100</v>
      </c>
      <c r="Q17" s="166">
        <v>9647</v>
      </c>
      <c r="R17" s="166">
        <v>9860</v>
      </c>
      <c r="S17" s="166">
        <v>10522</v>
      </c>
      <c r="T17" s="166">
        <v>9305</v>
      </c>
      <c r="U17" s="181">
        <f t="shared" si="7"/>
        <v>-0.11566242159285312</v>
      </c>
      <c r="V17" s="165">
        <f t="shared" si="5"/>
        <v>-1217</v>
      </c>
      <c r="W17" s="167">
        <f t="shared" si="4"/>
        <v>3.2832755834386003E-2</v>
      </c>
    </row>
    <row r="18" spans="1:23" x14ac:dyDescent="0.25">
      <c r="A18" s="1"/>
      <c r="B18" s="165" t="s">
        <v>121</v>
      </c>
      <c r="C18" s="166">
        <v>26204</v>
      </c>
      <c r="D18" s="166">
        <v>2873</v>
      </c>
      <c r="E18" s="166">
        <v>47430</v>
      </c>
      <c r="F18" s="166">
        <v>43703</v>
      </c>
      <c r="G18" s="166">
        <v>47893</v>
      </c>
      <c r="H18" s="166">
        <v>44275</v>
      </c>
      <c r="I18" s="181">
        <f t="shared" si="6"/>
        <v>-7.5543398826550812E-2</v>
      </c>
      <c r="J18" s="165">
        <f t="shared" si="1"/>
        <v>-3618</v>
      </c>
      <c r="K18" s="167">
        <f t="shared" si="2"/>
        <v>3.2046433490712505E-2</v>
      </c>
      <c r="N18" s="165" t="s">
        <v>121</v>
      </c>
      <c r="O18" s="166">
        <v>7570</v>
      </c>
      <c r="P18" s="166">
        <v>191</v>
      </c>
      <c r="Q18" s="166">
        <v>9856</v>
      </c>
      <c r="R18" s="166">
        <v>11274</v>
      </c>
      <c r="S18" s="166">
        <v>12503</v>
      </c>
      <c r="T18" s="166">
        <v>9250</v>
      </c>
      <c r="U18" s="181">
        <f t="shared" si="7"/>
        <v>-0.26017755738622728</v>
      </c>
      <c r="V18" s="165">
        <f t="shared" si="5"/>
        <v>-3253</v>
      </c>
      <c r="W18" s="167">
        <f t="shared" si="4"/>
        <v>3.2638687960029077E-2</v>
      </c>
    </row>
    <row r="19" spans="1:23" x14ac:dyDescent="0.25">
      <c r="A19" s="164" t="s">
        <v>146</v>
      </c>
      <c r="B19" s="165" t="s">
        <v>130</v>
      </c>
      <c r="C19" s="166">
        <v>17976</v>
      </c>
      <c r="D19" s="166">
        <v>277</v>
      </c>
      <c r="E19" s="166">
        <v>20251</v>
      </c>
      <c r="F19" s="166">
        <v>27131</v>
      </c>
      <c r="G19" s="166">
        <v>23275</v>
      </c>
      <c r="H19" s="166">
        <v>22381</v>
      </c>
      <c r="I19" s="181">
        <f t="shared" si="6"/>
        <v>-3.8410311493018212E-2</v>
      </c>
      <c r="J19" s="165">
        <f t="shared" si="1"/>
        <v>-894</v>
      </c>
      <c r="K19" s="167">
        <f t="shared" si="2"/>
        <v>1.6199463082001955E-2</v>
      </c>
      <c r="N19" s="165" t="s">
        <v>130</v>
      </c>
      <c r="O19" s="166">
        <v>3315</v>
      </c>
      <c r="P19" s="166">
        <v>90</v>
      </c>
      <c r="Q19" s="166">
        <v>4216</v>
      </c>
      <c r="R19" s="166">
        <v>5757</v>
      </c>
      <c r="S19" s="166">
        <v>4534</v>
      </c>
      <c r="T19" s="166">
        <v>5744</v>
      </c>
      <c r="U19" s="181">
        <f t="shared" si="7"/>
        <v>0.26687251874724316</v>
      </c>
      <c r="V19" s="165">
        <f t="shared" si="5"/>
        <v>1210</v>
      </c>
      <c r="W19" s="167">
        <f t="shared" si="4"/>
        <v>2.0267743096476432E-2</v>
      </c>
    </row>
    <row r="20" spans="1:23" x14ac:dyDescent="0.25">
      <c r="A20" s="169" t="s">
        <v>147</v>
      </c>
      <c r="B20" s="165" t="s">
        <v>133</v>
      </c>
      <c r="C20" s="166">
        <v>24079</v>
      </c>
      <c r="D20" s="166">
        <v>1085</v>
      </c>
      <c r="E20" s="166">
        <v>14614</v>
      </c>
      <c r="F20" s="166">
        <v>23723</v>
      </c>
      <c r="G20" s="166">
        <v>23217</v>
      </c>
      <c r="H20" s="166">
        <v>19425</v>
      </c>
      <c r="I20" s="181">
        <f t="shared" si="6"/>
        <v>-0.16332859542576561</v>
      </c>
      <c r="J20" s="165">
        <f t="shared" si="1"/>
        <v>-3792</v>
      </c>
      <c r="K20" s="167">
        <f t="shared" si="2"/>
        <v>1.4059897697506277E-2</v>
      </c>
      <c r="N20" s="165" t="s">
        <v>133</v>
      </c>
      <c r="O20" s="166">
        <v>4738</v>
      </c>
      <c r="P20" s="166">
        <v>613</v>
      </c>
      <c r="Q20" s="166">
        <v>3681</v>
      </c>
      <c r="R20" s="166">
        <v>5590</v>
      </c>
      <c r="S20" s="166">
        <v>5242</v>
      </c>
      <c r="T20" s="166">
        <v>4460</v>
      </c>
      <c r="U20" s="181">
        <f t="shared" si="7"/>
        <v>-0.14917970240366274</v>
      </c>
      <c r="V20" s="165">
        <f t="shared" si="5"/>
        <v>-782</v>
      </c>
      <c r="W20" s="167">
        <f t="shared" si="4"/>
        <v>1.5737140356943749E-2</v>
      </c>
    </row>
    <row r="21" spans="1:23" x14ac:dyDescent="0.25">
      <c r="B21" s="170" t="s">
        <v>147</v>
      </c>
      <c r="C21" s="171">
        <f t="shared" ref="C21" si="8">C13-SUM(C14:C20)</f>
        <v>154839</v>
      </c>
      <c r="D21" s="171">
        <f t="shared" ref="D21:H21" si="9">D13-SUM(D14:D20)</f>
        <v>50177</v>
      </c>
      <c r="E21" s="171">
        <f t="shared" si="9"/>
        <v>254019</v>
      </c>
      <c r="F21" s="171">
        <f t="shared" si="9"/>
        <v>306857</v>
      </c>
      <c r="G21" s="171">
        <f t="shared" si="9"/>
        <v>336042</v>
      </c>
      <c r="H21" s="171">
        <f t="shared" si="9"/>
        <v>342349</v>
      </c>
      <c r="I21" s="182">
        <f t="shared" si="6"/>
        <v>1.8768487272424306E-2</v>
      </c>
      <c r="J21" s="170">
        <f t="shared" si="1"/>
        <v>6307</v>
      </c>
      <c r="K21" s="172">
        <f t="shared" si="2"/>
        <v>0.247793663672771</v>
      </c>
      <c r="N21" s="170" t="s">
        <v>147</v>
      </c>
      <c r="O21" s="171">
        <f t="shared" ref="O21:T21" si="10">O13-SUM(O14:O20)</f>
        <v>37484</v>
      </c>
      <c r="P21" s="171">
        <f t="shared" si="10"/>
        <v>5470</v>
      </c>
      <c r="Q21" s="171">
        <f t="shared" si="10"/>
        <v>66866</v>
      </c>
      <c r="R21" s="171">
        <f t="shared" si="10"/>
        <v>81090</v>
      </c>
      <c r="S21" s="171">
        <f t="shared" si="10"/>
        <v>83947</v>
      </c>
      <c r="T21" s="171">
        <f t="shared" si="10"/>
        <v>93398</v>
      </c>
      <c r="U21" s="182">
        <f t="shared" si="7"/>
        <v>0.11258293923547003</v>
      </c>
      <c r="V21" s="170">
        <f>T21-S21</f>
        <v>9451</v>
      </c>
      <c r="W21" s="172">
        <f t="shared" si="4"/>
        <v>0.32955547871251845</v>
      </c>
    </row>
    <row r="22" spans="1:23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5"/>
    </row>
    <row r="23" spans="1:23" x14ac:dyDescent="0.25">
      <c r="B23" s="158" t="s">
        <v>70</v>
      </c>
      <c r="C23" s="178">
        <f t="shared" ref="C23:H23" si="11">C24+C27</f>
        <v>279824</v>
      </c>
      <c r="D23" s="178">
        <f t="shared" si="11"/>
        <v>72971</v>
      </c>
      <c r="E23" s="178">
        <f t="shared" si="11"/>
        <v>464733</v>
      </c>
      <c r="F23" s="178">
        <f t="shared" si="11"/>
        <v>499042</v>
      </c>
      <c r="G23" s="178">
        <f t="shared" si="11"/>
        <v>520038</v>
      </c>
      <c r="H23" s="178">
        <f t="shared" si="11"/>
        <v>495978</v>
      </c>
      <c r="I23" s="179">
        <f>IFERROR(H23/G23-1,"-")</f>
        <v>-4.6265849803283632E-2</v>
      </c>
      <c r="J23" s="178">
        <f>H23-G23</f>
        <v>-24060</v>
      </c>
      <c r="K23" s="179">
        <f t="shared" ref="K23:K35" si="12">H23/H$9</f>
        <v>0.35899098791319273</v>
      </c>
    </row>
    <row r="24" spans="1:23" x14ac:dyDescent="0.25">
      <c r="B24" s="161" t="s">
        <v>99</v>
      </c>
      <c r="C24" s="162">
        <v>16647</v>
      </c>
      <c r="D24" s="162">
        <v>34951</v>
      </c>
      <c r="E24" s="162">
        <v>37975</v>
      </c>
      <c r="F24" s="162">
        <v>33234</v>
      </c>
      <c r="G24" s="162">
        <v>25898</v>
      </c>
      <c r="H24" s="162">
        <v>24851</v>
      </c>
      <c r="I24" s="180">
        <f>IFERROR(H24/G24-1,"-")</f>
        <v>-4.0427832265039765E-2</v>
      </c>
      <c r="J24" s="161">
        <f t="shared" ref="J24:J34" si="13">H24-G24</f>
        <v>-1047</v>
      </c>
      <c r="K24" s="163">
        <f t="shared" si="12"/>
        <v>1.7987259597463501E-2</v>
      </c>
    </row>
    <row r="25" spans="1:23" x14ac:dyDescent="0.25">
      <c r="B25" s="165" t="s">
        <v>105</v>
      </c>
      <c r="C25" s="166">
        <v>6472</v>
      </c>
      <c r="D25" s="166">
        <v>22501</v>
      </c>
      <c r="E25" s="166">
        <v>16201</v>
      </c>
      <c r="F25" s="166">
        <v>12972</v>
      </c>
      <c r="G25" s="166">
        <v>8028</v>
      </c>
      <c r="H25" s="166">
        <v>9484</v>
      </c>
      <c r="I25" s="181">
        <f>IFERROR(H25/G25-1,"-")</f>
        <v>0.18136522172396607</v>
      </c>
      <c r="J25" s="165">
        <f t="shared" si="13"/>
        <v>1456</v>
      </c>
      <c r="K25" s="167">
        <f t="shared" si="12"/>
        <v>6.8645595759665142E-3</v>
      </c>
    </row>
    <row r="26" spans="1:23" x14ac:dyDescent="0.25">
      <c r="B26" s="165" t="s">
        <v>102</v>
      </c>
      <c r="C26" s="166">
        <v>10175</v>
      </c>
      <c r="D26" s="166">
        <v>12450</v>
      </c>
      <c r="E26" s="166">
        <v>21774</v>
      </c>
      <c r="F26" s="166">
        <v>20262</v>
      </c>
      <c r="G26" s="166">
        <v>17870</v>
      </c>
      <c r="H26" s="166">
        <v>15367</v>
      </c>
      <c r="I26" s="181">
        <f>IFERROR(H26/G26-1,"-")</f>
        <v>-0.14006715165081141</v>
      </c>
      <c r="J26" s="165">
        <f t="shared" si="13"/>
        <v>-2503</v>
      </c>
      <c r="K26" s="167">
        <f t="shared" si="12"/>
        <v>1.1122700021496986E-2</v>
      </c>
    </row>
    <row r="27" spans="1:23" x14ac:dyDescent="0.25">
      <c r="B27" s="161" t="s">
        <v>109</v>
      </c>
      <c r="C27" s="162">
        <v>263177</v>
      </c>
      <c r="D27" s="162">
        <v>38020</v>
      </c>
      <c r="E27" s="162">
        <v>426758</v>
      </c>
      <c r="F27" s="162">
        <v>465808</v>
      </c>
      <c r="G27" s="162">
        <v>494140</v>
      </c>
      <c r="H27" s="162">
        <v>471127</v>
      </c>
      <c r="I27" s="180">
        <f>IFERROR(H27/G27-1,"-")</f>
        <v>-4.6571821750920783E-2</v>
      </c>
      <c r="J27" s="161">
        <f t="shared" si="13"/>
        <v>-23013</v>
      </c>
      <c r="K27" s="163">
        <f t="shared" si="12"/>
        <v>0.34100372831572923</v>
      </c>
    </row>
    <row r="28" spans="1:23" x14ac:dyDescent="0.25">
      <c r="B28" s="165" t="s">
        <v>112</v>
      </c>
      <c r="C28" s="166">
        <v>115594</v>
      </c>
      <c r="D28" s="166">
        <v>1535</v>
      </c>
      <c r="E28" s="166">
        <v>195962</v>
      </c>
      <c r="F28" s="166">
        <v>217537</v>
      </c>
      <c r="G28" s="166">
        <v>232013</v>
      </c>
      <c r="H28" s="166">
        <v>224879</v>
      </c>
      <c r="I28" s="181">
        <f t="shared" ref="I28:I35" si="14">IFERROR(H28/G28-1,"-")</f>
        <v>-3.0748277036200533E-2</v>
      </c>
      <c r="J28" s="165">
        <f t="shared" si="13"/>
        <v>-7134</v>
      </c>
      <c r="K28" s="167">
        <f t="shared" si="12"/>
        <v>0.1627683775710432</v>
      </c>
    </row>
    <row r="29" spans="1:23" x14ac:dyDescent="0.25">
      <c r="B29" s="165" t="s">
        <v>115</v>
      </c>
      <c r="C29" s="166">
        <v>34149</v>
      </c>
      <c r="D29" s="166">
        <v>6077</v>
      </c>
      <c r="E29" s="166">
        <v>48476</v>
      </c>
      <c r="F29" s="166">
        <v>56656</v>
      </c>
      <c r="G29" s="166">
        <v>58729</v>
      </c>
      <c r="H29" s="166">
        <v>53704</v>
      </c>
      <c r="I29" s="181">
        <f t="shared" si="14"/>
        <v>-8.5562498935789821E-2</v>
      </c>
      <c r="J29" s="165">
        <f t="shared" si="13"/>
        <v>-5025</v>
      </c>
      <c r="K29" s="167">
        <f t="shared" si="12"/>
        <v>3.8871183832529063E-2</v>
      </c>
    </row>
    <row r="30" spans="1:23" x14ac:dyDescent="0.25">
      <c r="B30" s="165" t="s">
        <v>118</v>
      </c>
      <c r="C30" s="166">
        <v>11026</v>
      </c>
      <c r="D30" s="166">
        <v>7539</v>
      </c>
      <c r="E30" s="166">
        <v>18354</v>
      </c>
      <c r="F30" s="166">
        <v>17797</v>
      </c>
      <c r="G30" s="166">
        <v>15733</v>
      </c>
      <c r="H30" s="166">
        <v>14653</v>
      </c>
      <c r="I30" s="181">
        <f t="shared" si="14"/>
        <v>-6.8645522150893035E-2</v>
      </c>
      <c r="J30" s="165">
        <f t="shared" si="13"/>
        <v>-1080</v>
      </c>
      <c r="K30" s="167">
        <f t="shared" si="12"/>
        <v>1.0605903781804864E-2</v>
      </c>
    </row>
    <row r="31" spans="1:23" x14ac:dyDescent="0.25">
      <c r="B31" s="165" t="s">
        <v>125</v>
      </c>
      <c r="C31" s="166">
        <v>10228</v>
      </c>
      <c r="D31" s="166">
        <v>445</v>
      </c>
      <c r="E31" s="166">
        <v>23845</v>
      </c>
      <c r="F31" s="166">
        <v>18538</v>
      </c>
      <c r="G31" s="166">
        <v>19687</v>
      </c>
      <c r="H31" s="166">
        <v>18855</v>
      </c>
      <c r="I31" s="181">
        <f t="shared" si="14"/>
        <v>-4.2261390765479745E-2</v>
      </c>
      <c r="J31" s="165">
        <f t="shared" si="13"/>
        <v>-832</v>
      </c>
      <c r="K31" s="167">
        <f t="shared" si="12"/>
        <v>1.3647329270861305E-2</v>
      </c>
    </row>
    <row r="32" spans="1:23" x14ac:dyDescent="0.25">
      <c r="B32" s="165" t="s">
        <v>121</v>
      </c>
      <c r="C32" s="166">
        <v>14676</v>
      </c>
      <c r="D32" s="166">
        <v>1570</v>
      </c>
      <c r="E32" s="166">
        <v>29266</v>
      </c>
      <c r="F32" s="166">
        <v>24670</v>
      </c>
      <c r="G32" s="166">
        <v>26217</v>
      </c>
      <c r="H32" s="166">
        <v>25798</v>
      </c>
      <c r="I32" s="181">
        <f t="shared" si="14"/>
        <v>-1.5981996414540234E-2</v>
      </c>
      <c r="J32" s="165">
        <f t="shared" si="13"/>
        <v>-419</v>
      </c>
      <c r="K32" s="167">
        <f t="shared" si="12"/>
        <v>1.8672702229099971E-2</v>
      </c>
    </row>
    <row r="33" spans="2:11" x14ac:dyDescent="0.25">
      <c r="B33" s="165" t="s">
        <v>130</v>
      </c>
      <c r="C33" s="166">
        <v>9525</v>
      </c>
      <c r="D33" s="166">
        <v>82</v>
      </c>
      <c r="E33" s="166">
        <v>10703</v>
      </c>
      <c r="F33" s="166">
        <v>12117</v>
      </c>
      <c r="G33" s="166">
        <v>10949</v>
      </c>
      <c r="H33" s="166">
        <v>9609</v>
      </c>
      <c r="I33" s="181">
        <f t="shared" si="14"/>
        <v>-0.12238560599141479</v>
      </c>
      <c r="J33" s="165">
        <f t="shared" si="13"/>
        <v>-1340</v>
      </c>
      <c r="K33" s="167">
        <f t="shared" si="12"/>
        <v>6.955035108125499E-3</v>
      </c>
    </row>
    <row r="34" spans="2:11" x14ac:dyDescent="0.25">
      <c r="B34" s="165" t="s">
        <v>133</v>
      </c>
      <c r="C34" s="166">
        <v>11099</v>
      </c>
      <c r="D34" s="166">
        <v>174</v>
      </c>
      <c r="E34" s="166">
        <v>6638</v>
      </c>
      <c r="F34" s="166">
        <v>11101</v>
      </c>
      <c r="G34" s="166">
        <v>10868</v>
      </c>
      <c r="H34" s="166">
        <v>9294</v>
      </c>
      <c r="I34" s="181">
        <f t="shared" si="14"/>
        <v>-0.14482885535517109</v>
      </c>
      <c r="J34" s="165">
        <f t="shared" si="13"/>
        <v>-1574</v>
      </c>
      <c r="K34" s="167">
        <f t="shared" si="12"/>
        <v>6.727036767084857E-3</v>
      </c>
    </row>
    <row r="35" spans="2:11" x14ac:dyDescent="0.25">
      <c r="B35" s="170" t="s">
        <v>147</v>
      </c>
      <c r="C35" s="171">
        <f t="shared" ref="C35" si="15">C27-SUM(C28:C34)</f>
        <v>56880</v>
      </c>
      <c r="D35" s="171">
        <f t="shared" ref="D35:H35" si="16">D27-SUM(D28:D34)</f>
        <v>20598</v>
      </c>
      <c r="E35" s="171">
        <f t="shared" si="16"/>
        <v>93514</v>
      </c>
      <c r="F35" s="171">
        <f t="shared" si="16"/>
        <v>107392</v>
      </c>
      <c r="G35" s="171">
        <f t="shared" si="16"/>
        <v>119944</v>
      </c>
      <c r="H35" s="171">
        <f t="shared" si="16"/>
        <v>114335</v>
      </c>
      <c r="I35" s="182">
        <f t="shared" si="14"/>
        <v>-4.6763489628493304E-2</v>
      </c>
      <c r="J35" s="170">
        <f>H35-G35</f>
        <v>-5609</v>
      </c>
      <c r="K35" s="172">
        <f t="shared" si="12"/>
        <v>8.2756159755180442E-2</v>
      </c>
    </row>
    <row r="36" spans="2:11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5"/>
    </row>
    <row r="37" spans="2:11" x14ac:dyDescent="0.25">
      <c r="B37" s="158" t="s">
        <v>70</v>
      </c>
      <c r="C37" s="178">
        <f t="shared" ref="C37:H37" si="17">C38+C41</f>
        <v>147106</v>
      </c>
      <c r="D37" s="178">
        <f t="shared" si="17"/>
        <v>12318</v>
      </c>
      <c r="E37" s="178">
        <f t="shared" si="17"/>
        <v>218561</v>
      </c>
      <c r="F37" s="178">
        <f t="shared" si="17"/>
        <v>261428</v>
      </c>
      <c r="G37" s="178">
        <f t="shared" si="17"/>
        <v>273440</v>
      </c>
      <c r="H37" s="178">
        <f t="shared" si="17"/>
        <v>283406</v>
      </c>
      <c r="I37" s="179">
        <f>IFERROR(H37/G37-1,"-")</f>
        <v>3.6446752486834377E-2</v>
      </c>
      <c r="J37" s="178">
        <f>H37-G37</f>
        <v>9966</v>
      </c>
      <c r="K37" s="179">
        <f t="shared" ref="K37:K49" si="18">H37/H$9</f>
        <v>0.20513046933639453</v>
      </c>
    </row>
    <row r="38" spans="2:11" x14ac:dyDescent="0.25">
      <c r="B38" s="161" t="s">
        <v>99</v>
      </c>
      <c r="C38" s="162">
        <v>9666</v>
      </c>
      <c r="D38" s="162">
        <v>3405</v>
      </c>
      <c r="E38" s="162">
        <v>20248</v>
      </c>
      <c r="F38" s="162">
        <v>20597</v>
      </c>
      <c r="G38" s="162">
        <v>18853</v>
      </c>
      <c r="H38" s="162">
        <v>20900</v>
      </c>
      <c r="I38" s="180">
        <f>IFERROR(H38/G38-1,"-")</f>
        <v>0.1085768843154935</v>
      </c>
      <c r="J38" s="161">
        <f t="shared" ref="J38:J48" si="19">H38-G38</f>
        <v>2047</v>
      </c>
      <c r="K38" s="163">
        <f t="shared" si="18"/>
        <v>1.51275089769823E-2</v>
      </c>
    </row>
    <row r="39" spans="2:11" x14ac:dyDescent="0.25">
      <c r="B39" s="165" t="s">
        <v>105</v>
      </c>
      <c r="C39" s="166">
        <v>2065</v>
      </c>
      <c r="D39" s="166">
        <v>1733</v>
      </c>
      <c r="E39" s="166">
        <v>5407</v>
      </c>
      <c r="F39" s="166">
        <v>5704</v>
      </c>
      <c r="G39" s="166">
        <v>7095</v>
      </c>
      <c r="H39" s="166">
        <v>7443</v>
      </c>
      <c r="I39" s="181">
        <f>IFERROR(H39/G39-1,"-")</f>
        <v>4.9048625792811773E-2</v>
      </c>
      <c r="J39" s="165">
        <f t="shared" si="19"/>
        <v>348</v>
      </c>
      <c r="K39" s="167">
        <f t="shared" si="18"/>
        <v>5.387275086874606E-3</v>
      </c>
    </row>
    <row r="40" spans="2:11" x14ac:dyDescent="0.25">
      <c r="B40" s="165" t="s">
        <v>102</v>
      </c>
      <c r="C40" s="166">
        <v>7601</v>
      </c>
      <c r="D40" s="166">
        <v>1672</v>
      </c>
      <c r="E40" s="166">
        <v>14841</v>
      </c>
      <c r="F40" s="166">
        <v>14893</v>
      </c>
      <c r="G40" s="166">
        <v>11758</v>
      </c>
      <c r="H40" s="166">
        <v>13457</v>
      </c>
      <c r="I40" s="181">
        <f>IFERROR(H40/G40-1,"-")</f>
        <v>0.14449736349719333</v>
      </c>
      <c r="J40" s="165">
        <f t="shared" si="19"/>
        <v>1699</v>
      </c>
      <c r="K40" s="167">
        <f t="shared" si="18"/>
        <v>9.7402338901076951E-3</v>
      </c>
    </row>
    <row r="41" spans="2:11" x14ac:dyDescent="0.25">
      <c r="B41" s="161" t="s">
        <v>109</v>
      </c>
      <c r="C41" s="162">
        <v>137440</v>
      </c>
      <c r="D41" s="162">
        <v>8913</v>
      </c>
      <c r="E41" s="162">
        <v>198313</v>
      </c>
      <c r="F41" s="162">
        <v>240831</v>
      </c>
      <c r="G41" s="162">
        <v>254587</v>
      </c>
      <c r="H41" s="162">
        <v>262506</v>
      </c>
      <c r="I41" s="180">
        <f>IFERROR(H41/G41-1,"-")</f>
        <v>3.1105280316748196E-2</v>
      </c>
      <c r="J41" s="161">
        <f t="shared" si="19"/>
        <v>7919</v>
      </c>
      <c r="K41" s="163">
        <f t="shared" si="18"/>
        <v>0.19000296035941225</v>
      </c>
    </row>
    <row r="42" spans="2:11" x14ac:dyDescent="0.25">
      <c r="B42" s="165" t="s">
        <v>112</v>
      </c>
      <c r="C42" s="166">
        <v>66259</v>
      </c>
      <c r="D42" s="166">
        <v>309</v>
      </c>
      <c r="E42" s="166">
        <v>88685</v>
      </c>
      <c r="F42" s="166">
        <v>106334</v>
      </c>
      <c r="G42" s="166">
        <v>118602</v>
      </c>
      <c r="H42" s="166">
        <v>120525</v>
      </c>
      <c r="I42" s="181">
        <f t="shared" ref="I42:I49" si="20">IFERROR(H42/G42-1,"-")</f>
        <v>1.6213891839935268E-2</v>
      </c>
      <c r="J42" s="165">
        <f t="shared" si="19"/>
        <v>1923</v>
      </c>
      <c r="K42" s="167">
        <f t="shared" si="18"/>
        <v>8.7236508107693386E-2</v>
      </c>
    </row>
    <row r="43" spans="2:11" x14ac:dyDescent="0.25">
      <c r="B43" s="165" t="s">
        <v>115</v>
      </c>
      <c r="C43" s="166">
        <v>8479</v>
      </c>
      <c r="D43" s="166">
        <v>856</v>
      </c>
      <c r="E43" s="166">
        <v>9536</v>
      </c>
      <c r="F43" s="166">
        <v>13475</v>
      </c>
      <c r="G43" s="166">
        <v>12534</v>
      </c>
      <c r="H43" s="166">
        <v>12462</v>
      </c>
      <c r="I43" s="181">
        <f t="shared" si="20"/>
        <v>-5.7443752991862551E-3</v>
      </c>
      <c r="J43" s="165">
        <f t="shared" si="19"/>
        <v>-72</v>
      </c>
      <c r="K43" s="167">
        <f t="shared" si="18"/>
        <v>9.0200486541221741E-3</v>
      </c>
    </row>
    <row r="44" spans="2:11" x14ac:dyDescent="0.25">
      <c r="B44" s="165" t="s">
        <v>118</v>
      </c>
      <c r="C44" s="166">
        <v>4192</v>
      </c>
      <c r="D44" s="166">
        <v>1284</v>
      </c>
      <c r="E44" s="166">
        <v>5826</v>
      </c>
      <c r="F44" s="166">
        <v>7451</v>
      </c>
      <c r="G44" s="166">
        <v>6703</v>
      </c>
      <c r="H44" s="166">
        <v>7362</v>
      </c>
      <c r="I44" s="181">
        <f t="shared" si="20"/>
        <v>9.8314187677159381E-2</v>
      </c>
      <c r="J44" s="165">
        <f t="shared" si="19"/>
        <v>659</v>
      </c>
      <c r="K44" s="167">
        <f t="shared" si="18"/>
        <v>5.3286469420355835E-3</v>
      </c>
    </row>
    <row r="45" spans="2:11" x14ac:dyDescent="0.25">
      <c r="B45" s="165" t="s">
        <v>125</v>
      </c>
      <c r="C45" s="166">
        <v>5403</v>
      </c>
      <c r="D45" s="166">
        <v>100</v>
      </c>
      <c r="E45" s="166">
        <v>9647</v>
      </c>
      <c r="F45" s="166">
        <v>9860</v>
      </c>
      <c r="G45" s="166">
        <v>10522</v>
      </c>
      <c r="H45" s="166">
        <v>9305</v>
      </c>
      <c r="I45" s="181">
        <f t="shared" si="20"/>
        <v>-0.11566242159285312</v>
      </c>
      <c r="J45" s="165">
        <f t="shared" si="19"/>
        <v>-1217</v>
      </c>
      <c r="K45" s="167">
        <f t="shared" si="18"/>
        <v>6.7349986139148476E-3</v>
      </c>
    </row>
    <row r="46" spans="2:11" x14ac:dyDescent="0.25">
      <c r="B46" s="165" t="s">
        <v>121</v>
      </c>
      <c r="C46" s="166">
        <v>7570</v>
      </c>
      <c r="D46" s="166">
        <v>191</v>
      </c>
      <c r="E46" s="166">
        <v>9856</v>
      </c>
      <c r="F46" s="166">
        <v>11274</v>
      </c>
      <c r="G46" s="166">
        <v>12503</v>
      </c>
      <c r="H46" s="166">
        <v>9250</v>
      </c>
      <c r="I46" s="181">
        <f t="shared" si="20"/>
        <v>-0.26017755738622728</v>
      </c>
      <c r="J46" s="165">
        <f t="shared" si="19"/>
        <v>-3253</v>
      </c>
      <c r="K46" s="167">
        <f t="shared" si="18"/>
        <v>6.6951893797648938E-3</v>
      </c>
    </row>
    <row r="47" spans="2:11" x14ac:dyDescent="0.25">
      <c r="B47" s="165" t="s">
        <v>130</v>
      </c>
      <c r="C47" s="166">
        <v>3315</v>
      </c>
      <c r="D47" s="166">
        <v>90</v>
      </c>
      <c r="E47" s="166">
        <v>4216</v>
      </c>
      <c r="F47" s="166">
        <v>5757</v>
      </c>
      <c r="G47" s="166">
        <v>4534</v>
      </c>
      <c r="H47" s="166">
        <v>5744</v>
      </c>
      <c r="I47" s="181">
        <f t="shared" si="20"/>
        <v>0.26687251874724316</v>
      </c>
      <c r="J47" s="165">
        <f t="shared" si="19"/>
        <v>1210</v>
      </c>
      <c r="K47" s="167">
        <f t="shared" si="18"/>
        <v>4.1575316537696815E-3</v>
      </c>
    </row>
    <row r="48" spans="2:11" x14ac:dyDescent="0.25">
      <c r="B48" s="165" t="s">
        <v>133</v>
      </c>
      <c r="C48" s="166">
        <v>4738</v>
      </c>
      <c r="D48" s="166">
        <v>613</v>
      </c>
      <c r="E48" s="166">
        <v>3681</v>
      </c>
      <c r="F48" s="166">
        <v>5590</v>
      </c>
      <c r="G48" s="166">
        <v>5242</v>
      </c>
      <c r="H48" s="166">
        <v>4460</v>
      </c>
      <c r="I48" s="181">
        <f t="shared" si="20"/>
        <v>-0.14917970240366274</v>
      </c>
      <c r="J48" s="165">
        <f t="shared" si="19"/>
        <v>-782</v>
      </c>
      <c r="K48" s="167">
        <f t="shared" si="18"/>
        <v>3.2281669874325868E-3</v>
      </c>
    </row>
    <row r="49" spans="2:11" x14ac:dyDescent="0.25">
      <c r="B49" s="170" t="s">
        <v>147</v>
      </c>
      <c r="C49" s="171">
        <f t="shared" ref="C49" si="21">C41-SUM(C42:C48)</f>
        <v>37484</v>
      </c>
      <c r="D49" s="171">
        <f t="shared" ref="D49:H49" si="22">D41-SUM(D42:D48)</f>
        <v>5470</v>
      </c>
      <c r="E49" s="171">
        <f t="shared" si="22"/>
        <v>66866</v>
      </c>
      <c r="F49" s="171">
        <f t="shared" si="22"/>
        <v>81090</v>
      </c>
      <c r="G49" s="171">
        <f t="shared" si="22"/>
        <v>83947</v>
      </c>
      <c r="H49" s="171">
        <f t="shared" si="22"/>
        <v>93398</v>
      </c>
      <c r="I49" s="182">
        <f t="shared" si="20"/>
        <v>0.11258293923547003</v>
      </c>
      <c r="J49" s="170">
        <f>H49-G49</f>
        <v>9451</v>
      </c>
      <c r="K49" s="172">
        <f t="shared" si="18"/>
        <v>6.7601870020679092E-2</v>
      </c>
    </row>
    <row r="50" spans="2:11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5"/>
    </row>
    <row r="51" spans="2:11" x14ac:dyDescent="0.25">
      <c r="B51" s="158" t="s">
        <v>70</v>
      </c>
      <c r="C51" s="178">
        <f t="shared" ref="C51:H51" si="23">C52+C55</f>
        <v>8192</v>
      </c>
      <c r="D51" s="178">
        <f t="shared" si="23"/>
        <v>2365</v>
      </c>
      <c r="E51" s="178">
        <f t="shared" si="23"/>
        <v>11908</v>
      </c>
      <c r="F51" s="178">
        <f t="shared" si="23"/>
        <v>20524</v>
      </c>
      <c r="G51" s="178">
        <f t="shared" si="23"/>
        <v>18751</v>
      </c>
      <c r="H51" s="178">
        <f t="shared" si="23"/>
        <v>15557</v>
      </c>
      <c r="I51" s="179">
        <f>IFERROR(H51/G51-1,"-")</f>
        <v>-0.17033758199562687</v>
      </c>
      <c r="J51" s="178">
        <f>H51-G51</f>
        <v>-3194</v>
      </c>
      <c r="K51" s="179">
        <f t="shared" ref="K51:K63" si="24">H51/H$9</f>
        <v>1.1260222830378643E-2</v>
      </c>
    </row>
    <row r="52" spans="2:11" x14ac:dyDescent="0.25">
      <c r="B52" s="161" t="s">
        <v>99</v>
      </c>
      <c r="C52" s="162">
        <v>773</v>
      </c>
      <c r="D52" s="162">
        <v>461</v>
      </c>
      <c r="E52" s="162">
        <v>991</v>
      </c>
      <c r="F52" s="162">
        <v>8538</v>
      </c>
      <c r="G52" s="162">
        <v>4999</v>
      </c>
      <c r="H52" s="162">
        <v>2874</v>
      </c>
      <c r="I52" s="180">
        <f>IFERROR(H52/G52-1,"-")</f>
        <v>-0.42508501700340073</v>
      </c>
      <c r="J52" s="161">
        <f t="shared" ref="J52:J62" si="25">H52-G52</f>
        <v>-2125</v>
      </c>
      <c r="K52" s="163">
        <f t="shared" si="24"/>
        <v>2.0802134353993845E-3</v>
      </c>
    </row>
    <row r="53" spans="2:11" x14ac:dyDescent="0.25">
      <c r="B53" s="165" t="s">
        <v>105</v>
      </c>
      <c r="C53" s="166">
        <v>367</v>
      </c>
      <c r="D53" s="166">
        <v>181</v>
      </c>
      <c r="E53" s="166">
        <v>229</v>
      </c>
      <c r="F53" s="166">
        <v>6255</v>
      </c>
      <c r="G53" s="166">
        <v>3332</v>
      </c>
      <c r="H53" s="166">
        <v>1823</v>
      </c>
      <c r="I53" s="181">
        <f>IFERROR(H53/G53-1,"-")</f>
        <v>-0.45288115246098437</v>
      </c>
      <c r="J53" s="165">
        <f t="shared" si="25"/>
        <v>-1509</v>
      </c>
      <c r="K53" s="167">
        <f t="shared" si="24"/>
        <v>1.3194951610066381E-3</v>
      </c>
    </row>
    <row r="54" spans="2:11" x14ac:dyDescent="0.25">
      <c r="B54" s="165" t="s">
        <v>102</v>
      </c>
      <c r="C54" s="166">
        <v>406</v>
      </c>
      <c r="D54" s="166">
        <v>280</v>
      </c>
      <c r="E54" s="166">
        <v>762</v>
      </c>
      <c r="F54" s="166">
        <v>2283</v>
      </c>
      <c r="G54" s="166">
        <v>1667</v>
      </c>
      <c r="H54" s="166">
        <v>1051</v>
      </c>
      <c r="I54" s="181">
        <f>IFERROR(H54/G54-1,"-")</f>
        <v>-0.36952609478104381</v>
      </c>
      <c r="J54" s="165">
        <f t="shared" si="25"/>
        <v>-616</v>
      </c>
      <c r="K54" s="167">
        <f t="shared" si="24"/>
        <v>7.6071827439274633E-4</v>
      </c>
    </row>
    <row r="55" spans="2:11" x14ac:dyDescent="0.25">
      <c r="B55" s="161" t="s">
        <v>109</v>
      </c>
      <c r="C55" s="162">
        <v>7419</v>
      </c>
      <c r="D55" s="162">
        <v>1904</v>
      </c>
      <c r="E55" s="162">
        <v>10917</v>
      </c>
      <c r="F55" s="162">
        <v>11986</v>
      </c>
      <c r="G55" s="162">
        <v>13752</v>
      </c>
      <c r="H55" s="162">
        <v>12683</v>
      </c>
      <c r="I55" s="180">
        <f>IFERROR(H55/G55-1,"-")</f>
        <v>-7.7734147760325722E-2</v>
      </c>
      <c r="J55" s="161">
        <f t="shared" si="25"/>
        <v>-1069</v>
      </c>
      <c r="K55" s="163">
        <f t="shared" si="24"/>
        <v>9.1800093949792588E-3</v>
      </c>
    </row>
    <row r="56" spans="2:11" x14ac:dyDescent="0.25">
      <c r="B56" s="165" t="s">
        <v>112</v>
      </c>
      <c r="C56" s="166">
        <v>2301</v>
      </c>
      <c r="D56" s="166">
        <v>33</v>
      </c>
      <c r="E56" s="166">
        <v>3479</v>
      </c>
      <c r="F56" s="166">
        <v>3293</v>
      </c>
      <c r="G56" s="166">
        <v>3704</v>
      </c>
      <c r="H56" s="166">
        <v>4269</v>
      </c>
      <c r="I56" s="181">
        <f t="shared" ref="I56:I63" si="26">IFERROR(H56/G56-1,"-")</f>
        <v>0.15253779697624181</v>
      </c>
      <c r="J56" s="165">
        <f t="shared" si="25"/>
        <v>565</v>
      </c>
      <c r="K56" s="167">
        <f t="shared" si="24"/>
        <v>3.0899203742936576E-3</v>
      </c>
    </row>
    <row r="57" spans="2:11" x14ac:dyDescent="0.25">
      <c r="B57" s="165" t="s">
        <v>115</v>
      </c>
      <c r="C57" s="166">
        <v>2164</v>
      </c>
      <c r="D57" s="166">
        <v>800</v>
      </c>
      <c r="E57" s="166">
        <v>3013</v>
      </c>
      <c r="F57" s="166">
        <v>2347</v>
      </c>
      <c r="G57" s="166">
        <v>3199</v>
      </c>
      <c r="H57" s="166">
        <v>2841</v>
      </c>
      <c r="I57" s="181">
        <f t="shared" si="26"/>
        <v>-0.11190997186620821</v>
      </c>
      <c r="J57" s="165">
        <f t="shared" si="25"/>
        <v>-358</v>
      </c>
      <c r="K57" s="167">
        <f t="shared" si="24"/>
        <v>2.0563278949094124E-3</v>
      </c>
    </row>
    <row r="58" spans="2:11" x14ac:dyDescent="0.25">
      <c r="B58" s="165" t="s">
        <v>118</v>
      </c>
      <c r="C58" s="166">
        <v>393</v>
      </c>
      <c r="D58" s="166">
        <v>255</v>
      </c>
      <c r="E58" s="166">
        <v>830</v>
      </c>
      <c r="F58" s="166">
        <v>1263</v>
      </c>
      <c r="G58" s="166">
        <v>1088</v>
      </c>
      <c r="H58" s="166">
        <v>749</v>
      </c>
      <c r="I58" s="181">
        <f t="shared" si="26"/>
        <v>-0.31158088235294112</v>
      </c>
      <c r="J58" s="165">
        <f t="shared" si="25"/>
        <v>-339</v>
      </c>
      <c r="K58" s="167">
        <f t="shared" si="24"/>
        <v>5.4212938869663849E-4</v>
      </c>
    </row>
    <row r="59" spans="2:11" x14ac:dyDescent="0.25">
      <c r="B59" s="165" t="s">
        <v>125</v>
      </c>
      <c r="C59" s="166">
        <v>205</v>
      </c>
      <c r="D59" s="166">
        <v>33</v>
      </c>
      <c r="E59" s="166">
        <v>323</v>
      </c>
      <c r="F59" s="166">
        <v>306</v>
      </c>
      <c r="G59" s="166">
        <v>511</v>
      </c>
      <c r="H59" s="166">
        <v>390</v>
      </c>
      <c r="I59" s="181">
        <f t="shared" si="26"/>
        <v>-0.23679060665362039</v>
      </c>
      <c r="J59" s="165">
        <f t="shared" si="25"/>
        <v>-121</v>
      </c>
      <c r="K59" s="167">
        <f t="shared" si="24"/>
        <v>2.8228366033603334E-4</v>
      </c>
    </row>
    <row r="60" spans="2:11" x14ac:dyDescent="0.25">
      <c r="B60" s="165" t="s">
        <v>121</v>
      </c>
      <c r="C60" s="166">
        <v>135</v>
      </c>
      <c r="D60" s="166">
        <v>47</v>
      </c>
      <c r="E60" s="166">
        <v>324</v>
      </c>
      <c r="F60" s="166">
        <v>279</v>
      </c>
      <c r="G60" s="166">
        <v>376</v>
      </c>
      <c r="H60" s="166">
        <v>381</v>
      </c>
      <c r="I60" s="181">
        <f t="shared" si="26"/>
        <v>1.3297872340425565E-2</v>
      </c>
      <c r="J60" s="165">
        <f t="shared" si="25"/>
        <v>5</v>
      </c>
      <c r="K60" s="167">
        <f t="shared" si="24"/>
        <v>2.7576942202058643E-4</v>
      </c>
    </row>
    <row r="61" spans="2:11" x14ac:dyDescent="0.25">
      <c r="B61" s="165" t="s">
        <v>130</v>
      </c>
      <c r="C61" s="166">
        <v>76</v>
      </c>
      <c r="D61" s="166">
        <v>17</v>
      </c>
      <c r="E61" s="166">
        <v>42</v>
      </c>
      <c r="F61" s="166">
        <v>143</v>
      </c>
      <c r="G61" s="166">
        <v>78</v>
      </c>
      <c r="H61" s="166">
        <v>159</v>
      </c>
      <c r="I61" s="181">
        <f t="shared" si="26"/>
        <v>1.0384615384615383</v>
      </c>
      <c r="J61" s="165">
        <f t="shared" si="25"/>
        <v>81</v>
      </c>
      <c r="K61" s="167">
        <f t="shared" si="24"/>
        <v>1.1508487690622898E-4</v>
      </c>
    </row>
    <row r="62" spans="2:11" x14ac:dyDescent="0.25">
      <c r="B62" s="165" t="s">
        <v>133</v>
      </c>
      <c r="C62" s="166">
        <v>105</v>
      </c>
      <c r="D62" s="166">
        <v>13</v>
      </c>
      <c r="E62" s="166">
        <v>86</v>
      </c>
      <c r="F62" s="166">
        <v>132</v>
      </c>
      <c r="G62" s="166">
        <v>83</v>
      </c>
      <c r="H62" s="166">
        <v>109</v>
      </c>
      <c r="I62" s="181">
        <f t="shared" si="26"/>
        <v>0.31325301204819267</v>
      </c>
      <c r="J62" s="165">
        <f t="shared" si="25"/>
        <v>26</v>
      </c>
      <c r="K62" s="167">
        <f t="shared" si="24"/>
        <v>7.889466404263496E-5</v>
      </c>
    </row>
    <row r="63" spans="2:11" x14ac:dyDescent="0.25">
      <c r="B63" s="170" t="s">
        <v>147</v>
      </c>
      <c r="C63" s="171">
        <f t="shared" ref="C63" si="27">C55-SUM(C56:C62)</f>
        <v>2040</v>
      </c>
      <c r="D63" s="171">
        <f t="shared" ref="D63:H63" si="28">D55-SUM(D56:D62)</f>
        <v>706</v>
      </c>
      <c r="E63" s="171">
        <f t="shared" si="28"/>
        <v>2820</v>
      </c>
      <c r="F63" s="171">
        <f t="shared" si="28"/>
        <v>4223</v>
      </c>
      <c r="G63" s="171">
        <f t="shared" si="28"/>
        <v>4713</v>
      </c>
      <c r="H63" s="171">
        <f t="shared" si="28"/>
        <v>3785</v>
      </c>
      <c r="I63" s="182">
        <f t="shared" si="26"/>
        <v>-0.19690218544451521</v>
      </c>
      <c r="J63" s="170">
        <f>H63-G63</f>
        <v>-928</v>
      </c>
      <c r="K63" s="172">
        <f t="shared" si="24"/>
        <v>2.7395991137740675E-3</v>
      </c>
    </row>
    <row r="64" spans="2:11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5"/>
    </row>
    <row r="65" spans="2:11" x14ac:dyDescent="0.25">
      <c r="B65" s="158" t="s">
        <v>70</v>
      </c>
      <c r="C65" s="178">
        <f t="shared" ref="C65:H65" si="29">C66+C69</f>
        <v>23335</v>
      </c>
      <c r="D65" s="178">
        <f t="shared" si="29"/>
        <v>9116</v>
      </c>
      <c r="E65" s="178">
        <f t="shared" si="29"/>
        <v>39976</v>
      </c>
      <c r="F65" s="178">
        <f t="shared" si="29"/>
        <v>61153</v>
      </c>
      <c r="G65" s="178">
        <f t="shared" si="29"/>
        <v>64832</v>
      </c>
      <c r="H65" s="178">
        <f t="shared" si="29"/>
        <v>48456</v>
      </c>
      <c r="I65" s="179">
        <f>IFERROR(H65/G65-1,"-")</f>
        <v>-0.25259131293188553</v>
      </c>
      <c r="J65" s="178">
        <f>H65-G65</f>
        <v>-16376</v>
      </c>
      <c r="K65" s="179">
        <f t="shared" ref="K65:K77" si="30">H65/H$9</f>
        <v>3.5072659090366234E-2</v>
      </c>
    </row>
    <row r="66" spans="2:11" x14ac:dyDescent="0.25">
      <c r="B66" s="161" t="s">
        <v>99</v>
      </c>
      <c r="C66" s="162">
        <v>5481</v>
      </c>
      <c r="D66" s="162">
        <v>4267</v>
      </c>
      <c r="E66" s="162">
        <v>8941</v>
      </c>
      <c r="F66" s="162">
        <v>5809</v>
      </c>
      <c r="G66" s="162">
        <v>11217</v>
      </c>
      <c r="H66" s="162">
        <v>7564</v>
      </c>
      <c r="I66" s="180">
        <f>IFERROR(H66/G66-1,"-")</f>
        <v>-0.32566639921547647</v>
      </c>
      <c r="J66" s="161">
        <f t="shared" ref="J66:J76" si="31">H66-G66</f>
        <v>-3653</v>
      </c>
      <c r="K66" s="163">
        <f t="shared" si="30"/>
        <v>5.4748554020045033E-3</v>
      </c>
    </row>
    <row r="67" spans="2:11" x14ac:dyDescent="0.25">
      <c r="B67" s="165" t="s">
        <v>105</v>
      </c>
      <c r="C67" s="166">
        <v>2199</v>
      </c>
      <c r="D67" s="166">
        <v>4267</v>
      </c>
      <c r="E67" s="166">
        <v>5989</v>
      </c>
      <c r="F67" s="166">
        <v>4351</v>
      </c>
      <c r="G67" s="166">
        <v>3807</v>
      </c>
      <c r="H67" s="166">
        <v>1723</v>
      </c>
      <c r="I67" s="181">
        <f>IFERROR(H67/G67-1,"-")</f>
        <v>-0.54741266088783824</v>
      </c>
      <c r="J67" s="165">
        <f t="shared" si="31"/>
        <v>-2084</v>
      </c>
      <c r="K67" s="167">
        <f t="shared" si="30"/>
        <v>1.2471147352794499E-3</v>
      </c>
    </row>
    <row r="68" spans="2:11" x14ac:dyDescent="0.25">
      <c r="B68" s="165" t="s">
        <v>102</v>
      </c>
      <c r="C68" s="166">
        <v>3282</v>
      </c>
      <c r="D68" s="166">
        <v>0</v>
      </c>
      <c r="E68" s="166">
        <v>2952</v>
      </c>
      <c r="F68" s="166">
        <v>1458</v>
      </c>
      <c r="G68" s="166">
        <v>7410</v>
      </c>
      <c r="H68" s="166">
        <v>5841</v>
      </c>
      <c r="I68" s="181">
        <f>IFERROR(H68/G68-1,"-")</f>
        <v>-0.21174089068825908</v>
      </c>
      <c r="J68" s="165">
        <f t="shared" si="31"/>
        <v>-1569</v>
      </c>
      <c r="K68" s="167">
        <f t="shared" si="30"/>
        <v>4.2277406667250534E-3</v>
      </c>
    </row>
    <row r="69" spans="2:11" x14ac:dyDescent="0.25">
      <c r="B69" s="161" t="s">
        <v>109</v>
      </c>
      <c r="C69" s="162">
        <v>17854</v>
      </c>
      <c r="D69" s="162">
        <v>4849</v>
      </c>
      <c r="E69" s="162">
        <v>31035</v>
      </c>
      <c r="F69" s="162">
        <v>55344</v>
      </c>
      <c r="G69" s="162">
        <v>53615</v>
      </c>
      <c r="H69" s="162">
        <v>40892</v>
      </c>
      <c r="I69" s="180">
        <f>IFERROR(H69/G69-1,"-")</f>
        <v>-0.23730299356523366</v>
      </c>
      <c r="J69" s="161">
        <f t="shared" si="31"/>
        <v>-12723</v>
      </c>
      <c r="K69" s="163">
        <f t="shared" si="30"/>
        <v>2.9597803688361735E-2</v>
      </c>
    </row>
    <row r="70" spans="2:11" x14ac:dyDescent="0.25">
      <c r="B70" s="165" t="s">
        <v>112</v>
      </c>
      <c r="C70" s="166">
        <v>7112</v>
      </c>
      <c r="D70" s="166">
        <v>471</v>
      </c>
      <c r="E70" s="166">
        <v>12585</v>
      </c>
      <c r="F70" s="166">
        <v>20086</v>
      </c>
      <c r="G70" s="166">
        <v>17360</v>
      </c>
      <c r="H70" s="166">
        <v>16574</v>
      </c>
      <c r="I70" s="181">
        <f t="shared" ref="I70:I77" si="32">IFERROR(H70/G70-1,"-")</f>
        <v>-4.5276497695852513E-2</v>
      </c>
      <c r="J70" s="165">
        <f t="shared" si="31"/>
        <v>-786</v>
      </c>
      <c r="K70" s="167">
        <f t="shared" si="30"/>
        <v>1.1996331760024147E-2</v>
      </c>
    </row>
    <row r="71" spans="2:11" x14ac:dyDescent="0.25">
      <c r="B71" s="165" t="s">
        <v>115</v>
      </c>
      <c r="C71" s="166">
        <v>2067</v>
      </c>
      <c r="D71" s="166">
        <v>863</v>
      </c>
      <c r="E71" s="166">
        <v>4103</v>
      </c>
      <c r="F71" s="166">
        <v>3129</v>
      </c>
      <c r="G71" s="166">
        <v>4315</v>
      </c>
      <c r="H71" s="166">
        <v>4306</v>
      </c>
      <c r="I71" s="181">
        <f t="shared" si="32"/>
        <v>-2.0857473928157511E-3</v>
      </c>
      <c r="J71" s="165">
        <f t="shared" si="31"/>
        <v>-9</v>
      </c>
      <c r="K71" s="167">
        <f t="shared" si="30"/>
        <v>3.1167011318127169E-3</v>
      </c>
    </row>
    <row r="72" spans="2:11" x14ac:dyDescent="0.25">
      <c r="B72" s="165" t="s">
        <v>118</v>
      </c>
      <c r="C72" s="166">
        <v>2431</v>
      </c>
      <c r="D72" s="166">
        <v>650</v>
      </c>
      <c r="E72" s="166">
        <v>3602</v>
      </c>
      <c r="F72" s="166">
        <v>7485</v>
      </c>
      <c r="G72" s="166">
        <v>8038</v>
      </c>
      <c r="H72" s="166">
        <v>3260</v>
      </c>
      <c r="I72" s="181">
        <f t="shared" si="32"/>
        <v>-0.5944264742473252</v>
      </c>
      <c r="J72" s="165">
        <f t="shared" si="31"/>
        <v>-4778</v>
      </c>
      <c r="K72" s="167">
        <f t="shared" si="30"/>
        <v>2.3596018787063302E-3</v>
      </c>
    </row>
    <row r="73" spans="2:11" x14ac:dyDescent="0.25">
      <c r="B73" s="165" t="s">
        <v>125</v>
      </c>
      <c r="C73" s="166">
        <v>204</v>
      </c>
      <c r="D73" s="166">
        <v>42</v>
      </c>
      <c r="E73" s="166">
        <v>512</v>
      </c>
      <c r="F73" s="166">
        <v>1380</v>
      </c>
      <c r="G73" s="166">
        <v>1737</v>
      </c>
      <c r="H73" s="166">
        <v>1017</v>
      </c>
      <c r="I73" s="181">
        <f t="shared" si="32"/>
        <v>-0.41450777202072542</v>
      </c>
      <c r="J73" s="165">
        <f t="shared" si="31"/>
        <v>-720</v>
      </c>
      <c r="K73" s="167">
        <f t="shared" si="30"/>
        <v>7.3610892964550236E-4</v>
      </c>
    </row>
    <row r="74" spans="2:11" x14ac:dyDescent="0.25">
      <c r="B74" s="165" t="s">
        <v>121</v>
      </c>
      <c r="C74" s="166">
        <v>442</v>
      </c>
      <c r="D74" s="166">
        <v>187</v>
      </c>
      <c r="E74" s="166">
        <v>1182</v>
      </c>
      <c r="F74" s="166">
        <v>936</v>
      </c>
      <c r="G74" s="166">
        <v>1104</v>
      </c>
      <c r="H74" s="166">
        <v>1151</v>
      </c>
      <c r="I74" s="181">
        <f t="shared" si="32"/>
        <v>4.2572463768115965E-2</v>
      </c>
      <c r="J74" s="165">
        <f t="shared" si="31"/>
        <v>47</v>
      </c>
      <c r="K74" s="167">
        <f t="shared" si="30"/>
        <v>8.3309870011993436E-4</v>
      </c>
    </row>
    <row r="75" spans="2:11" x14ac:dyDescent="0.25">
      <c r="B75" s="165" t="s">
        <v>130</v>
      </c>
      <c r="C75" s="166">
        <v>634</v>
      </c>
      <c r="D75" s="166">
        <v>0</v>
      </c>
      <c r="E75" s="166">
        <v>844</v>
      </c>
      <c r="F75" s="166">
        <v>3179</v>
      </c>
      <c r="G75" s="166">
        <v>1637</v>
      </c>
      <c r="H75" s="166">
        <v>797</v>
      </c>
      <c r="I75" s="181">
        <f t="shared" si="32"/>
        <v>-0.51313378130726939</v>
      </c>
      <c r="J75" s="165">
        <f t="shared" si="31"/>
        <v>-840</v>
      </c>
      <c r="K75" s="167">
        <f t="shared" si="30"/>
        <v>5.7687199304568872E-4</v>
      </c>
    </row>
    <row r="76" spans="2:11" x14ac:dyDescent="0.25">
      <c r="B76" s="165" t="s">
        <v>133</v>
      </c>
      <c r="C76" s="166">
        <v>773</v>
      </c>
      <c r="D76" s="166">
        <v>0</v>
      </c>
      <c r="E76" s="166">
        <v>180</v>
      </c>
      <c r="F76" s="166">
        <v>888</v>
      </c>
      <c r="G76" s="166">
        <v>202</v>
      </c>
      <c r="H76" s="166">
        <v>497</v>
      </c>
      <c r="I76" s="181">
        <f t="shared" si="32"/>
        <v>1.4603960396039604</v>
      </c>
      <c r="J76" s="165">
        <f t="shared" si="31"/>
        <v>295</v>
      </c>
      <c r="K76" s="167">
        <f t="shared" si="30"/>
        <v>3.5973071586412454E-4</v>
      </c>
    </row>
    <row r="77" spans="2:11" x14ac:dyDescent="0.25">
      <c r="B77" s="170" t="s">
        <v>147</v>
      </c>
      <c r="C77" s="171">
        <f t="shared" ref="C77" si="33">C69-SUM(C70:C76)</f>
        <v>4191</v>
      </c>
      <c r="D77" s="171">
        <f t="shared" ref="D77:H77" si="34">D69-SUM(D70:D76)</f>
        <v>2636</v>
      </c>
      <c r="E77" s="171">
        <f t="shared" si="34"/>
        <v>8027</v>
      </c>
      <c r="F77" s="171">
        <f t="shared" si="34"/>
        <v>18261</v>
      </c>
      <c r="G77" s="171">
        <f t="shared" si="34"/>
        <v>19222</v>
      </c>
      <c r="H77" s="171">
        <f t="shared" si="34"/>
        <v>13290</v>
      </c>
      <c r="I77" s="182">
        <f t="shared" si="32"/>
        <v>-0.30860472375403181</v>
      </c>
      <c r="J77" s="170">
        <f>H77-G77</f>
        <v>-5932</v>
      </c>
      <c r="K77" s="172">
        <f t="shared" si="30"/>
        <v>9.6193585791432903E-3</v>
      </c>
    </row>
    <row r="78" spans="2:11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5"/>
    </row>
    <row r="79" spans="2:11" x14ac:dyDescent="0.25">
      <c r="B79" s="158" t="s">
        <v>70</v>
      </c>
      <c r="C79" s="178">
        <f t="shared" ref="C79:H79" si="35">C80+C83</f>
        <v>116219</v>
      </c>
      <c r="D79" s="178">
        <f t="shared" si="35"/>
        <v>19337</v>
      </c>
      <c r="E79" s="178">
        <f t="shared" si="35"/>
        <v>166227</v>
      </c>
      <c r="F79" s="178">
        <f t="shared" si="35"/>
        <v>202954</v>
      </c>
      <c r="G79" s="178">
        <f t="shared" si="35"/>
        <v>225347</v>
      </c>
      <c r="H79" s="178">
        <f t="shared" si="35"/>
        <v>233629</v>
      </c>
      <c r="I79" s="179">
        <f>IFERROR(H79/G79-1,"-")</f>
        <v>3.6752208815737486E-2</v>
      </c>
      <c r="J79" s="178">
        <f>H79-G79</f>
        <v>8282</v>
      </c>
      <c r="K79" s="179">
        <f t="shared" ref="K79:K91" si="36">H79/H$9</f>
        <v>0.16910166482217215</v>
      </c>
    </row>
    <row r="80" spans="2:11" x14ac:dyDescent="0.25">
      <c r="B80" s="161" t="s">
        <v>99</v>
      </c>
      <c r="C80" s="162">
        <v>40712</v>
      </c>
      <c r="D80" s="162">
        <v>9679</v>
      </c>
      <c r="E80" s="162">
        <v>70697</v>
      </c>
      <c r="F80" s="162">
        <v>77704</v>
      </c>
      <c r="G80" s="162">
        <v>74844</v>
      </c>
      <c r="H80" s="162">
        <v>79607</v>
      </c>
      <c r="I80" s="180">
        <f>IFERROR(H80/G80-1,"-")</f>
        <v>6.3639035861258186E-2</v>
      </c>
      <c r="J80" s="161">
        <f t="shared" ref="J80:J90" si="37">H80-G80</f>
        <v>4763</v>
      </c>
      <c r="K80" s="163">
        <f t="shared" si="36"/>
        <v>5.7619885508642582E-2</v>
      </c>
    </row>
    <row r="81" spans="2:11" x14ac:dyDescent="0.25">
      <c r="B81" s="165" t="s">
        <v>105</v>
      </c>
      <c r="C81" s="166">
        <v>6804</v>
      </c>
      <c r="D81" s="166">
        <v>4511</v>
      </c>
      <c r="E81" s="166">
        <v>17928</v>
      </c>
      <c r="F81" s="166">
        <v>13298</v>
      </c>
      <c r="G81" s="166">
        <v>15279</v>
      </c>
      <c r="H81" s="166">
        <v>14419</v>
      </c>
      <c r="I81" s="181">
        <f>IFERROR(H81/G81-1,"-")</f>
        <v>-5.6286406178414849E-2</v>
      </c>
      <c r="J81" s="165">
        <f t="shared" si="37"/>
        <v>-860</v>
      </c>
      <c r="K81" s="167">
        <f t="shared" si="36"/>
        <v>1.0436533585603244E-2</v>
      </c>
    </row>
    <row r="82" spans="2:11" x14ac:dyDescent="0.25">
      <c r="B82" s="165" t="s">
        <v>102</v>
      </c>
      <c r="C82" s="166">
        <v>33908</v>
      </c>
      <c r="D82" s="166">
        <v>5168</v>
      </c>
      <c r="E82" s="166">
        <v>52769</v>
      </c>
      <c r="F82" s="166">
        <v>64406</v>
      </c>
      <c r="G82" s="166">
        <v>59565</v>
      </c>
      <c r="H82" s="166">
        <v>65188</v>
      </c>
      <c r="I82" s="181">
        <f>IFERROR(H82/G82-1,"-")</f>
        <v>9.4401074456476053E-2</v>
      </c>
      <c r="J82" s="165">
        <f t="shared" si="37"/>
        <v>5623</v>
      </c>
      <c r="K82" s="167">
        <f t="shared" si="36"/>
        <v>4.7183351923039338E-2</v>
      </c>
    </row>
    <row r="83" spans="2:11" x14ac:dyDescent="0.25">
      <c r="B83" s="161" t="s">
        <v>109</v>
      </c>
      <c r="C83" s="162">
        <v>75507</v>
      </c>
      <c r="D83" s="162">
        <v>9658</v>
      </c>
      <c r="E83" s="162">
        <v>95530</v>
      </c>
      <c r="F83" s="162">
        <v>125250</v>
      </c>
      <c r="G83" s="162">
        <v>150503</v>
      </c>
      <c r="H83" s="162">
        <v>154022</v>
      </c>
      <c r="I83" s="180">
        <f>IFERROR(H83/G83-1,"-")</f>
        <v>2.3381593722384242E-2</v>
      </c>
      <c r="J83" s="161">
        <f t="shared" si="37"/>
        <v>3519</v>
      </c>
      <c r="K83" s="163">
        <f t="shared" si="36"/>
        <v>0.11148177931352957</v>
      </c>
    </row>
    <row r="84" spans="2:11" x14ac:dyDescent="0.25">
      <c r="B84" s="165" t="s">
        <v>112</v>
      </c>
      <c r="C84" s="166">
        <v>14988</v>
      </c>
      <c r="D84" s="166">
        <v>686</v>
      </c>
      <c r="E84" s="166">
        <v>17101</v>
      </c>
      <c r="F84" s="166">
        <v>24889</v>
      </c>
      <c r="G84" s="166">
        <v>30284</v>
      </c>
      <c r="H84" s="166">
        <v>31454</v>
      </c>
      <c r="I84" s="181">
        <f t="shared" ref="I84:I91" si="38">IFERROR(H84/G84-1,"-")</f>
        <v>3.8634262316734835E-2</v>
      </c>
      <c r="J84" s="165">
        <f t="shared" si="37"/>
        <v>1170</v>
      </c>
      <c r="K84" s="167">
        <f t="shared" si="36"/>
        <v>2.2766539108229726E-2</v>
      </c>
    </row>
    <row r="85" spans="2:11" x14ac:dyDescent="0.25">
      <c r="B85" s="165" t="s">
        <v>115</v>
      </c>
      <c r="C85" s="166">
        <v>28410</v>
      </c>
      <c r="D85" s="166">
        <v>1925</v>
      </c>
      <c r="E85" s="166">
        <v>31855</v>
      </c>
      <c r="F85" s="166">
        <v>42490</v>
      </c>
      <c r="G85" s="166">
        <v>48818</v>
      </c>
      <c r="H85" s="166">
        <v>47374</v>
      </c>
      <c r="I85" s="181">
        <f t="shared" si="38"/>
        <v>-2.9579253554016915E-2</v>
      </c>
      <c r="J85" s="165">
        <f t="shared" si="37"/>
        <v>-1444</v>
      </c>
      <c r="K85" s="167">
        <f t="shared" si="36"/>
        <v>3.4289502883998062E-2</v>
      </c>
    </row>
    <row r="86" spans="2:11" x14ac:dyDescent="0.25">
      <c r="B86" s="165" t="s">
        <v>118</v>
      </c>
      <c r="C86" s="166">
        <v>5054</v>
      </c>
      <c r="D86" s="166">
        <v>2310</v>
      </c>
      <c r="E86" s="166">
        <v>9632</v>
      </c>
      <c r="F86" s="166">
        <v>12568</v>
      </c>
      <c r="G86" s="166">
        <v>17167</v>
      </c>
      <c r="H86" s="166">
        <v>16092</v>
      </c>
      <c r="I86" s="181">
        <f t="shared" si="38"/>
        <v>-6.2620143298188435E-2</v>
      </c>
      <c r="J86" s="165">
        <f t="shared" si="37"/>
        <v>-1075</v>
      </c>
      <c r="K86" s="167">
        <f t="shared" si="36"/>
        <v>1.16474581080191E-2</v>
      </c>
    </row>
    <row r="87" spans="2:11" x14ac:dyDescent="0.25">
      <c r="B87" s="165" t="s">
        <v>125</v>
      </c>
      <c r="C87" s="166">
        <v>1174</v>
      </c>
      <c r="D87" s="166">
        <v>118</v>
      </c>
      <c r="E87" s="166">
        <v>2190</v>
      </c>
      <c r="F87" s="166">
        <v>1914</v>
      </c>
      <c r="G87" s="166">
        <v>3143</v>
      </c>
      <c r="H87" s="166">
        <v>4156</v>
      </c>
      <c r="I87" s="181">
        <f t="shared" si="38"/>
        <v>0.32230353165765191</v>
      </c>
      <c r="J87" s="165">
        <f t="shared" si="37"/>
        <v>1013</v>
      </c>
      <c r="K87" s="167">
        <f t="shared" si="36"/>
        <v>3.008130493221935E-3</v>
      </c>
    </row>
    <row r="88" spans="2:11" x14ac:dyDescent="0.25">
      <c r="B88" s="165" t="s">
        <v>121</v>
      </c>
      <c r="C88" s="166">
        <v>993</v>
      </c>
      <c r="D88" s="166">
        <v>130</v>
      </c>
      <c r="E88" s="166">
        <v>1908</v>
      </c>
      <c r="F88" s="166">
        <v>1808</v>
      </c>
      <c r="G88" s="166">
        <v>2073</v>
      </c>
      <c r="H88" s="166">
        <v>2426</v>
      </c>
      <c r="I88" s="181">
        <f t="shared" si="38"/>
        <v>0.17028461167390252</v>
      </c>
      <c r="J88" s="165">
        <f t="shared" si="37"/>
        <v>353</v>
      </c>
      <c r="K88" s="167">
        <f t="shared" si="36"/>
        <v>1.7559491281415819E-3</v>
      </c>
    </row>
    <row r="89" spans="2:11" x14ac:dyDescent="0.25">
      <c r="B89" s="165" t="s">
        <v>130</v>
      </c>
      <c r="C89" s="166">
        <v>1688</v>
      </c>
      <c r="D89" s="166">
        <v>22</v>
      </c>
      <c r="E89" s="166">
        <v>1622</v>
      </c>
      <c r="F89" s="166">
        <v>2397</v>
      </c>
      <c r="G89" s="166">
        <v>2339</v>
      </c>
      <c r="H89" s="166">
        <v>2409</v>
      </c>
      <c r="I89" s="181">
        <f t="shared" si="38"/>
        <v>2.9927319367250904E-2</v>
      </c>
      <c r="J89" s="165">
        <f t="shared" si="37"/>
        <v>70</v>
      </c>
      <c r="K89" s="167">
        <f t="shared" si="36"/>
        <v>1.74364445576796E-3</v>
      </c>
    </row>
    <row r="90" spans="2:11" x14ac:dyDescent="0.25">
      <c r="B90" s="165" t="s">
        <v>133</v>
      </c>
      <c r="C90" s="166">
        <v>2253</v>
      </c>
      <c r="D90" s="166">
        <v>104</v>
      </c>
      <c r="E90" s="166">
        <v>1358</v>
      </c>
      <c r="F90" s="166">
        <v>2398</v>
      </c>
      <c r="G90" s="166">
        <v>2825</v>
      </c>
      <c r="H90" s="166">
        <v>1997</v>
      </c>
      <c r="I90" s="181">
        <f t="shared" si="38"/>
        <v>-0.29309734513274333</v>
      </c>
      <c r="J90" s="165">
        <f t="shared" si="37"/>
        <v>-828</v>
      </c>
      <c r="K90" s="167">
        <f t="shared" si="36"/>
        <v>1.4454371017719452E-3</v>
      </c>
    </row>
    <row r="91" spans="2:11" x14ac:dyDescent="0.25">
      <c r="B91" s="170" t="s">
        <v>147</v>
      </c>
      <c r="C91" s="171">
        <f t="shared" ref="C91" si="39">C83-SUM(C84:C90)</f>
        <v>20947</v>
      </c>
      <c r="D91" s="171">
        <f t="shared" ref="D91:H91" si="40">D83-SUM(D84:D90)</f>
        <v>4363</v>
      </c>
      <c r="E91" s="171">
        <f t="shared" si="40"/>
        <v>29864</v>
      </c>
      <c r="F91" s="171">
        <f t="shared" si="40"/>
        <v>36786</v>
      </c>
      <c r="G91" s="171">
        <f t="shared" si="40"/>
        <v>43854</v>
      </c>
      <c r="H91" s="171">
        <f t="shared" si="40"/>
        <v>48114</v>
      </c>
      <c r="I91" s="182">
        <f t="shared" si="38"/>
        <v>9.7140511697906717E-2</v>
      </c>
      <c r="J91" s="170">
        <f>H91-G91</f>
        <v>4260</v>
      </c>
      <c r="K91" s="172">
        <f t="shared" si="36"/>
        <v>3.4825118034379252E-2</v>
      </c>
    </row>
    <row r="92" spans="2:11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5"/>
    </row>
    <row r="93" spans="2:11" x14ac:dyDescent="0.25">
      <c r="B93" s="158" t="s">
        <v>70</v>
      </c>
      <c r="C93" s="178">
        <f t="shared" ref="C93:H93" si="41">C94+C97</f>
        <v>12754</v>
      </c>
      <c r="D93" s="178">
        <f t="shared" si="41"/>
        <v>6649</v>
      </c>
      <c r="E93" s="178">
        <f t="shared" si="41"/>
        <v>16519</v>
      </c>
      <c r="F93" s="178">
        <f t="shared" si="41"/>
        <v>21489</v>
      </c>
      <c r="G93" s="178">
        <f t="shared" si="41"/>
        <v>20242</v>
      </c>
      <c r="H93" s="178">
        <f t="shared" si="41"/>
        <v>19155</v>
      </c>
      <c r="I93" s="179">
        <f>IFERROR(H93/G93-1,"-")</f>
        <v>-5.3700227250271682E-2</v>
      </c>
      <c r="J93" s="178">
        <f>H93-G93</f>
        <v>-1087</v>
      </c>
      <c r="K93" s="179">
        <f t="shared" ref="K93:K105" si="42">H93/H$9</f>
        <v>1.386447054804287E-2</v>
      </c>
    </row>
    <row r="94" spans="2:11" x14ac:dyDescent="0.25">
      <c r="B94" s="161" t="s">
        <v>99</v>
      </c>
      <c r="C94" s="162">
        <v>7454</v>
      </c>
      <c r="D94" s="162">
        <v>3772</v>
      </c>
      <c r="E94" s="162">
        <v>9332</v>
      </c>
      <c r="F94" s="162">
        <v>13085</v>
      </c>
      <c r="G94" s="162">
        <v>10252</v>
      </c>
      <c r="H94" s="162">
        <v>10010</v>
      </c>
      <c r="I94" s="180">
        <f>IFERROR(H94/G94-1,"-")</f>
        <v>-2.3605150214592308E-2</v>
      </c>
      <c r="J94" s="161">
        <f t="shared" ref="J94:J104" si="43">H94-G94</f>
        <v>-242</v>
      </c>
      <c r="K94" s="163">
        <f t="shared" si="42"/>
        <v>7.2452806152915232E-3</v>
      </c>
    </row>
    <row r="95" spans="2:11" x14ac:dyDescent="0.25">
      <c r="B95" s="165" t="s">
        <v>105</v>
      </c>
      <c r="C95" s="166">
        <v>4239</v>
      </c>
      <c r="D95" s="166">
        <v>2108</v>
      </c>
      <c r="E95" s="166">
        <v>4615</v>
      </c>
      <c r="F95" s="166">
        <v>3780</v>
      </c>
      <c r="G95" s="166">
        <v>2515</v>
      </c>
      <c r="H95" s="166">
        <v>2955</v>
      </c>
      <c r="I95" s="181">
        <f>IFERROR(H95/G95-1,"-")</f>
        <v>0.1749502982107356</v>
      </c>
      <c r="J95" s="165">
        <f t="shared" si="43"/>
        <v>440</v>
      </c>
      <c r="K95" s="167">
        <f t="shared" si="42"/>
        <v>2.1388415802384066E-3</v>
      </c>
    </row>
    <row r="96" spans="2:11" x14ac:dyDescent="0.25">
      <c r="B96" s="165" t="s">
        <v>102</v>
      </c>
      <c r="C96" s="166">
        <v>3215</v>
      </c>
      <c r="D96" s="166">
        <v>1664</v>
      </c>
      <c r="E96" s="166">
        <v>4717</v>
      </c>
      <c r="F96" s="166">
        <v>9305</v>
      </c>
      <c r="G96" s="166">
        <v>7737</v>
      </c>
      <c r="H96" s="166">
        <v>7055</v>
      </c>
      <c r="I96" s="181">
        <f>IFERROR(H96/G96-1,"-")</f>
        <v>-8.8147860928008304E-2</v>
      </c>
      <c r="J96" s="165">
        <f t="shared" si="43"/>
        <v>-682</v>
      </c>
      <c r="K96" s="167">
        <f t="shared" si="42"/>
        <v>5.1064390350531166E-3</v>
      </c>
    </row>
    <row r="97" spans="2:11" x14ac:dyDescent="0.25">
      <c r="B97" s="161" t="s">
        <v>109</v>
      </c>
      <c r="C97" s="162">
        <v>5300</v>
      </c>
      <c r="D97" s="162">
        <v>2877</v>
      </c>
      <c r="E97" s="162">
        <v>7187</v>
      </c>
      <c r="F97" s="162">
        <v>8404</v>
      </c>
      <c r="G97" s="162">
        <v>9990</v>
      </c>
      <c r="H97" s="162">
        <v>9145</v>
      </c>
      <c r="I97" s="180">
        <f>IFERROR(H97/G97-1,"-")</f>
        <v>-8.4584584584584621E-2</v>
      </c>
      <c r="J97" s="161">
        <f t="shared" si="43"/>
        <v>-845</v>
      </c>
      <c r="K97" s="163">
        <f t="shared" si="42"/>
        <v>6.6191899327513468E-3</v>
      </c>
    </row>
    <row r="98" spans="2:11" x14ac:dyDescent="0.25">
      <c r="B98" s="165" t="s">
        <v>112</v>
      </c>
      <c r="C98" s="166">
        <v>994</v>
      </c>
      <c r="D98" s="166">
        <v>101</v>
      </c>
      <c r="E98" s="166">
        <v>1044</v>
      </c>
      <c r="F98" s="166">
        <v>1288</v>
      </c>
      <c r="G98" s="166">
        <v>1612</v>
      </c>
      <c r="H98" s="166">
        <v>1315</v>
      </c>
      <c r="I98" s="181">
        <f t="shared" ref="I98:I105" si="44">IFERROR(H98/G98-1,"-")</f>
        <v>-0.18424317617866004</v>
      </c>
      <c r="J98" s="165">
        <f t="shared" si="43"/>
        <v>-297</v>
      </c>
      <c r="K98" s="167">
        <f t="shared" si="42"/>
        <v>9.5180259831252275E-4</v>
      </c>
    </row>
    <row r="99" spans="2:11" x14ac:dyDescent="0.25">
      <c r="B99" s="165" t="s">
        <v>115</v>
      </c>
      <c r="C99" s="166">
        <v>1071</v>
      </c>
      <c r="D99" s="166">
        <v>431</v>
      </c>
      <c r="E99" s="166">
        <v>1482</v>
      </c>
      <c r="F99" s="166">
        <v>1708</v>
      </c>
      <c r="G99" s="166">
        <v>2093</v>
      </c>
      <c r="H99" s="166">
        <v>1845</v>
      </c>
      <c r="I99" s="181">
        <f t="shared" si="44"/>
        <v>-0.11849020544672717</v>
      </c>
      <c r="J99" s="165">
        <f t="shared" si="43"/>
        <v>-248</v>
      </c>
      <c r="K99" s="167">
        <f t="shared" si="42"/>
        <v>1.3354188546666195E-3</v>
      </c>
    </row>
    <row r="100" spans="2:11" x14ac:dyDescent="0.25">
      <c r="B100" s="165" t="s">
        <v>118</v>
      </c>
      <c r="C100" s="166">
        <v>1161</v>
      </c>
      <c r="D100" s="166">
        <v>1298</v>
      </c>
      <c r="E100" s="166">
        <v>1378</v>
      </c>
      <c r="F100" s="166">
        <v>1658</v>
      </c>
      <c r="G100" s="166">
        <v>1670</v>
      </c>
      <c r="H100" s="166">
        <v>1604</v>
      </c>
      <c r="I100" s="181">
        <f t="shared" si="44"/>
        <v>-3.952095808383238E-2</v>
      </c>
      <c r="J100" s="165">
        <f t="shared" si="43"/>
        <v>-66</v>
      </c>
      <c r="K100" s="167">
        <f t="shared" si="42"/>
        <v>1.1609820286640961E-3</v>
      </c>
    </row>
    <row r="101" spans="2:11" x14ac:dyDescent="0.25">
      <c r="B101" s="165" t="s">
        <v>125</v>
      </c>
      <c r="C101" s="166">
        <v>265</v>
      </c>
      <c r="D101" s="166">
        <v>49</v>
      </c>
      <c r="E101" s="166">
        <v>506</v>
      </c>
      <c r="F101" s="166">
        <v>460</v>
      </c>
      <c r="G101" s="166">
        <v>520</v>
      </c>
      <c r="H101" s="166">
        <v>473</v>
      </c>
      <c r="I101" s="181">
        <f t="shared" si="44"/>
        <v>-9.0384615384615397E-2</v>
      </c>
      <c r="J101" s="165">
        <f t="shared" si="43"/>
        <v>-47</v>
      </c>
      <c r="K101" s="167">
        <f t="shared" si="42"/>
        <v>3.4235941368959943E-4</v>
      </c>
    </row>
    <row r="102" spans="2:11" x14ac:dyDescent="0.25">
      <c r="B102" s="165" t="s">
        <v>121</v>
      </c>
      <c r="C102" s="166">
        <v>132</v>
      </c>
      <c r="D102" s="166">
        <v>85</v>
      </c>
      <c r="E102" s="166">
        <v>310</v>
      </c>
      <c r="F102" s="166">
        <v>229</v>
      </c>
      <c r="G102" s="166">
        <v>446</v>
      </c>
      <c r="H102" s="166">
        <v>428</v>
      </c>
      <c r="I102" s="181">
        <f t="shared" si="44"/>
        <v>-4.035874439461884E-2</v>
      </c>
      <c r="J102" s="165">
        <f t="shared" si="43"/>
        <v>-18</v>
      </c>
      <c r="K102" s="167">
        <f t="shared" si="42"/>
        <v>3.0978822211236482E-4</v>
      </c>
    </row>
    <row r="103" spans="2:11" x14ac:dyDescent="0.25">
      <c r="B103" s="165" t="s">
        <v>130</v>
      </c>
      <c r="C103" s="166">
        <v>112</v>
      </c>
      <c r="D103" s="166">
        <v>15</v>
      </c>
      <c r="E103" s="166">
        <v>169</v>
      </c>
      <c r="F103" s="166">
        <v>83</v>
      </c>
      <c r="G103" s="166">
        <v>104</v>
      </c>
      <c r="H103" s="166">
        <v>122</v>
      </c>
      <c r="I103" s="181">
        <f t="shared" si="44"/>
        <v>0.17307692307692313</v>
      </c>
      <c r="J103" s="165">
        <f t="shared" si="43"/>
        <v>18</v>
      </c>
      <c r="K103" s="167">
        <f t="shared" si="42"/>
        <v>8.8304119387169408E-5</v>
      </c>
    </row>
    <row r="104" spans="2:11" x14ac:dyDescent="0.25">
      <c r="B104" s="165" t="s">
        <v>133</v>
      </c>
      <c r="C104" s="166">
        <v>61</v>
      </c>
      <c r="D104" s="166">
        <v>25</v>
      </c>
      <c r="E104" s="166">
        <v>71</v>
      </c>
      <c r="F104" s="166">
        <v>140</v>
      </c>
      <c r="G104" s="166">
        <v>261</v>
      </c>
      <c r="H104" s="166">
        <v>129</v>
      </c>
      <c r="I104" s="181">
        <f t="shared" si="44"/>
        <v>-0.50574712643678166</v>
      </c>
      <c r="J104" s="165">
        <f t="shared" si="43"/>
        <v>-132</v>
      </c>
      <c r="K104" s="167">
        <f t="shared" si="42"/>
        <v>9.3370749188072578E-5</v>
      </c>
    </row>
    <row r="105" spans="2:11" x14ac:dyDescent="0.25">
      <c r="B105" s="170" t="s">
        <v>147</v>
      </c>
      <c r="C105" s="171">
        <f t="shared" ref="C105" si="45">C97-SUM(C98:C104)</f>
        <v>1504</v>
      </c>
      <c r="D105" s="171">
        <f t="shared" ref="D105:H105" si="46">D97-SUM(D98:D104)</f>
        <v>873</v>
      </c>
      <c r="E105" s="171">
        <f t="shared" si="46"/>
        <v>2227</v>
      </c>
      <c r="F105" s="171">
        <f t="shared" si="46"/>
        <v>2838</v>
      </c>
      <c r="G105" s="171">
        <f t="shared" si="46"/>
        <v>3284</v>
      </c>
      <c r="H105" s="171">
        <f t="shared" si="46"/>
        <v>3229</v>
      </c>
      <c r="I105" s="182">
        <f t="shared" si="44"/>
        <v>-1.6747868453105941E-2</v>
      </c>
      <c r="J105" s="170">
        <f>H105-G105</f>
        <v>-55</v>
      </c>
      <c r="K105" s="172">
        <f t="shared" si="42"/>
        <v>2.3371639467309017E-3</v>
      </c>
    </row>
    <row r="106" spans="2:11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5"/>
    </row>
    <row r="107" spans="2:11" x14ac:dyDescent="0.25">
      <c r="B107" s="158" t="s">
        <v>70</v>
      </c>
      <c r="C107" s="178">
        <f t="shared" ref="C107:H107" si="47">C108+C111</f>
        <v>22627</v>
      </c>
      <c r="D107" s="178">
        <f t="shared" si="47"/>
        <v>11408</v>
      </c>
      <c r="E107" s="178">
        <f t="shared" si="47"/>
        <v>54359</v>
      </c>
      <c r="F107" s="178">
        <f t="shared" si="47"/>
        <v>74624</v>
      </c>
      <c r="G107" s="178">
        <f t="shared" si="47"/>
        <v>67457</v>
      </c>
      <c r="H107" s="178">
        <f t="shared" si="47"/>
        <v>74992</v>
      </c>
      <c r="I107" s="179">
        <f>IFERROR(H107/G107-1,"-")</f>
        <v>0.11170078716812193</v>
      </c>
      <c r="J107" s="178">
        <f>H107-G107</f>
        <v>7535</v>
      </c>
      <c r="K107" s="179">
        <f t="shared" ref="K107:K119" si="48">H107/H$9</f>
        <v>5.427952886133286E-2</v>
      </c>
    </row>
    <row r="108" spans="2:11" x14ac:dyDescent="0.25">
      <c r="B108" s="161" t="s">
        <v>99</v>
      </c>
      <c r="C108" s="162">
        <v>5441</v>
      </c>
      <c r="D108" s="162">
        <v>6875</v>
      </c>
      <c r="E108" s="162">
        <v>9624</v>
      </c>
      <c r="F108" s="162">
        <v>14057</v>
      </c>
      <c r="G108" s="162">
        <v>10710</v>
      </c>
      <c r="H108" s="162">
        <v>12273</v>
      </c>
      <c r="I108" s="180">
        <f>IFERROR(H108/G108-1,"-")</f>
        <v>0.14593837535013998</v>
      </c>
      <c r="J108" s="161">
        <f t="shared" ref="J108:J118" si="49">H108-G108</f>
        <v>1563</v>
      </c>
      <c r="K108" s="163">
        <f t="shared" si="48"/>
        <v>8.8832496494977882E-3</v>
      </c>
    </row>
    <row r="109" spans="2:11" x14ac:dyDescent="0.25">
      <c r="B109" s="165" t="s">
        <v>105</v>
      </c>
      <c r="C109" s="166">
        <v>273</v>
      </c>
      <c r="D109" s="166">
        <v>6536</v>
      </c>
      <c r="E109" s="166">
        <v>4042</v>
      </c>
      <c r="F109" s="166">
        <v>6053</v>
      </c>
      <c r="G109" s="166">
        <v>2842</v>
      </c>
      <c r="H109" s="166">
        <v>3587</v>
      </c>
      <c r="I109" s="181">
        <f>IFERROR(H109/G109-1,"-")</f>
        <v>0.26213933849401827</v>
      </c>
      <c r="J109" s="165">
        <f t="shared" si="49"/>
        <v>745</v>
      </c>
      <c r="K109" s="167">
        <f t="shared" si="48"/>
        <v>2.5962858708342353E-3</v>
      </c>
    </row>
    <row r="110" spans="2:11" x14ac:dyDescent="0.25">
      <c r="B110" s="165" t="s">
        <v>102</v>
      </c>
      <c r="C110" s="166">
        <v>5168</v>
      </c>
      <c r="D110" s="166">
        <v>339</v>
      </c>
      <c r="E110" s="166">
        <v>5582</v>
      </c>
      <c r="F110" s="166">
        <v>8004</v>
      </c>
      <c r="G110" s="166">
        <v>7868</v>
      </c>
      <c r="H110" s="166">
        <v>8686</v>
      </c>
      <c r="I110" s="181">
        <f>IFERROR(H110/G110-1,"-")</f>
        <v>0.10396542958820532</v>
      </c>
      <c r="J110" s="165">
        <f t="shared" si="49"/>
        <v>818</v>
      </c>
      <c r="K110" s="167">
        <f t="shared" si="48"/>
        <v>6.2869637786635534E-3</v>
      </c>
    </row>
    <row r="111" spans="2:11" x14ac:dyDescent="0.25">
      <c r="B111" s="161" t="s">
        <v>109</v>
      </c>
      <c r="C111" s="162">
        <v>17186</v>
      </c>
      <c r="D111" s="162">
        <v>4533</v>
      </c>
      <c r="E111" s="162">
        <v>44735</v>
      </c>
      <c r="F111" s="162">
        <v>60567</v>
      </c>
      <c r="G111" s="162">
        <v>56747</v>
      </c>
      <c r="H111" s="162">
        <v>62719</v>
      </c>
      <c r="I111" s="180">
        <f>IFERROR(H111/G111-1,"-")</f>
        <v>0.10523904347366386</v>
      </c>
      <c r="J111" s="161">
        <f t="shared" si="49"/>
        <v>5972</v>
      </c>
      <c r="K111" s="163">
        <f t="shared" si="48"/>
        <v>4.5396279211835068E-2</v>
      </c>
    </row>
    <row r="112" spans="2:11" x14ac:dyDescent="0.25">
      <c r="B112" s="165" t="s">
        <v>112</v>
      </c>
      <c r="C112" s="166">
        <v>9701</v>
      </c>
      <c r="D112" s="166">
        <v>850</v>
      </c>
      <c r="E112" s="166">
        <v>23564</v>
      </c>
      <c r="F112" s="166">
        <v>38196</v>
      </c>
      <c r="G112" s="166">
        <v>33365</v>
      </c>
      <c r="H112" s="166">
        <v>34898</v>
      </c>
      <c r="I112" s="181">
        <f t="shared" ref="I112:I119" si="50">IFERROR(H112/G112-1,"-")</f>
        <v>4.5946350966581839E-2</v>
      </c>
      <c r="J112" s="165">
        <f t="shared" si="49"/>
        <v>1533</v>
      </c>
      <c r="K112" s="167">
        <f t="shared" si="48"/>
        <v>2.5259320970274082E-2</v>
      </c>
    </row>
    <row r="113" spans="2:11" x14ac:dyDescent="0.25">
      <c r="B113" s="165" t="s">
        <v>115</v>
      </c>
      <c r="C113" s="166">
        <v>1353</v>
      </c>
      <c r="D113" s="166">
        <v>1141</v>
      </c>
      <c r="E113" s="166">
        <v>2851</v>
      </c>
      <c r="F113" s="166">
        <v>3327</v>
      </c>
      <c r="G113" s="166">
        <v>2899</v>
      </c>
      <c r="H113" s="166">
        <v>3410</v>
      </c>
      <c r="I113" s="181">
        <f t="shared" si="50"/>
        <v>0.17626767850983094</v>
      </c>
      <c r="J113" s="165">
        <f t="shared" si="49"/>
        <v>511</v>
      </c>
      <c r="K113" s="167">
        <f t="shared" si="48"/>
        <v>2.4681725172971121E-3</v>
      </c>
    </row>
    <row r="114" spans="2:11" x14ac:dyDescent="0.25">
      <c r="B114" s="165" t="s">
        <v>118</v>
      </c>
      <c r="C114" s="166">
        <v>895</v>
      </c>
      <c r="D114" s="166">
        <v>1113</v>
      </c>
      <c r="E114" s="166">
        <v>3224</v>
      </c>
      <c r="F114" s="166">
        <v>5830</v>
      </c>
      <c r="G114" s="166">
        <v>3725</v>
      </c>
      <c r="H114" s="166">
        <v>5140</v>
      </c>
      <c r="I114" s="181">
        <f t="shared" si="50"/>
        <v>0.37986577181208059</v>
      </c>
      <c r="J114" s="165">
        <f t="shared" si="49"/>
        <v>1415</v>
      </c>
      <c r="K114" s="167">
        <f t="shared" si="48"/>
        <v>3.7203538823774654E-3</v>
      </c>
    </row>
    <row r="115" spans="2:11" x14ac:dyDescent="0.25">
      <c r="B115" s="165" t="s">
        <v>125</v>
      </c>
      <c r="C115" s="166">
        <v>429</v>
      </c>
      <c r="D115" s="166">
        <v>69</v>
      </c>
      <c r="E115" s="166">
        <v>2244</v>
      </c>
      <c r="F115" s="166">
        <v>2331</v>
      </c>
      <c r="G115" s="166">
        <v>2642</v>
      </c>
      <c r="H115" s="166">
        <v>2683</v>
      </c>
      <c r="I115" s="181">
        <f t="shared" si="50"/>
        <v>1.5518546555639556E-2</v>
      </c>
      <c r="J115" s="165">
        <f t="shared" si="49"/>
        <v>41</v>
      </c>
      <c r="K115" s="167">
        <f t="shared" si="48"/>
        <v>1.9419668222604551E-3</v>
      </c>
    </row>
    <row r="116" spans="2:11" x14ac:dyDescent="0.25">
      <c r="B116" s="165" t="s">
        <v>121</v>
      </c>
      <c r="C116" s="166">
        <v>623</v>
      </c>
      <c r="D116" s="166">
        <v>127</v>
      </c>
      <c r="E116" s="166">
        <v>1871</v>
      </c>
      <c r="F116" s="166">
        <v>1556</v>
      </c>
      <c r="G116" s="166">
        <v>1925</v>
      </c>
      <c r="H116" s="166">
        <v>1777</v>
      </c>
      <c r="I116" s="181">
        <f t="shared" si="50"/>
        <v>-7.6883116883116887E-2</v>
      </c>
      <c r="J116" s="165">
        <f t="shared" si="49"/>
        <v>-148</v>
      </c>
      <c r="K116" s="167">
        <f t="shared" si="48"/>
        <v>1.2862001651721315E-3</v>
      </c>
    </row>
    <row r="117" spans="2:11" x14ac:dyDescent="0.25">
      <c r="B117" s="165" t="s">
        <v>130</v>
      </c>
      <c r="C117" s="166">
        <v>206</v>
      </c>
      <c r="D117" s="166">
        <v>4</v>
      </c>
      <c r="E117" s="166">
        <v>397</v>
      </c>
      <c r="F117" s="166">
        <v>565</v>
      </c>
      <c r="G117" s="166">
        <v>797</v>
      </c>
      <c r="H117" s="166">
        <v>759</v>
      </c>
      <c r="I117" s="181">
        <f t="shared" si="50"/>
        <v>-4.7678795483061531E-2</v>
      </c>
      <c r="J117" s="165">
        <f t="shared" si="49"/>
        <v>-38</v>
      </c>
      <c r="K117" s="167">
        <f t="shared" si="48"/>
        <v>5.4936743126935729E-4</v>
      </c>
    </row>
    <row r="118" spans="2:11" x14ac:dyDescent="0.25">
      <c r="B118" s="165" t="s">
        <v>133</v>
      </c>
      <c r="C118" s="166">
        <v>526</v>
      </c>
      <c r="D118" s="166">
        <v>4</v>
      </c>
      <c r="E118" s="166">
        <v>606</v>
      </c>
      <c r="F118" s="166">
        <v>361</v>
      </c>
      <c r="G118" s="166">
        <v>994</v>
      </c>
      <c r="H118" s="166">
        <v>613</v>
      </c>
      <c r="I118" s="181">
        <f t="shared" si="50"/>
        <v>-0.38329979879275655</v>
      </c>
      <c r="J118" s="165">
        <f t="shared" si="49"/>
        <v>-381</v>
      </c>
      <c r="K118" s="167">
        <f t="shared" si="48"/>
        <v>4.4369200970766271E-4</v>
      </c>
    </row>
    <row r="119" spans="2:11" x14ac:dyDescent="0.25">
      <c r="B119" s="170" t="s">
        <v>147</v>
      </c>
      <c r="C119" s="171">
        <f t="shared" ref="C119" si="51">C111-SUM(C112:C118)</f>
        <v>3453</v>
      </c>
      <c r="D119" s="171">
        <f t="shared" ref="D119:H119" si="52">D111-SUM(D112:D118)</f>
        <v>1225</v>
      </c>
      <c r="E119" s="171">
        <f t="shared" si="52"/>
        <v>9978</v>
      </c>
      <c r="F119" s="171">
        <f t="shared" si="52"/>
        <v>8401</v>
      </c>
      <c r="G119" s="171">
        <f t="shared" si="52"/>
        <v>10400</v>
      </c>
      <c r="H119" s="171">
        <f t="shared" si="52"/>
        <v>13439</v>
      </c>
      <c r="I119" s="182">
        <f t="shared" si="50"/>
        <v>0.29221153846153847</v>
      </c>
      <c r="J119" s="170">
        <f>H119-G119</f>
        <v>3039</v>
      </c>
      <c r="K119" s="172">
        <f t="shared" si="48"/>
        <v>9.7272054134768006E-3</v>
      </c>
    </row>
    <row r="120" spans="2:11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5"/>
    </row>
    <row r="121" spans="2:11" x14ac:dyDescent="0.25">
      <c r="B121" s="158" t="s">
        <v>70</v>
      </c>
      <c r="C121" s="178">
        <f t="shared" ref="C121:H121" si="53">C122+C125</f>
        <v>52853</v>
      </c>
      <c r="D121" s="178">
        <f t="shared" si="53"/>
        <v>32717</v>
      </c>
      <c r="E121" s="178">
        <f t="shared" si="53"/>
        <v>68599</v>
      </c>
      <c r="F121" s="178">
        <f t="shared" si="53"/>
        <v>90712</v>
      </c>
      <c r="G121" s="178">
        <f t="shared" si="53"/>
        <v>88492</v>
      </c>
      <c r="H121" s="178">
        <f t="shared" si="53"/>
        <v>97268</v>
      </c>
      <c r="I121" s="179">
        <f>IFERROR(H121/G121-1,"-")</f>
        <v>9.9172806581385942E-2</v>
      </c>
      <c r="J121" s="178">
        <f>H121-G121</f>
        <v>8776</v>
      </c>
      <c r="K121" s="179">
        <f t="shared" ref="K121:K133" si="54">H121/H$9</f>
        <v>7.0402992496321259E-2</v>
      </c>
    </row>
    <row r="122" spans="2:11" x14ac:dyDescent="0.25">
      <c r="B122" s="161" t="s">
        <v>99</v>
      </c>
      <c r="C122" s="162">
        <v>26940</v>
      </c>
      <c r="D122" s="162">
        <v>20071</v>
      </c>
      <c r="E122" s="162">
        <v>37846</v>
      </c>
      <c r="F122" s="162">
        <v>50185</v>
      </c>
      <c r="G122" s="162">
        <v>48415</v>
      </c>
      <c r="H122" s="162">
        <v>53914</v>
      </c>
      <c r="I122" s="180">
        <f>IFERROR(H122/G122-1,"-")</f>
        <v>0.1135805019105649</v>
      </c>
      <c r="J122" s="161">
        <f t="shared" ref="J122:J132" si="55">H122-G122</f>
        <v>5499</v>
      </c>
      <c r="K122" s="163">
        <f t="shared" si="54"/>
        <v>3.9023182726556159E-2</v>
      </c>
    </row>
    <row r="123" spans="2:11" x14ac:dyDescent="0.25">
      <c r="B123" s="165" t="s">
        <v>105</v>
      </c>
      <c r="C123" s="166">
        <v>13715</v>
      </c>
      <c r="D123" s="166">
        <v>10606</v>
      </c>
      <c r="E123" s="166">
        <v>18143</v>
      </c>
      <c r="F123" s="166">
        <v>22897</v>
      </c>
      <c r="G123" s="166">
        <v>21110</v>
      </c>
      <c r="H123" s="166">
        <v>25718</v>
      </c>
      <c r="I123" s="181">
        <f>IFERROR(H123/G123-1,"-")</f>
        <v>0.21828517290383709</v>
      </c>
      <c r="J123" s="165">
        <f t="shared" si="55"/>
        <v>4608</v>
      </c>
      <c r="K123" s="167">
        <f t="shared" si="54"/>
        <v>1.861479788851822E-2</v>
      </c>
    </row>
    <row r="124" spans="2:11" x14ac:dyDescent="0.25">
      <c r="B124" s="165" t="s">
        <v>102</v>
      </c>
      <c r="C124" s="166">
        <v>13225</v>
      </c>
      <c r="D124" s="166">
        <v>9465</v>
      </c>
      <c r="E124" s="166">
        <v>19703</v>
      </c>
      <c r="F124" s="166">
        <v>27288</v>
      </c>
      <c r="G124" s="166">
        <v>27305</v>
      </c>
      <c r="H124" s="166">
        <v>28196</v>
      </c>
      <c r="I124" s="181">
        <f>IFERROR(H124/G124-1,"-")</f>
        <v>3.2631386193004985E-2</v>
      </c>
      <c r="J124" s="165">
        <f t="shared" si="55"/>
        <v>891</v>
      </c>
      <c r="K124" s="167">
        <f t="shared" si="54"/>
        <v>2.0408384838037939E-2</v>
      </c>
    </row>
    <row r="125" spans="2:11" x14ac:dyDescent="0.25">
      <c r="B125" s="161" t="s">
        <v>109</v>
      </c>
      <c r="C125" s="162">
        <v>25913</v>
      </c>
      <c r="D125" s="162">
        <v>12646</v>
      </c>
      <c r="E125" s="162">
        <v>30753</v>
      </c>
      <c r="F125" s="162">
        <v>40527</v>
      </c>
      <c r="G125" s="162">
        <v>40077</v>
      </c>
      <c r="H125" s="162">
        <v>43354</v>
      </c>
      <c r="I125" s="180">
        <f>IFERROR(H125/G125-1,"-")</f>
        <v>8.1767597375053125E-2</v>
      </c>
      <c r="J125" s="161">
        <f t="shared" si="55"/>
        <v>3277</v>
      </c>
      <c r="K125" s="163">
        <f t="shared" si="54"/>
        <v>3.13798097697651E-2</v>
      </c>
    </row>
    <row r="126" spans="2:11" x14ac:dyDescent="0.25">
      <c r="B126" s="165" t="s">
        <v>112</v>
      </c>
      <c r="C126" s="166">
        <v>2810</v>
      </c>
      <c r="D126" s="166">
        <v>350</v>
      </c>
      <c r="E126" s="166">
        <v>3087</v>
      </c>
      <c r="F126" s="166">
        <v>4703</v>
      </c>
      <c r="G126" s="166">
        <v>4970</v>
      </c>
      <c r="H126" s="166">
        <v>4654</v>
      </c>
      <c r="I126" s="181">
        <f t="shared" ref="I126:I133" si="56">IFERROR(H126/G126-1,"-")</f>
        <v>-6.3581488933601604E-2</v>
      </c>
      <c r="J126" s="165">
        <f t="shared" si="55"/>
        <v>-316</v>
      </c>
      <c r="K126" s="167">
        <f t="shared" si="54"/>
        <v>3.3685850133433315E-3</v>
      </c>
    </row>
    <row r="127" spans="2:11" x14ac:dyDescent="0.25">
      <c r="B127" s="165" t="s">
        <v>115</v>
      </c>
      <c r="C127" s="166">
        <v>2894</v>
      </c>
      <c r="D127" s="166">
        <v>1389</v>
      </c>
      <c r="E127" s="166">
        <v>3841</v>
      </c>
      <c r="F127" s="166">
        <v>6658</v>
      </c>
      <c r="G127" s="166">
        <v>6303</v>
      </c>
      <c r="H127" s="166">
        <v>7181</v>
      </c>
      <c r="I127" s="181">
        <f t="shared" si="56"/>
        <v>0.13929874662858954</v>
      </c>
      <c r="J127" s="165">
        <f t="shared" si="55"/>
        <v>878</v>
      </c>
      <c r="K127" s="167">
        <f t="shared" si="54"/>
        <v>5.1976383714693736E-3</v>
      </c>
    </row>
    <row r="128" spans="2:11" x14ac:dyDescent="0.25">
      <c r="B128" s="165" t="s">
        <v>118</v>
      </c>
      <c r="C128" s="166">
        <v>1950</v>
      </c>
      <c r="D128" s="166">
        <v>1699</v>
      </c>
      <c r="E128" s="166">
        <v>3052</v>
      </c>
      <c r="F128" s="166">
        <v>3446</v>
      </c>
      <c r="G128" s="166">
        <v>3141</v>
      </c>
      <c r="H128" s="166">
        <v>3303</v>
      </c>
      <c r="I128" s="181">
        <f t="shared" si="56"/>
        <v>5.1575931232091587E-2</v>
      </c>
      <c r="J128" s="165">
        <f t="shared" si="55"/>
        <v>162</v>
      </c>
      <c r="K128" s="167">
        <f t="shared" si="54"/>
        <v>2.3907254617690208E-3</v>
      </c>
    </row>
    <row r="129" spans="2:11" x14ac:dyDescent="0.25">
      <c r="B129" s="165" t="s">
        <v>125</v>
      </c>
      <c r="C129" s="166">
        <v>527</v>
      </c>
      <c r="D129" s="166">
        <v>177</v>
      </c>
      <c r="E129" s="166">
        <v>909</v>
      </c>
      <c r="F129" s="166">
        <v>967</v>
      </c>
      <c r="G129" s="166">
        <v>1000</v>
      </c>
      <c r="H129" s="166">
        <v>1064</v>
      </c>
      <c r="I129" s="181">
        <f t="shared" si="56"/>
        <v>6.4000000000000057E-2</v>
      </c>
      <c r="J129" s="165">
        <f t="shared" si="55"/>
        <v>64</v>
      </c>
      <c r="K129" s="167">
        <f t="shared" si="54"/>
        <v>7.7012772973728081E-4</v>
      </c>
    </row>
    <row r="130" spans="2:11" x14ac:dyDescent="0.25">
      <c r="B130" s="165" t="s">
        <v>121</v>
      </c>
      <c r="C130" s="166">
        <v>455</v>
      </c>
      <c r="D130" s="166">
        <v>143</v>
      </c>
      <c r="E130" s="166">
        <v>664</v>
      </c>
      <c r="F130" s="166">
        <v>764</v>
      </c>
      <c r="G130" s="166">
        <v>763</v>
      </c>
      <c r="H130" s="166">
        <v>863</v>
      </c>
      <c r="I130" s="181">
        <f t="shared" si="56"/>
        <v>0.13106159895150715</v>
      </c>
      <c r="J130" s="165">
        <f t="shared" si="55"/>
        <v>100</v>
      </c>
      <c r="K130" s="167">
        <f t="shared" si="54"/>
        <v>6.2464307402563277E-4</v>
      </c>
    </row>
    <row r="131" spans="2:11" x14ac:dyDescent="0.25">
      <c r="B131" s="165" t="s">
        <v>130</v>
      </c>
      <c r="C131" s="166">
        <v>630</v>
      </c>
      <c r="D131" s="166">
        <v>17</v>
      </c>
      <c r="E131" s="166">
        <v>503</v>
      </c>
      <c r="F131" s="166">
        <v>728</v>
      </c>
      <c r="G131" s="166">
        <v>806</v>
      </c>
      <c r="H131" s="166">
        <v>630</v>
      </c>
      <c r="I131" s="181">
        <f t="shared" si="56"/>
        <v>-0.21836228287841186</v>
      </c>
      <c r="J131" s="165">
        <f t="shared" si="55"/>
        <v>-176</v>
      </c>
      <c r="K131" s="167">
        <f t="shared" si="54"/>
        <v>4.5599668208128464E-4</v>
      </c>
    </row>
    <row r="132" spans="2:11" x14ac:dyDescent="0.25">
      <c r="B132" s="165" t="s">
        <v>133</v>
      </c>
      <c r="C132" s="166">
        <v>970</v>
      </c>
      <c r="D132" s="166">
        <v>89</v>
      </c>
      <c r="E132" s="166">
        <v>927</v>
      </c>
      <c r="F132" s="166">
        <v>1366</v>
      </c>
      <c r="G132" s="166">
        <v>1246</v>
      </c>
      <c r="H132" s="166">
        <v>1296</v>
      </c>
      <c r="I132" s="181">
        <f t="shared" si="56"/>
        <v>4.0128410914927803E-2</v>
      </c>
      <c r="J132" s="165">
        <f t="shared" si="55"/>
        <v>50</v>
      </c>
      <c r="K132" s="167">
        <f t="shared" si="54"/>
        <v>9.3805031742435704E-4</v>
      </c>
    </row>
    <row r="133" spans="2:11" x14ac:dyDescent="0.25">
      <c r="B133" s="170" t="s">
        <v>147</v>
      </c>
      <c r="C133" s="171">
        <f t="shared" ref="C133" si="57">C125-SUM(C126:C132)</f>
        <v>15677</v>
      </c>
      <c r="D133" s="171">
        <f t="shared" ref="D133:H133" si="58">D125-SUM(D126:D132)</f>
        <v>8782</v>
      </c>
      <c r="E133" s="171">
        <f t="shared" si="58"/>
        <v>17770</v>
      </c>
      <c r="F133" s="171">
        <f t="shared" si="58"/>
        <v>21895</v>
      </c>
      <c r="G133" s="171">
        <f t="shared" si="58"/>
        <v>21848</v>
      </c>
      <c r="H133" s="171">
        <f t="shared" si="58"/>
        <v>24363</v>
      </c>
      <c r="I133" s="182">
        <f t="shared" si="56"/>
        <v>0.11511351153423655</v>
      </c>
      <c r="J133" s="170">
        <f>H133-G133</f>
        <v>2515</v>
      </c>
      <c r="K133" s="172">
        <f t="shared" si="54"/>
        <v>1.7634043119914823E-2</v>
      </c>
    </row>
    <row r="134" spans="2:11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5"/>
    </row>
    <row r="135" spans="2:11" x14ac:dyDescent="0.25">
      <c r="B135" s="158" t="s">
        <v>70</v>
      </c>
      <c r="C135" s="178">
        <f t="shared" ref="C135:H135" si="59">C136+C139</f>
        <v>39287</v>
      </c>
      <c r="D135" s="178">
        <f t="shared" si="59"/>
        <v>19943</v>
      </c>
      <c r="E135" s="178">
        <f t="shared" si="59"/>
        <v>67593</v>
      </c>
      <c r="F135" s="178">
        <f t="shared" si="59"/>
        <v>74096</v>
      </c>
      <c r="G135" s="178">
        <f t="shared" si="59"/>
        <v>79076</v>
      </c>
      <c r="H135" s="178">
        <f t="shared" si="59"/>
        <v>76025</v>
      </c>
      <c r="I135" s="179">
        <f>IFERROR(H135/G135-1,"-")</f>
        <v>-3.8583135211695097E-2</v>
      </c>
      <c r="J135" s="178">
        <f>H135-G135</f>
        <v>-3051</v>
      </c>
      <c r="K135" s="179">
        <f t="shared" ref="K135:K147" si="60">H135/H$9</f>
        <v>5.5027218659094712E-2</v>
      </c>
    </row>
    <row r="136" spans="2:11" x14ac:dyDescent="0.25">
      <c r="B136" s="161" t="s">
        <v>99</v>
      </c>
      <c r="C136" s="162">
        <v>1887</v>
      </c>
      <c r="D136" s="162">
        <v>12232</v>
      </c>
      <c r="E136" s="162">
        <v>5447</v>
      </c>
      <c r="F136" s="162">
        <v>6384</v>
      </c>
      <c r="G136" s="162">
        <v>4596</v>
      </c>
      <c r="H136" s="162">
        <v>3501</v>
      </c>
      <c r="I136" s="180">
        <f>IFERROR(H136/G136-1,"-")</f>
        <v>-0.23825065274151436</v>
      </c>
      <c r="J136" s="161">
        <f t="shared" ref="J136:J146" si="61">H136-G136</f>
        <v>-1095</v>
      </c>
      <c r="K136" s="163">
        <f t="shared" si="60"/>
        <v>2.5340387047088535E-3</v>
      </c>
    </row>
    <row r="137" spans="2:11" x14ac:dyDescent="0.25">
      <c r="B137" s="165" t="s">
        <v>105</v>
      </c>
      <c r="C137" s="166">
        <v>1146</v>
      </c>
      <c r="D137" s="166">
        <v>10987</v>
      </c>
      <c r="E137" s="166">
        <v>3627</v>
      </c>
      <c r="F137" s="166">
        <v>4299</v>
      </c>
      <c r="G137" s="166">
        <v>2729</v>
      </c>
      <c r="H137" s="166">
        <v>1314</v>
      </c>
      <c r="I137" s="181">
        <f>IFERROR(H137/G137-1,"-")</f>
        <v>-0.51850494686698423</v>
      </c>
      <c r="J137" s="165">
        <f t="shared" si="61"/>
        <v>-1415</v>
      </c>
      <c r="K137" s="167">
        <f t="shared" si="60"/>
        <v>9.5107879405525086E-4</v>
      </c>
    </row>
    <row r="138" spans="2:11" x14ac:dyDescent="0.25">
      <c r="B138" s="165" t="s">
        <v>102</v>
      </c>
      <c r="C138" s="166">
        <v>741</v>
      </c>
      <c r="D138" s="166">
        <v>1245</v>
      </c>
      <c r="E138" s="166">
        <v>1820</v>
      </c>
      <c r="F138" s="166">
        <v>2085</v>
      </c>
      <c r="G138" s="166">
        <v>1867</v>
      </c>
      <c r="H138" s="166">
        <v>2187</v>
      </c>
      <c r="I138" s="181">
        <f>IFERROR(H138/G138-1,"-")</f>
        <v>0.1713979646491699</v>
      </c>
      <c r="J138" s="165">
        <f t="shared" si="61"/>
        <v>320</v>
      </c>
      <c r="K138" s="167">
        <f t="shared" si="60"/>
        <v>1.5829599106536025E-3</v>
      </c>
    </row>
    <row r="139" spans="2:11" x14ac:dyDescent="0.25">
      <c r="B139" s="161" t="s">
        <v>109</v>
      </c>
      <c r="C139" s="162">
        <v>37400</v>
      </c>
      <c r="D139" s="162">
        <v>7711</v>
      </c>
      <c r="E139" s="162">
        <v>62146</v>
      </c>
      <c r="F139" s="162">
        <v>67712</v>
      </c>
      <c r="G139" s="162">
        <v>74480</v>
      </c>
      <c r="H139" s="162">
        <v>72524</v>
      </c>
      <c r="I139" s="180">
        <f>IFERROR(H139/G139-1,"-")</f>
        <v>-2.6262083780880796E-2</v>
      </c>
      <c r="J139" s="161">
        <f t="shared" si="61"/>
        <v>-1956</v>
      </c>
      <c r="K139" s="163">
        <f t="shared" si="60"/>
        <v>5.2493179954385856E-2</v>
      </c>
    </row>
    <row r="140" spans="2:11" x14ac:dyDescent="0.25">
      <c r="B140" s="165" t="s">
        <v>112</v>
      </c>
      <c r="C140" s="166">
        <v>15636</v>
      </c>
      <c r="D140" s="166">
        <v>245</v>
      </c>
      <c r="E140" s="166">
        <v>24855</v>
      </c>
      <c r="F140" s="166">
        <v>25186</v>
      </c>
      <c r="G140" s="166">
        <v>29649</v>
      </c>
      <c r="H140" s="166">
        <v>30368</v>
      </c>
      <c r="I140" s="181">
        <f t="shared" ref="I140:I147" si="62">IFERROR(H140/G140-1,"-")</f>
        <v>2.4250396303416633E-2</v>
      </c>
      <c r="J140" s="165">
        <f t="shared" si="61"/>
        <v>719</v>
      </c>
      <c r="K140" s="167">
        <f t="shared" si="60"/>
        <v>2.1980487684832465E-2</v>
      </c>
    </row>
    <row r="141" spans="2:11" x14ac:dyDescent="0.25">
      <c r="B141" s="165" t="s">
        <v>115</v>
      </c>
      <c r="C141" s="166">
        <v>2675</v>
      </c>
      <c r="D141" s="166">
        <v>850</v>
      </c>
      <c r="E141" s="166">
        <v>4005</v>
      </c>
      <c r="F141" s="166">
        <v>6208</v>
      </c>
      <c r="G141" s="166">
        <v>7490</v>
      </c>
      <c r="H141" s="166">
        <v>6810</v>
      </c>
      <c r="I141" s="181">
        <f t="shared" si="62"/>
        <v>-9.0787716955941233E-2</v>
      </c>
      <c r="J141" s="165">
        <f t="shared" si="61"/>
        <v>-680</v>
      </c>
      <c r="K141" s="167">
        <f t="shared" si="60"/>
        <v>4.9291069920215057E-3</v>
      </c>
    </row>
    <row r="142" spans="2:11" x14ac:dyDescent="0.25">
      <c r="B142" s="165" t="s">
        <v>118</v>
      </c>
      <c r="C142" s="166">
        <v>3097</v>
      </c>
      <c r="D142" s="166">
        <v>2704</v>
      </c>
      <c r="E142" s="166">
        <v>7875</v>
      </c>
      <c r="F142" s="166">
        <v>7274</v>
      </c>
      <c r="G142" s="166">
        <v>7965</v>
      </c>
      <c r="H142" s="166">
        <v>6790</v>
      </c>
      <c r="I142" s="181">
        <f t="shared" si="62"/>
        <v>-0.14752040175768988</v>
      </c>
      <c r="J142" s="165">
        <f t="shared" si="61"/>
        <v>-1175</v>
      </c>
      <c r="K142" s="167">
        <f t="shared" si="60"/>
        <v>4.9146309068760679E-3</v>
      </c>
    </row>
    <row r="143" spans="2:11" x14ac:dyDescent="0.25">
      <c r="B143" s="165" t="s">
        <v>125</v>
      </c>
      <c r="C143" s="166">
        <v>406</v>
      </c>
      <c r="D143" s="166">
        <v>89</v>
      </c>
      <c r="E143" s="166">
        <v>2616</v>
      </c>
      <c r="F143" s="166">
        <v>2609</v>
      </c>
      <c r="G143" s="166">
        <v>1787</v>
      </c>
      <c r="H143" s="166">
        <v>1787</v>
      </c>
      <c r="I143" s="181">
        <f t="shared" si="62"/>
        <v>0</v>
      </c>
      <c r="J143" s="165">
        <f t="shared" si="61"/>
        <v>0</v>
      </c>
      <c r="K143" s="167">
        <f t="shared" si="60"/>
        <v>1.2934382077448502E-3</v>
      </c>
    </row>
    <row r="144" spans="2:11" x14ac:dyDescent="0.25">
      <c r="B144" s="165" t="s">
        <v>121</v>
      </c>
      <c r="C144" s="166">
        <v>671</v>
      </c>
      <c r="D144" s="166">
        <v>235</v>
      </c>
      <c r="E144" s="166">
        <v>1268</v>
      </c>
      <c r="F144" s="166">
        <v>1237</v>
      </c>
      <c r="G144" s="166">
        <v>1495</v>
      </c>
      <c r="H144" s="166">
        <v>1285</v>
      </c>
      <c r="I144" s="181">
        <f t="shared" si="62"/>
        <v>-0.14046822742474918</v>
      </c>
      <c r="J144" s="165">
        <f t="shared" si="61"/>
        <v>-210</v>
      </c>
      <c r="K144" s="167">
        <f t="shared" si="60"/>
        <v>9.3008847059436635E-4</v>
      </c>
    </row>
    <row r="145" spans="2:11" x14ac:dyDescent="0.25">
      <c r="B145" s="165" t="s">
        <v>130</v>
      </c>
      <c r="C145" s="166">
        <v>1581</v>
      </c>
      <c r="D145" s="166">
        <v>9</v>
      </c>
      <c r="E145" s="166">
        <v>1526</v>
      </c>
      <c r="F145" s="166">
        <v>1935</v>
      </c>
      <c r="G145" s="166">
        <v>1774</v>
      </c>
      <c r="H145" s="166">
        <v>1971</v>
      </c>
      <c r="I145" s="181">
        <f t="shared" si="62"/>
        <v>0.11104847801578344</v>
      </c>
      <c r="J145" s="165">
        <f t="shared" si="61"/>
        <v>197</v>
      </c>
      <c r="K145" s="167">
        <f t="shared" si="60"/>
        <v>1.4266181910828762E-3</v>
      </c>
    </row>
    <row r="146" spans="2:11" x14ac:dyDescent="0.25">
      <c r="B146" s="165" t="s">
        <v>133</v>
      </c>
      <c r="C146" s="166">
        <v>3277</v>
      </c>
      <c r="D146" s="166">
        <v>30</v>
      </c>
      <c r="E146" s="166">
        <v>711</v>
      </c>
      <c r="F146" s="166">
        <v>1264</v>
      </c>
      <c r="G146" s="166">
        <v>1135</v>
      </c>
      <c r="H146" s="166">
        <v>787</v>
      </c>
      <c r="I146" s="181">
        <f t="shared" si="62"/>
        <v>-0.30660792951541849</v>
      </c>
      <c r="J146" s="165">
        <f t="shared" si="61"/>
        <v>-348</v>
      </c>
      <c r="K146" s="167">
        <f t="shared" si="60"/>
        <v>5.6963395047296991E-4</v>
      </c>
    </row>
    <row r="147" spans="2:11" x14ac:dyDescent="0.25">
      <c r="B147" s="170" t="s">
        <v>147</v>
      </c>
      <c r="C147" s="171">
        <f t="shared" ref="C147" si="63">C139-SUM(C140:C146)</f>
        <v>10057</v>
      </c>
      <c r="D147" s="171">
        <f t="shared" ref="D147:H147" si="64">D139-SUM(D140:D146)</f>
        <v>3549</v>
      </c>
      <c r="E147" s="171">
        <f t="shared" si="64"/>
        <v>19290</v>
      </c>
      <c r="F147" s="171">
        <f t="shared" si="64"/>
        <v>21999</v>
      </c>
      <c r="G147" s="171">
        <f t="shared" si="64"/>
        <v>23185</v>
      </c>
      <c r="H147" s="171">
        <f t="shared" si="64"/>
        <v>22726</v>
      </c>
      <c r="I147" s="182">
        <f t="shared" si="62"/>
        <v>-1.9797282725900311E-2</v>
      </c>
      <c r="J147" s="170">
        <f>H147-G147</f>
        <v>-459</v>
      </c>
      <c r="K147" s="172">
        <f t="shared" si="60"/>
        <v>1.6449175550760753E-2</v>
      </c>
    </row>
    <row r="148" spans="2:11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5"/>
    </row>
    <row r="149" spans="2:11" x14ac:dyDescent="0.25">
      <c r="B149" s="158" t="s">
        <v>70</v>
      </c>
      <c r="C149" s="178">
        <f t="shared" ref="C149:H149" si="65">C150+C153</f>
        <v>22394</v>
      </c>
      <c r="D149" s="178">
        <f t="shared" si="65"/>
        <v>11611</v>
      </c>
      <c r="E149" s="178">
        <f t="shared" si="65"/>
        <v>35683</v>
      </c>
      <c r="F149" s="178">
        <f t="shared" si="65"/>
        <v>36725</v>
      </c>
      <c r="G149" s="178">
        <f t="shared" si="65"/>
        <v>40047</v>
      </c>
      <c r="H149" s="178">
        <f t="shared" si="65"/>
        <v>37123</v>
      </c>
      <c r="I149" s="179">
        <f>IFERROR(H149/G149-1,"-")</f>
        <v>-7.3014208305241302E-2</v>
      </c>
      <c r="J149" s="178">
        <f>H149-G149</f>
        <v>-2924</v>
      </c>
      <c r="K149" s="179">
        <f t="shared" ref="K149:K161" si="66">H149/H$9</f>
        <v>2.6869785442704016E-2</v>
      </c>
    </row>
    <row r="150" spans="2:11" x14ac:dyDescent="0.25">
      <c r="B150" s="161" t="s">
        <v>99</v>
      </c>
      <c r="C150" s="162">
        <v>7858</v>
      </c>
      <c r="D150" s="162">
        <v>7860</v>
      </c>
      <c r="E150" s="162">
        <v>17725</v>
      </c>
      <c r="F150" s="162">
        <v>16941</v>
      </c>
      <c r="G150" s="162">
        <v>16143</v>
      </c>
      <c r="H150" s="162">
        <v>13495</v>
      </c>
      <c r="I150" s="180">
        <f>IFERROR(H150/G150-1,"-")</f>
        <v>-0.16403394660224246</v>
      </c>
      <c r="J150" s="161">
        <f t="shared" ref="J150:J160" si="67">H150-G150</f>
        <v>-2648</v>
      </c>
      <c r="K150" s="163">
        <f t="shared" si="66"/>
        <v>9.7677384518840265E-3</v>
      </c>
    </row>
    <row r="151" spans="2:11" x14ac:dyDescent="0.25">
      <c r="B151" s="165" t="s">
        <v>105</v>
      </c>
      <c r="C151" s="166">
        <v>3860</v>
      </c>
      <c r="D151" s="166">
        <v>6914</v>
      </c>
      <c r="E151" s="166">
        <v>12195</v>
      </c>
      <c r="F151" s="166">
        <v>11879</v>
      </c>
      <c r="G151" s="166">
        <v>11825</v>
      </c>
      <c r="H151" s="166">
        <v>9117</v>
      </c>
      <c r="I151" s="181">
        <f>IFERROR(H151/G151-1,"-")</f>
        <v>-0.22900634249471463</v>
      </c>
      <c r="J151" s="165">
        <f t="shared" si="67"/>
        <v>-2708</v>
      </c>
      <c r="K151" s="167">
        <f t="shared" si="66"/>
        <v>6.5989234135477338E-3</v>
      </c>
    </row>
    <row r="152" spans="2:11" x14ac:dyDescent="0.25">
      <c r="B152" s="165" t="s">
        <v>102</v>
      </c>
      <c r="C152" s="166">
        <v>3998</v>
      </c>
      <c r="D152" s="166">
        <v>946</v>
      </c>
      <c r="E152" s="166">
        <v>5530</v>
      </c>
      <c r="F152" s="166">
        <v>5062</v>
      </c>
      <c r="G152" s="166">
        <v>4318</v>
      </c>
      <c r="H152" s="166">
        <v>4378</v>
      </c>
      <c r="I152" s="181">
        <f>IFERROR(H152/G152-1,"-")</f>
        <v>1.3895321908290903E-2</v>
      </c>
      <c r="J152" s="165">
        <f t="shared" si="67"/>
        <v>60</v>
      </c>
      <c r="K152" s="167">
        <f t="shared" si="66"/>
        <v>3.1688150383362926E-3</v>
      </c>
    </row>
    <row r="153" spans="2:11" x14ac:dyDescent="0.25">
      <c r="B153" s="161" t="s">
        <v>109</v>
      </c>
      <c r="C153" s="162">
        <v>14536</v>
      </c>
      <c r="D153" s="162">
        <v>3751</v>
      </c>
      <c r="E153" s="162">
        <v>17958</v>
      </c>
      <c r="F153" s="162">
        <v>19784</v>
      </c>
      <c r="G153" s="162">
        <v>23904</v>
      </c>
      <c r="H153" s="162">
        <v>23628</v>
      </c>
      <c r="I153" s="180">
        <f>IFERROR(H153/G153-1,"-")</f>
        <v>-1.1546184738955856E-2</v>
      </c>
      <c r="J153" s="161">
        <f t="shared" si="67"/>
        <v>-276</v>
      </c>
      <c r="K153" s="163">
        <f t="shared" si="66"/>
        <v>1.7102046990819991E-2</v>
      </c>
    </row>
    <row r="154" spans="2:11" x14ac:dyDescent="0.25">
      <c r="B154" s="165" t="s">
        <v>112</v>
      </c>
      <c r="C154" s="166">
        <v>4906</v>
      </c>
      <c r="D154" s="166">
        <v>152</v>
      </c>
      <c r="E154" s="166">
        <v>6242</v>
      </c>
      <c r="F154" s="166">
        <v>6638</v>
      </c>
      <c r="G154" s="166">
        <v>7867</v>
      </c>
      <c r="H154" s="166">
        <v>6161</v>
      </c>
      <c r="I154" s="181">
        <f t="shared" ref="I154:I161" si="68">IFERROR(H154/G154-1,"-")</f>
        <v>-0.21685521799923735</v>
      </c>
      <c r="J154" s="165">
        <f t="shared" si="67"/>
        <v>-1706</v>
      </c>
      <c r="K154" s="167">
        <f t="shared" si="66"/>
        <v>4.4593580290520551E-3</v>
      </c>
    </row>
    <row r="155" spans="2:11" x14ac:dyDescent="0.25">
      <c r="B155" s="165" t="s">
        <v>115</v>
      </c>
      <c r="C155" s="166">
        <v>3835</v>
      </c>
      <c r="D155" s="166">
        <v>743</v>
      </c>
      <c r="E155" s="166">
        <v>4009</v>
      </c>
      <c r="F155" s="166">
        <v>4097</v>
      </c>
      <c r="G155" s="166">
        <v>4382</v>
      </c>
      <c r="H155" s="166">
        <v>4275</v>
      </c>
      <c r="I155" s="181">
        <f t="shared" si="68"/>
        <v>-2.4418073938840656E-2</v>
      </c>
      <c r="J155" s="165">
        <f t="shared" si="67"/>
        <v>-107</v>
      </c>
      <c r="K155" s="167">
        <f t="shared" si="66"/>
        <v>3.094263199837289E-3</v>
      </c>
    </row>
    <row r="156" spans="2:11" x14ac:dyDescent="0.25">
      <c r="B156" s="165" t="s">
        <v>118</v>
      </c>
      <c r="C156" s="166">
        <v>1701</v>
      </c>
      <c r="D156" s="166">
        <v>943</v>
      </c>
      <c r="E156" s="166">
        <v>2089</v>
      </c>
      <c r="F156" s="166">
        <v>2780</v>
      </c>
      <c r="G156" s="166">
        <v>3521</v>
      </c>
      <c r="H156" s="166">
        <v>5250</v>
      </c>
      <c r="I156" s="181">
        <f t="shared" si="68"/>
        <v>0.49105367793240551</v>
      </c>
      <c r="J156" s="165">
        <f t="shared" si="67"/>
        <v>1729</v>
      </c>
      <c r="K156" s="167">
        <f t="shared" si="66"/>
        <v>3.7999723506773721E-3</v>
      </c>
    </row>
    <row r="157" spans="2:11" x14ac:dyDescent="0.25">
      <c r="B157" s="165" t="s">
        <v>125</v>
      </c>
      <c r="C157" s="166">
        <v>495</v>
      </c>
      <c r="D157" s="166">
        <v>130</v>
      </c>
      <c r="E157" s="166">
        <v>589</v>
      </c>
      <c r="F157" s="166">
        <v>637</v>
      </c>
      <c r="G157" s="166">
        <v>880</v>
      </c>
      <c r="H157" s="166">
        <v>932</v>
      </c>
      <c r="I157" s="181">
        <f t="shared" si="68"/>
        <v>5.9090909090909083E-2</v>
      </c>
      <c r="J157" s="165">
        <f t="shared" si="67"/>
        <v>52</v>
      </c>
      <c r="K157" s="167">
        <f t="shared" si="66"/>
        <v>6.745855677773926E-4</v>
      </c>
    </row>
    <row r="158" spans="2:11" x14ac:dyDescent="0.25">
      <c r="B158" s="165" t="s">
        <v>121</v>
      </c>
      <c r="C158" s="166">
        <v>507</v>
      </c>
      <c r="D158" s="166">
        <v>133</v>
      </c>
      <c r="E158" s="166">
        <v>781</v>
      </c>
      <c r="F158" s="166">
        <v>950</v>
      </c>
      <c r="G158" s="166">
        <v>991</v>
      </c>
      <c r="H158" s="166">
        <v>916</v>
      </c>
      <c r="I158" s="181">
        <f t="shared" si="68"/>
        <v>-7.5681130171543876E-2</v>
      </c>
      <c r="J158" s="165">
        <f t="shared" si="67"/>
        <v>-75</v>
      </c>
      <c r="K158" s="167">
        <f t="shared" si="66"/>
        <v>6.6300469966104245E-4</v>
      </c>
    </row>
    <row r="159" spans="2:11" x14ac:dyDescent="0.25">
      <c r="B159" s="165" t="s">
        <v>130</v>
      </c>
      <c r="C159" s="166">
        <v>209</v>
      </c>
      <c r="D159" s="166">
        <v>21</v>
      </c>
      <c r="E159" s="166">
        <v>229</v>
      </c>
      <c r="F159" s="166">
        <v>227</v>
      </c>
      <c r="G159" s="166">
        <v>257</v>
      </c>
      <c r="H159" s="166">
        <v>181</v>
      </c>
      <c r="I159" s="181">
        <f t="shared" si="68"/>
        <v>-0.2957198443579766</v>
      </c>
      <c r="J159" s="165">
        <f t="shared" si="67"/>
        <v>-76</v>
      </c>
      <c r="K159" s="167">
        <f t="shared" si="66"/>
        <v>1.3100857056621036E-4</v>
      </c>
    </row>
    <row r="160" spans="2:11" x14ac:dyDescent="0.25">
      <c r="B160" s="165" t="s">
        <v>133</v>
      </c>
      <c r="C160" s="166">
        <v>277</v>
      </c>
      <c r="D160" s="166">
        <v>33</v>
      </c>
      <c r="E160" s="166">
        <v>356</v>
      </c>
      <c r="F160" s="166">
        <v>483</v>
      </c>
      <c r="G160" s="166">
        <v>361</v>
      </c>
      <c r="H160" s="166">
        <v>243</v>
      </c>
      <c r="I160" s="181">
        <f t="shared" si="68"/>
        <v>-0.32686980609418281</v>
      </c>
      <c r="J160" s="165">
        <f t="shared" si="67"/>
        <v>-118</v>
      </c>
      <c r="K160" s="167">
        <f t="shared" si="66"/>
        <v>1.7588443451706695E-4</v>
      </c>
    </row>
    <row r="161" spans="2:11" x14ac:dyDescent="0.25">
      <c r="B161" s="170" t="s">
        <v>147</v>
      </c>
      <c r="C161" s="171">
        <f t="shared" ref="C161" si="69">C153-SUM(C154:C160)</f>
        <v>2606</v>
      </c>
      <c r="D161" s="171">
        <f t="shared" ref="D161:H161" si="70">D153-SUM(D154:D160)</f>
        <v>1596</v>
      </c>
      <c r="E161" s="171">
        <f t="shared" si="70"/>
        <v>3663</v>
      </c>
      <c r="F161" s="171">
        <f t="shared" si="70"/>
        <v>3972</v>
      </c>
      <c r="G161" s="171">
        <f t="shared" si="70"/>
        <v>5645</v>
      </c>
      <c r="H161" s="171">
        <f t="shared" si="70"/>
        <v>5670</v>
      </c>
      <c r="I161" s="182">
        <f t="shared" si="68"/>
        <v>4.4286979627989886E-3</v>
      </c>
      <c r="J161" s="170">
        <f>H161-G161</f>
        <v>25</v>
      </c>
      <c r="K161" s="172">
        <f t="shared" si="66"/>
        <v>4.103970138731562E-3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3840-779A-4E36-98C8-D99D9B40B647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83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83"/>
      <c r="D4" s="283"/>
      <c r="E4" s="283"/>
      <c r="F4" s="283"/>
      <c r="G4" s="283"/>
      <c r="H4" s="283"/>
      <c r="I4" s="283"/>
      <c r="J4" s="146"/>
      <c r="K4" s="146"/>
      <c r="N4" s="145" t="s">
        <v>270</v>
      </c>
      <c r="O4" s="146"/>
      <c r="P4" s="146"/>
      <c r="Q4" s="146"/>
      <c r="R4" s="146"/>
      <c r="S4" s="146"/>
      <c r="T4" s="146"/>
      <c r="U4" s="146"/>
      <c r="V4" s="146"/>
      <c r="W4" s="146"/>
    </row>
    <row r="5" spans="1:23" ht="6" customHeight="1" x14ac:dyDescent="0.25"/>
    <row r="6" spans="1:23" ht="15.75" x14ac:dyDescent="0.25">
      <c r="B6" s="147"/>
      <c r="C6" s="313" t="s">
        <v>45</v>
      </c>
      <c r="D6" s="314"/>
      <c r="E6" s="314"/>
      <c r="F6" s="314"/>
      <c r="G6" s="314"/>
      <c r="H6" s="314"/>
      <c r="I6" s="314"/>
      <c r="J6" s="314"/>
      <c r="K6" s="314"/>
      <c r="N6" s="147"/>
      <c r="O6" s="313" t="s">
        <v>45</v>
      </c>
      <c r="P6" s="314"/>
      <c r="Q6" s="314"/>
      <c r="R6" s="314"/>
      <c r="S6" s="314"/>
      <c r="T6" s="314"/>
      <c r="U6" s="314"/>
      <c r="V6" s="314"/>
      <c r="W6" s="314"/>
    </row>
    <row r="7" spans="1:23" s="148" customFormat="1" ht="72" customHeight="1" x14ac:dyDescent="0.25">
      <c r="B7" s="149"/>
      <c r="C7" s="174" t="s">
        <v>263</v>
      </c>
      <c r="D7" s="174" t="s">
        <v>264</v>
      </c>
      <c r="E7" s="174" t="s">
        <v>265</v>
      </c>
      <c r="F7" s="174" t="s">
        <v>266</v>
      </c>
      <c r="G7" s="174" t="s">
        <v>267</v>
      </c>
      <c r="H7" s="174" t="s">
        <v>268</v>
      </c>
      <c r="I7" s="175" t="str">
        <f>CONCATENATE("var. ",RIGHT(H7,2),"/",RIGHT(G7,2))</f>
        <v>var. 25/24</v>
      </c>
      <c r="J7" s="174" t="str">
        <f>CONCATENATE("dif. ",RIGHT(H7,2),"/",RIGHT(G7,2))</f>
        <v>dif. 25/24</v>
      </c>
      <c r="K7" s="175" t="str">
        <f>CONCATENATE("Cuota s/ total lugares de residencia ",RIGHT(H7,4))</f>
        <v>Cuota s/ total lugares de residencia 2025</v>
      </c>
      <c r="N7" s="149"/>
      <c r="O7" s="174" t="s">
        <v>263</v>
      </c>
      <c r="P7" s="174" t="s">
        <v>264</v>
      </c>
      <c r="Q7" s="174" t="s">
        <v>265</v>
      </c>
      <c r="R7" s="174" t="s">
        <v>266</v>
      </c>
      <c r="S7" s="174" t="s">
        <v>267</v>
      </c>
      <c r="T7" s="174" t="s">
        <v>268</v>
      </c>
      <c r="U7" s="175" t="str">
        <f>CONCATENATE("var. ",RIGHT(T7,2),"/",RIGHT(S7,2))</f>
        <v>var. 25/24</v>
      </c>
      <c r="V7" s="174" t="str">
        <f>CONCATENATE("dif. ",RIGHT(T7,2),"/",RIGHT(S7,2))</f>
        <v>dif. 25/24</v>
      </c>
      <c r="W7" s="175" t="str">
        <f>CONCATENATE("Cuota s/ total lugares de residencia ",RIGHT(T7,4))</f>
        <v>Cuota s/ total lugares de residencia 2025</v>
      </c>
    </row>
    <row r="8" spans="1:23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5"/>
      <c r="N8" s="157" t="s">
        <v>47</v>
      </c>
      <c r="O8" s="155"/>
      <c r="P8" s="155"/>
      <c r="Q8" s="155"/>
      <c r="R8" s="155"/>
      <c r="S8" s="155"/>
      <c r="T8" s="156"/>
      <c r="U8" s="156"/>
      <c r="V8" s="156"/>
      <c r="W8" s="155"/>
    </row>
    <row r="9" spans="1:23" x14ac:dyDescent="0.25">
      <c r="A9" s="1" t="s">
        <v>98</v>
      </c>
      <c r="B9" s="158" t="s">
        <v>70</v>
      </c>
      <c r="C9" s="178">
        <f t="shared" ref="C9:H9" si="0">C10+C13</f>
        <v>222725</v>
      </c>
      <c r="D9" s="178">
        <f t="shared" si="0"/>
        <v>63150</v>
      </c>
      <c r="E9" s="178">
        <f t="shared" si="0"/>
        <v>297992</v>
      </c>
      <c r="F9" s="178">
        <f t="shared" si="0"/>
        <v>358076</v>
      </c>
      <c r="G9" s="178">
        <f t="shared" si="0"/>
        <v>390195</v>
      </c>
      <c r="H9" s="178">
        <f t="shared" si="0"/>
        <v>401915</v>
      </c>
      <c r="I9" s="179">
        <f>IFERROR(H9/G9-1,"-")</f>
        <v>3.0036263919322348E-2</v>
      </c>
      <c r="J9" s="178">
        <f t="shared" ref="J9:J21" si="1">H9-G9</f>
        <v>11720</v>
      </c>
      <c r="K9" s="179">
        <f t="shared" ref="K9:K21" si="2">H9/H$9</f>
        <v>1</v>
      </c>
      <c r="N9" s="158" t="s">
        <v>70</v>
      </c>
      <c r="O9" s="178">
        <f t="shared" ref="O9:T9" si="3">O10+O13</f>
        <v>102171</v>
      </c>
      <c r="P9" s="178">
        <f t="shared" si="3"/>
        <v>32466</v>
      </c>
      <c r="Q9" s="178">
        <f t="shared" si="3"/>
        <v>158034</v>
      </c>
      <c r="R9" s="178">
        <f t="shared" si="3"/>
        <v>170056</v>
      </c>
      <c r="S9" s="178">
        <f t="shared" si="3"/>
        <v>177446</v>
      </c>
      <c r="T9" s="178">
        <f t="shared" si="3"/>
        <v>179088</v>
      </c>
      <c r="U9" s="179">
        <f>IFERROR(T9/S9-1,"-")</f>
        <v>9.253519380543862E-3</v>
      </c>
      <c r="V9" s="178">
        <f>T9-S9</f>
        <v>1642</v>
      </c>
      <c r="W9" s="179">
        <f t="shared" ref="W9:W21" si="4">T9/T$9</f>
        <v>1</v>
      </c>
    </row>
    <row r="10" spans="1:23" x14ac:dyDescent="0.25">
      <c r="A10" s="164" t="s">
        <v>105</v>
      </c>
      <c r="B10" s="161" t="s">
        <v>99</v>
      </c>
      <c r="C10" s="162">
        <v>17411</v>
      </c>
      <c r="D10" s="162">
        <v>26183</v>
      </c>
      <c r="E10" s="162">
        <v>32045</v>
      </c>
      <c r="F10" s="162">
        <v>36011</v>
      </c>
      <c r="G10" s="162">
        <v>35766</v>
      </c>
      <c r="H10" s="162">
        <v>38326</v>
      </c>
      <c r="I10" s="180">
        <f>IFERROR(H10/G10-1,"-")</f>
        <v>7.1576357434435023E-2</v>
      </c>
      <c r="J10" s="161">
        <f t="shared" si="1"/>
        <v>2560</v>
      </c>
      <c r="K10" s="163">
        <f t="shared" si="2"/>
        <v>9.5358471318562385E-2</v>
      </c>
      <c r="N10" s="161" t="s">
        <v>99</v>
      </c>
      <c r="O10" s="162">
        <v>4287</v>
      </c>
      <c r="P10" s="162">
        <v>11116</v>
      </c>
      <c r="Q10" s="162">
        <v>8888</v>
      </c>
      <c r="R10" s="162">
        <v>8269</v>
      </c>
      <c r="S10" s="162">
        <v>7456</v>
      </c>
      <c r="T10" s="162">
        <v>8671</v>
      </c>
      <c r="U10" s="180">
        <f>IFERROR(T10/S10-1,"-")</f>
        <v>0.16295600858369097</v>
      </c>
      <c r="V10" s="161">
        <f t="shared" ref="V10:V20" si="5">T10-S10</f>
        <v>1215</v>
      </c>
      <c r="W10" s="163">
        <f t="shared" si="4"/>
        <v>4.8417537746806037E-2</v>
      </c>
    </row>
    <row r="11" spans="1:23" x14ac:dyDescent="0.25">
      <c r="A11" s="164" t="s">
        <v>102</v>
      </c>
      <c r="B11" s="165" t="s">
        <v>105</v>
      </c>
      <c r="C11" s="166">
        <v>10079</v>
      </c>
      <c r="D11" s="166">
        <v>21924</v>
      </c>
      <c r="E11" s="166">
        <v>19017</v>
      </c>
      <c r="F11" s="166">
        <v>19651</v>
      </c>
      <c r="G11" s="166">
        <v>16248</v>
      </c>
      <c r="H11" s="166">
        <v>15442</v>
      </c>
      <c r="I11" s="181">
        <f>IFERROR(H11/G11-1,"-")</f>
        <v>-4.9606105366814424E-2</v>
      </c>
      <c r="J11" s="165">
        <f t="shared" si="1"/>
        <v>-806</v>
      </c>
      <c r="K11" s="167">
        <f t="shared" si="2"/>
        <v>3.8421059179179678E-2</v>
      </c>
      <c r="N11" s="165" t="s">
        <v>105</v>
      </c>
      <c r="O11" s="166">
        <v>3014</v>
      </c>
      <c r="P11" s="166">
        <v>10145</v>
      </c>
      <c r="Q11" s="166">
        <v>6175</v>
      </c>
      <c r="R11" s="166">
        <v>4855</v>
      </c>
      <c r="S11" s="166">
        <v>3698</v>
      </c>
      <c r="T11" s="166">
        <v>4549</v>
      </c>
      <c r="U11" s="181">
        <f>IFERROR(T11/S11-1,"-")</f>
        <v>0.23012439156300712</v>
      </c>
      <c r="V11" s="165">
        <f t="shared" si="5"/>
        <v>851</v>
      </c>
      <c r="W11" s="167">
        <f>T11/T$9</f>
        <v>2.5400920217993388E-2</v>
      </c>
    </row>
    <row r="12" spans="1:23" x14ac:dyDescent="0.25">
      <c r="A12" s="1"/>
      <c r="B12" s="165" t="s">
        <v>102</v>
      </c>
      <c r="C12" s="166">
        <v>7332</v>
      </c>
      <c r="D12" s="166">
        <v>4259</v>
      </c>
      <c r="E12" s="166">
        <v>13028</v>
      </c>
      <c r="F12" s="166">
        <v>16360</v>
      </c>
      <c r="G12" s="166">
        <v>19518</v>
      </c>
      <c r="H12" s="166">
        <v>22884</v>
      </c>
      <c r="I12" s="181">
        <f>IFERROR(H12/G12-1,"-")</f>
        <v>0.17245619428220094</v>
      </c>
      <c r="J12" s="165">
        <f t="shared" si="1"/>
        <v>3366</v>
      </c>
      <c r="K12" s="167">
        <f t="shared" si="2"/>
        <v>5.6937412139382707E-2</v>
      </c>
      <c r="N12" s="165" t="s">
        <v>102</v>
      </c>
      <c r="O12" s="166">
        <v>1273</v>
      </c>
      <c r="P12" s="166">
        <v>971</v>
      </c>
      <c r="Q12" s="166">
        <v>2713</v>
      </c>
      <c r="R12" s="166">
        <v>3414</v>
      </c>
      <c r="S12" s="166">
        <v>3758</v>
      </c>
      <c r="T12" s="166">
        <v>4122</v>
      </c>
      <c r="U12" s="181">
        <f>IFERROR(T12/S12-1,"-")</f>
        <v>9.6860031931878643E-2</v>
      </c>
      <c r="V12" s="165">
        <f t="shared" si="5"/>
        <v>364</v>
      </c>
      <c r="W12" s="167">
        <f t="shared" si="4"/>
        <v>2.301661752881265E-2</v>
      </c>
    </row>
    <row r="13" spans="1:23" s="57" customFormat="1" x14ac:dyDescent="0.25">
      <c r="B13" s="161" t="s">
        <v>109</v>
      </c>
      <c r="C13" s="162">
        <v>205314</v>
      </c>
      <c r="D13" s="162">
        <v>36967</v>
      </c>
      <c r="E13" s="162">
        <v>265947</v>
      </c>
      <c r="F13" s="162">
        <v>322065</v>
      </c>
      <c r="G13" s="162">
        <v>354429</v>
      </c>
      <c r="H13" s="162">
        <v>363589</v>
      </c>
      <c r="I13" s="180">
        <f>IFERROR(H13/G13-1,"-")</f>
        <v>2.5844386322789514E-2</v>
      </c>
      <c r="J13" s="161">
        <f t="shared" si="1"/>
        <v>9160</v>
      </c>
      <c r="K13" s="163">
        <f t="shared" si="2"/>
        <v>0.90464152868143766</v>
      </c>
      <c r="N13" s="161" t="s">
        <v>109</v>
      </c>
      <c r="O13" s="162">
        <v>97884</v>
      </c>
      <c r="P13" s="162">
        <v>21350</v>
      </c>
      <c r="Q13" s="162">
        <v>149146</v>
      </c>
      <c r="R13" s="162">
        <v>161787</v>
      </c>
      <c r="S13" s="162">
        <v>169990</v>
      </c>
      <c r="T13" s="162">
        <v>170417</v>
      </c>
      <c r="U13" s="180">
        <f>IFERROR(T13/S13-1,"-")</f>
        <v>2.5119124654391367E-3</v>
      </c>
      <c r="V13" s="161">
        <f t="shared" si="5"/>
        <v>427</v>
      </c>
      <c r="W13" s="163">
        <f t="shared" si="4"/>
        <v>0.95158246225319398</v>
      </c>
    </row>
    <row r="14" spans="1:23" s="57" customFormat="1" x14ac:dyDescent="0.25">
      <c r="B14" s="165" t="s">
        <v>112</v>
      </c>
      <c r="C14" s="166">
        <v>88139</v>
      </c>
      <c r="D14" s="166">
        <v>1875</v>
      </c>
      <c r="E14" s="166">
        <v>106123</v>
      </c>
      <c r="F14" s="166">
        <v>143316</v>
      </c>
      <c r="G14" s="166">
        <v>165192</v>
      </c>
      <c r="H14" s="166">
        <v>171160</v>
      </c>
      <c r="I14" s="181">
        <f t="shared" ref="I14:I21" si="6">IFERROR(H14/G14-1,"-")</f>
        <v>3.6127657513681077E-2</v>
      </c>
      <c r="J14" s="165">
        <f t="shared" si="1"/>
        <v>5968</v>
      </c>
      <c r="K14" s="167">
        <f t="shared" si="2"/>
        <v>0.4258611895550054</v>
      </c>
      <c r="N14" s="165" t="s">
        <v>112</v>
      </c>
      <c r="O14" s="166">
        <v>40531</v>
      </c>
      <c r="P14" s="166">
        <v>863</v>
      </c>
      <c r="Q14" s="166">
        <v>63024</v>
      </c>
      <c r="R14" s="166">
        <v>77327</v>
      </c>
      <c r="S14" s="166">
        <v>82583</v>
      </c>
      <c r="T14" s="166">
        <v>82513</v>
      </c>
      <c r="U14" s="181">
        <f t="shared" ref="U14:U21" si="7">IFERROR(T14/S14-1,"-")</f>
        <v>-8.4763207924154482E-4</v>
      </c>
      <c r="V14" s="165">
        <f t="shared" si="5"/>
        <v>-70</v>
      </c>
      <c r="W14" s="167">
        <f t="shared" si="4"/>
        <v>0.46073997141070311</v>
      </c>
    </row>
    <row r="15" spans="1:23" x14ac:dyDescent="0.25">
      <c r="A15" s="1"/>
      <c r="B15" s="165" t="s">
        <v>115</v>
      </c>
      <c r="C15" s="166">
        <v>14632</v>
      </c>
      <c r="D15" s="166">
        <v>3714</v>
      </c>
      <c r="E15" s="166">
        <v>17211</v>
      </c>
      <c r="F15" s="166">
        <v>19006</v>
      </c>
      <c r="G15" s="166">
        <v>21628</v>
      </c>
      <c r="H15" s="166">
        <v>23369</v>
      </c>
      <c r="I15" s="181">
        <f t="shared" si="6"/>
        <v>8.0497503236545143E-2</v>
      </c>
      <c r="J15" s="165">
        <f t="shared" si="1"/>
        <v>1741</v>
      </c>
      <c r="K15" s="167">
        <f t="shared" si="2"/>
        <v>5.8144134953908168E-2</v>
      </c>
      <c r="N15" s="165" t="s">
        <v>115</v>
      </c>
      <c r="O15" s="166">
        <v>3224</v>
      </c>
      <c r="P15" s="166">
        <v>1548</v>
      </c>
      <c r="Q15" s="166">
        <v>4409</v>
      </c>
      <c r="R15" s="166">
        <v>4213</v>
      </c>
      <c r="S15" s="166">
        <v>4932</v>
      </c>
      <c r="T15" s="166">
        <v>5785</v>
      </c>
      <c r="U15" s="181">
        <f t="shared" si="7"/>
        <v>0.1729521492295214</v>
      </c>
      <c r="V15" s="165">
        <f t="shared" si="5"/>
        <v>853</v>
      </c>
      <c r="W15" s="167">
        <f t="shared" si="4"/>
        <v>3.2302555168408825E-2</v>
      </c>
    </row>
    <row r="16" spans="1:23" x14ac:dyDescent="0.25">
      <c r="A16" s="1"/>
      <c r="B16" s="165" t="s">
        <v>118</v>
      </c>
      <c r="C16" s="166">
        <v>5438</v>
      </c>
      <c r="D16" s="166">
        <v>5422</v>
      </c>
      <c r="E16" s="166">
        <v>10929</v>
      </c>
      <c r="F16" s="166">
        <v>13221</v>
      </c>
      <c r="G16" s="166">
        <v>15292</v>
      </c>
      <c r="H16" s="166">
        <v>14056</v>
      </c>
      <c r="I16" s="181">
        <f t="shared" si="6"/>
        <v>-8.082657598744436E-2</v>
      </c>
      <c r="J16" s="165">
        <f t="shared" si="1"/>
        <v>-1236</v>
      </c>
      <c r="K16" s="167">
        <f t="shared" si="2"/>
        <v>3.4972568826741976E-2</v>
      </c>
      <c r="N16" s="165" t="s">
        <v>118</v>
      </c>
      <c r="O16" s="166">
        <v>1607</v>
      </c>
      <c r="P16" s="166">
        <v>2752</v>
      </c>
      <c r="Q16" s="166">
        <v>3574</v>
      </c>
      <c r="R16" s="166">
        <v>3368</v>
      </c>
      <c r="S16" s="166">
        <v>3688</v>
      </c>
      <c r="T16" s="166">
        <v>3559</v>
      </c>
      <c r="U16" s="181">
        <f t="shared" si="7"/>
        <v>-3.4978308026030414E-2</v>
      </c>
      <c r="V16" s="165">
        <f t="shared" si="5"/>
        <v>-129</v>
      </c>
      <c r="W16" s="167">
        <f t="shared" si="4"/>
        <v>1.9872911641204326E-2</v>
      </c>
    </row>
    <row r="17" spans="1:23" x14ac:dyDescent="0.25">
      <c r="A17" s="1"/>
      <c r="B17" s="165" t="s">
        <v>125</v>
      </c>
      <c r="C17" s="166">
        <v>8166</v>
      </c>
      <c r="D17" s="166">
        <v>839</v>
      </c>
      <c r="E17" s="166">
        <v>16710</v>
      </c>
      <c r="F17" s="166">
        <v>14905</v>
      </c>
      <c r="G17" s="166">
        <v>15346</v>
      </c>
      <c r="H17" s="166">
        <v>15373</v>
      </c>
      <c r="I17" s="181">
        <f t="shared" si="6"/>
        <v>1.7594161344975934E-3</v>
      </c>
      <c r="J17" s="165">
        <f t="shared" si="1"/>
        <v>27</v>
      </c>
      <c r="K17" s="167">
        <f t="shared" si="2"/>
        <v>3.8249381088041004E-2</v>
      </c>
      <c r="N17" s="165" t="s">
        <v>125</v>
      </c>
      <c r="O17" s="166">
        <v>5044</v>
      </c>
      <c r="P17" s="166">
        <v>471</v>
      </c>
      <c r="Q17" s="166">
        <v>9708</v>
      </c>
      <c r="R17" s="166">
        <v>8002</v>
      </c>
      <c r="S17" s="166">
        <v>8164</v>
      </c>
      <c r="T17" s="166">
        <v>8245</v>
      </c>
      <c r="U17" s="181">
        <f t="shared" si="7"/>
        <v>9.9216070553649338E-3</v>
      </c>
      <c r="V17" s="165">
        <f t="shared" si="5"/>
        <v>81</v>
      </c>
      <c r="W17" s="167">
        <f t="shared" si="4"/>
        <v>4.6038818904672561E-2</v>
      </c>
    </row>
    <row r="18" spans="1:23" x14ac:dyDescent="0.25">
      <c r="A18" s="1"/>
      <c r="B18" s="165" t="s">
        <v>121</v>
      </c>
      <c r="C18" s="166">
        <v>3282</v>
      </c>
      <c r="D18" s="166">
        <v>831</v>
      </c>
      <c r="E18" s="166">
        <v>5560</v>
      </c>
      <c r="F18" s="166">
        <v>5478</v>
      </c>
      <c r="G18" s="166">
        <v>6691</v>
      </c>
      <c r="H18" s="166">
        <v>5707</v>
      </c>
      <c r="I18" s="181">
        <f t="shared" si="6"/>
        <v>-0.14706321924973842</v>
      </c>
      <c r="J18" s="165">
        <f t="shared" si="1"/>
        <v>-984</v>
      </c>
      <c r="K18" s="167">
        <f t="shared" si="2"/>
        <v>1.4199519798962466E-2</v>
      </c>
      <c r="N18" s="165" t="s">
        <v>121</v>
      </c>
      <c r="O18" s="166">
        <v>1457</v>
      </c>
      <c r="P18" s="166">
        <v>398</v>
      </c>
      <c r="Q18" s="166">
        <v>2738</v>
      </c>
      <c r="R18" s="166">
        <v>2669</v>
      </c>
      <c r="S18" s="166">
        <v>3525</v>
      </c>
      <c r="T18" s="166">
        <v>3011</v>
      </c>
      <c r="U18" s="181">
        <f t="shared" si="7"/>
        <v>-0.14581560283687944</v>
      </c>
      <c r="V18" s="165">
        <f t="shared" si="5"/>
        <v>-514</v>
      </c>
      <c r="W18" s="167">
        <f t="shared" si="4"/>
        <v>1.6812963459304924E-2</v>
      </c>
    </row>
    <row r="19" spans="1:23" x14ac:dyDescent="0.25">
      <c r="A19" s="164" t="s">
        <v>146</v>
      </c>
      <c r="B19" s="165" t="s">
        <v>130</v>
      </c>
      <c r="C19" s="166">
        <v>10352</v>
      </c>
      <c r="D19" s="166">
        <v>148</v>
      </c>
      <c r="E19" s="166">
        <v>10735</v>
      </c>
      <c r="F19" s="166">
        <v>13078</v>
      </c>
      <c r="G19" s="166">
        <v>11807</v>
      </c>
      <c r="H19" s="166">
        <v>11838</v>
      </c>
      <c r="I19" s="181">
        <f t="shared" si="6"/>
        <v>2.6255611078174201E-3</v>
      </c>
      <c r="J19" s="165">
        <f t="shared" si="1"/>
        <v>31</v>
      </c>
      <c r="K19" s="167">
        <f t="shared" si="2"/>
        <v>2.9453989027530696E-2</v>
      </c>
      <c r="N19" s="165" t="s">
        <v>130</v>
      </c>
      <c r="O19" s="166">
        <v>6272</v>
      </c>
      <c r="P19" s="166">
        <v>72</v>
      </c>
      <c r="Q19" s="166">
        <v>7403</v>
      </c>
      <c r="R19" s="166">
        <v>7828</v>
      </c>
      <c r="S19" s="166">
        <v>7538</v>
      </c>
      <c r="T19" s="166">
        <v>6875</v>
      </c>
      <c r="U19" s="181">
        <f t="shared" si="7"/>
        <v>-8.7954364552931819E-2</v>
      </c>
      <c r="V19" s="165">
        <f t="shared" si="5"/>
        <v>-663</v>
      </c>
      <c r="W19" s="167">
        <f t="shared" si="4"/>
        <v>3.8388948449924062E-2</v>
      </c>
    </row>
    <row r="20" spans="1:23" x14ac:dyDescent="0.25">
      <c r="A20" s="169" t="s">
        <v>147</v>
      </c>
      <c r="B20" s="165" t="s">
        <v>133</v>
      </c>
      <c r="C20" s="166">
        <v>16006</v>
      </c>
      <c r="D20" s="166">
        <v>1128</v>
      </c>
      <c r="E20" s="166">
        <v>10293</v>
      </c>
      <c r="F20" s="166">
        <v>13405</v>
      </c>
      <c r="G20" s="166">
        <v>16210</v>
      </c>
      <c r="H20" s="166">
        <v>11603</v>
      </c>
      <c r="I20" s="181">
        <f t="shared" si="6"/>
        <v>-0.28420727945712521</v>
      </c>
      <c r="J20" s="165">
        <f t="shared" si="1"/>
        <v>-4607</v>
      </c>
      <c r="K20" s="167">
        <f t="shared" si="2"/>
        <v>2.8869288282348259E-2</v>
      </c>
      <c r="N20" s="165" t="s">
        <v>133</v>
      </c>
      <c r="O20" s="166">
        <v>10629</v>
      </c>
      <c r="P20" s="166">
        <v>866</v>
      </c>
      <c r="Q20" s="166">
        <v>7444</v>
      </c>
      <c r="R20" s="166">
        <v>8159</v>
      </c>
      <c r="S20" s="166">
        <v>9310</v>
      </c>
      <c r="T20" s="166">
        <v>6804</v>
      </c>
      <c r="U20" s="181">
        <f t="shared" si="7"/>
        <v>-0.26917293233082706</v>
      </c>
      <c r="V20" s="165">
        <f t="shared" si="5"/>
        <v>-2506</v>
      </c>
      <c r="W20" s="167">
        <f t="shared" si="4"/>
        <v>3.7992495309568483E-2</v>
      </c>
    </row>
    <row r="21" spans="1:23" x14ac:dyDescent="0.25">
      <c r="B21" s="170" t="s">
        <v>147</v>
      </c>
      <c r="C21" s="171">
        <f t="shared" ref="C21" si="8">C13-SUM(C14:C20)</f>
        <v>59299</v>
      </c>
      <c r="D21" s="171">
        <f t="shared" ref="D21:H21" si="9">D13-SUM(D14:D20)</f>
        <v>23010</v>
      </c>
      <c r="E21" s="171">
        <f t="shared" si="9"/>
        <v>88386</v>
      </c>
      <c r="F21" s="171">
        <f t="shared" si="9"/>
        <v>99656</v>
      </c>
      <c r="G21" s="171">
        <f t="shared" si="9"/>
        <v>102263</v>
      </c>
      <c r="H21" s="171">
        <f t="shared" si="9"/>
        <v>110483</v>
      </c>
      <c r="I21" s="182">
        <f t="shared" si="6"/>
        <v>8.0380978457506691E-2</v>
      </c>
      <c r="J21" s="170">
        <f t="shared" si="1"/>
        <v>8220</v>
      </c>
      <c r="K21" s="172">
        <f t="shared" si="2"/>
        <v>0.27489145714889962</v>
      </c>
      <c r="N21" s="170" t="s">
        <v>147</v>
      </c>
      <c r="O21" s="171">
        <f t="shared" ref="O21:T21" si="10">O13-SUM(O14:O20)</f>
        <v>29120</v>
      </c>
      <c r="P21" s="171">
        <f t="shared" si="10"/>
        <v>14380</v>
      </c>
      <c r="Q21" s="171">
        <f t="shared" si="10"/>
        <v>50846</v>
      </c>
      <c r="R21" s="171">
        <f t="shared" si="10"/>
        <v>50221</v>
      </c>
      <c r="S21" s="171">
        <f t="shared" si="10"/>
        <v>50250</v>
      </c>
      <c r="T21" s="171">
        <f t="shared" si="10"/>
        <v>53625</v>
      </c>
      <c r="U21" s="182">
        <f t="shared" si="7"/>
        <v>6.7164179104477695E-2</v>
      </c>
      <c r="V21" s="170">
        <f>T21-S21</f>
        <v>3375</v>
      </c>
      <c r="W21" s="172">
        <f t="shared" si="4"/>
        <v>0.29943379790940766</v>
      </c>
    </row>
    <row r="22" spans="1:23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5"/>
    </row>
    <row r="23" spans="1:23" x14ac:dyDescent="0.25">
      <c r="B23" s="158" t="s">
        <v>70</v>
      </c>
      <c r="C23" s="178">
        <f t="shared" ref="C23:H23" si="11">C24+C27</f>
        <v>64346</v>
      </c>
      <c r="D23" s="178">
        <f t="shared" si="11"/>
        <v>19329</v>
      </c>
      <c r="E23" s="178">
        <f t="shared" si="11"/>
        <v>72642</v>
      </c>
      <c r="F23" s="178">
        <f t="shared" si="11"/>
        <v>109328</v>
      </c>
      <c r="G23" s="178">
        <f t="shared" si="11"/>
        <v>120253</v>
      </c>
      <c r="H23" s="178">
        <f t="shared" si="11"/>
        <v>122182</v>
      </c>
      <c r="I23" s="179">
        <f>IFERROR(H23/G23-1,"-")</f>
        <v>1.6041179845825093E-2</v>
      </c>
      <c r="J23" s="178">
        <f>H23-G23</f>
        <v>1929</v>
      </c>
      <c r="K23" s="179">
        <f t="shared" ref="K23:K35" si="12">H23/H$9</f>
        <v>0.3039996019058756</v>
      </c>
    </row>
    <row r="24" spans="1:23" x14ac:dyDescent="0.25">
      <c r="B24" s="161" t="s">
        <v>99</v>
      </c>
      <c r="C24" s="162">
        <v>3630</v>
      </c>
      <c r="D24" s="162">
        <v>10513</v>
      </c>
      <c r="E24" s="162">
        <v>6664</v>
      </c>
      <c r="F24" s="162">
        <v>8792</v>
      </c>
      <c r="G24" s="162">
        <v>8753</v>
      </c>
      <c r="H24" s="162">
        <v>7492</v>
      </c>
      <c r="I24" s="180">
        <f>IFERROR(H24/G24-1,"-")</f>
        <v>-0.14406489203701589</v>
      </c>
      <c r="J24" s="161">
        <f t="shared" ref="J24:J34" si="13">H24-G24</f>
        <v>-1261</v>
      </c>
      <c r="K24" s="163">
        <f t="shared" si="12"/>
        <v>1.8640757374071632E-2</v>
      </c>
    </row>
    <row r="25" spans="1:23" x14ac:dyDescent="0.25">
      <c r="B25" s="165" t="s">
        <v>105</v>
      </c>
      <c r="C25" s="166">
        <v>2906</v>
      </c>
      <c r="D25" s="166">
        <v>8856</v>
      </c>
      <c r="E25" s="166">
        <v>4360</v>
      </c>
      <c r="F25" s="166">
        <v>4695</v>
      </c>
      <c r="G25" s="166">
        <v>4576</v>
      </c>
      <c r="H25" s="166">
        <v>3004</v>
      </c>
      <c r="I25" s="181">
        <f>IFERROR(H25/G25-1,"-")</f>
        <v>-0.34353146853146854</v>
      </c>
      <c r="J25" s="165">
        <f t="shared" si="13"/>
        <v>-1572</v>
      </c>
      <c r="K25" s="167">
        <f t="shared" si="12"/>
        <v>7.4742171852257315E-3</v>
      </c>
    </row>
    <row r="26" spans="1:23" x14ac:dyDescent="0.25">
      <c r="B26" s="165" t="s">
        <v>102</v>
      </c>
      <c r="C26" s="166">
        <v>724</v>
      </c>
      <c r="D26" s="166">
        <v>1657</v>
      </c>
      <c r="E26" s="166">
        <v>2304</v>
      </c>
      <c r="F26" s="166">
        <v>4097</v>
      </c>
      <c r="G26" s="166">
        <v>4177</v>
      </c>
      <c r="H26" s="166">
        <v>4488</v>
      </c>
      <c r="I26" s="181">
        <f>IFERROR(H26/G26-1,"-")</f>
        <v>7.4455350730189052E-2</v>
      </c>
      <c r="J26" s="165">
        <f t="shared" si="13"/>
        <v>311</v>
      </c>
      <c r="K26" s="167">
        <f t="shared" si="12"/>
        <v>1.11665401888459E-2</v>
      </c>
    </row>
    <row r="27" spans="1:23" x14ac:dyDescent="0.25">
      <c r="B27" s="161" t="s">
        <v>109</v>
      </c>
      <c r="C27" s="162">
        <v>60716</v>
      </c>
      <c r="D27" s="162">
        <v>8816</v>
      </c>
      <c r="E27" s="162">
        <v>65978</v>
      </c>
      <c r="F27" s="162">
        <v>100536</v>
      </c>
      <c r="G27" s="162">
        <v>111500</v>
      </c>
      <c r="H27" s="162">
        <v>114690</v>
      </c>
      <c r="I27" s="180">
        <f>IFERROR(H27/G27-1,"-")</f>
        <v>2.8609865470851981E-2</v>
      </c>
      <c r="J27" s="161">
        <f t="shared" si="13"/>
        <v>3190</v>
      </c>
      <c r="K27" s="163">
        <f t="shared" si="12"/>
        <v>0.28535884453180399</v>
      </c>
    </row>
    <row r="28" spans="1:23" x14ac:dyDescent="0.25">
      <c r="B28" s="165" t="s">
        <v>112</v>
      </c>
      <c r="C28" s="166">
        <v>32787</v>
      </c>
      <c r="D28" s="166">
        <v>714</v>
      </c>
      <c r="E28" s="166">
        <v>29557</v>
      </c>
      <c r="F28" s="166">
        <v>50982</v>
      </c>
      <c r="G28" s="166">
        <v>58946</v>
      </c>
      <c r="H28" s="166">
        <v>64601</v>
      </c>
      <c r="I28" s="181">
        <f t="shared" ref="I28:I35" si="14">IFERROR(H28/G28-1,"-")</f>
        <v>9.5935262782885999E-2</v>
      </c>
      <c r="J28" s="165">
        <f t="shared" si="13"/>
        <v>5655</v>
      </c>
      <c r="K28" s="167">
        <f t="shared" si="12"/>
        <v>0.16073299080651382</v>
      </c>
    </row>
    <row r="29" spans="1:23" x14ac:dyDescent="0.25">
      <c r="B29" s="165" t="s">
        <v>115</v>
      </c>
      <c r="C29" s="166">
        <v>5288</v>
      </c>
      <c r="D29" s="166">
        <v>959</v>
      </c>
      <c r="E29" s="166">
        <v>4588</v>
      </c>
      <c r="F29" s="166">
        <v>5359</v>
      </c>
      <c r="G29" s="166">
        <v>6213</v>
      </c>
      <c r="H29" s="166">
        <v>5846</v>
      </c>
      <c r="I29" s="181">
        <f t="shared" si="14"/>
        <v>-5.9069692580073996E-2</v>
      </c>
      <c r="J29" s="165">
        <f t="shared" si="13"/>
        <v>-367</v>
      </c>
      <c r="K29" s="167">
        <f t="shared" si="12"/>
        <v>1.4545364069517187E-2</v>
      </c>
    </row>
    <row r="30" spans="1:23" x14ac:dyDescent="0.25">
      <c r="B30" s="165" t="s">
        <v>118</v>
      </c>
      <c r="C30" s="166">
        <v>1832</v>
      </c>
      <c r="D30" s="166">
        <v>1334</v>
      </c>
      <c r="E30" s="166">
        <v>3650</v>
      </c>
      <c r="F30" s="166">
        <v>6016</v>
      </c>
      <c r="G30" s="166">
        <v>8156</v>
      </c>
      <c r="H30" s="166">
        <v>4482</v>
      </c>
      <c r="I30" s="181">
        <f t="shared" si="14"/>
        <v>-0.45046591466405106</v>
      </c>
      <c r="J30" s="165">
        <f t="shared" si="13"/>
        <v>-3674</v>
      </c>
      <c r="K30" s="167">
        <f t="shared" si="12"/>
        <v>1.1151611659181668E-2</v>
      </c>
    </row>
    <row r="31" spans="1:23" x14ac:dyDescent="0.25">
      <c r="B31" s="165" t="s">
        <v>125</v>
      </c>
      <c r="C31" s="166">
        <v>2275</v>
      </c>
      <c r="D31" s="166">
        <v>258</v>
      </c>
      <c r="E31" s="166">
        <v>3985</v>
      </c>
      <c r="F31" s="166">
        <v>4673</v>
      </c>
      <c r="G31" s="166">
        <v>3896</v>
      </c>
      <c r="H31" s="166">
        <v>3823</v>
      </c>
      <c r="I31" s="181">
        <f t="shared" si="14"/>
        <v>-1.8737166324435339E-2</v>
      </c>
      <c r="J31" s="165">
        <f t="shared" si="13"/>
        <v>-73</v>
      </c>
      <c r="K31" s="167">
        <f t="shared" si="12"/>
        <v>9.5119614843934656E-3</v>
      </c>
    </row>
    <row r="32" spans="1:23" x14ac:dyDescent="0.25">
      <c r="B32" s="165" t="s">
        <v>121</v>
      </c>
      <c r="C32" s="166">
        <v>1200</v>
      </c>
      <c r="D32" s="166">
        <v>342</v>
      </c>
      <c r="E32" s="166">
        <v>1856</v>
      </c>
      <c r="F32" s="166">
        <v>1881</v>
      </c>
      <c r="G32" s="166">
        <v>2098</v>
      </c>
      <c r="H32" s="166">
        <v>1849</v>
      </c>
      <c r="I32" s="181">
        <f t="shared" si="14"/>
        <v>-0.11868446139180167</v>
      </c>
      <c r="J32" s="165">
        <f t="shared" si="13"/>
        <v>-249</v>
      </c>
      <c r="K32" s="167">
        <f t="shared" si="12"/>
        <v>4.6004752248609785E-3</v>
      </c>
    </row>
    <row r="33" spans="2:11" x14ac:dyDescent="0.25">
      <c r="B33" s="165" t="s">
        <v>130</v>
      </c>
      <c r="C33" s="166">
        <v>1994</v>
      </c>
      <c r="D33" s="166">
        <v>24</v>
      </c>
      <c r="E33" s="166">
        <v>1324</v>
      </c>
      <c r="F33" s="166">
        <v>2226</v>
      </c>
      <c r="G33" s="166">
        <v>1689</v>
      </c>
      <c r="H33" s="166">
        <v>2095</v>
      </c>
      <c r="I33" s="181">
        <f t="shared" si="14"/>
        <v>0.24037892243931314</v>
      </c>
      <c r="J33" s="165">
        <f t="shared" si="13"/>
        <v>406</v>
      </c>
      <c r="K33" s="167">
        <f t="shared" si="12"/>
        <v>5.21254494109451E-3</v>
      </c>
    </row>
    <row r="34" spans="2:11" x14ac:dyDescent="0.25">
      <c r="B34" s="165" t="s">
        <v>133</v>
      </c>
      <c r="C34" s="166">
        <v>1701</v>
      </c>
      <c r="D34" s="166">
        <v>107</v>
      </c>
      <c r="E34" s="166">
        <v>798</v>
      </c>
      <c r="F34" s="166">
        <v>1852</v>
      </c>
      <c r="G34" s="166">
        <v>2086</v>
      </c>
      <c r="H34" s="166">
        <v>1198</v>
      </c>
      <c r="I34" s="181">
        <f t="shared" si="14"/>
        <v>-0.42569511025886864</v>
      </c>
      <c r="J34" s="165">
        <f t="shared" si="13"/>
        <v>-888</v>
      </c>
      <c r="K34" s="167">
        <f t="shared" si="12"/>
        <v>2.9807297562917533E-3</v>
      </c>
    </row>
    <row r="35" spans="2:11" x14ac:dyDescent="0.25">
      <c r="B35" s="170" t="s">
        <v>147</v>
      </c>
      <c r="C35" s="171">
        <f t="shared" ref="C35" si="15">C27-SUM(C28:C34)</f>
        <v>13639</v>
      </c>
      <c r="D35" s="171">
        <f t="shared" ref="D35:H35" si="16">D27-SUM(D28:D34)</f>
        <v>5078</v>
      </c>
      <c r="E35" s="171">
        <f t="shared" si="16"/>
        <v>20220</v>
      </c>
      <c r="F35" s="171">
        <f t="shared" si="16"/>
        <v>27547</v>
      </c>
      <c r="G35" s="171">
        <f t="shared" si="16"/>
        <v>28416</v>
      </c>
      <c r="H35" s="171">
        <f t="shared" si="16"/>
        <v>30796</v>
      </c>
      <c r="I35" s="182">
        <f t="shared" si="14"/>
        <v>8.3755630630630629E-2</v>
      </c>
      <c r="J35" s="170">
        <f>H35-G35</f>
        <v>2380</v>
      </c>
      <c r="K35" s="172">
        <f t="shared" si="12"/>
        <v>7.6623166589950609E-2</v>
      </c>
    </row>
    <row r="36" spans="2:11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5"/>
    </row>
    <row r="37" spans="2:11" x14ac:dyDescent="0.25">
      <c r="B37" s="158" t="s">
        <v>70</v>
      </c>
      <c r="C37" s="178">
        <f t="shared" ref="C37:H37" si="17">C38+C41</f>
        <v>102171</v>
      </c>
      <c r="D37" s="178">
        <f t="shared" si="17"/>
        <v>32466</v>
      </c>
      <c r="E37" s="178">
        <f t="shared" si="17"/>
        <v>158034</v>
      </c>
      <c r="F37" s="178">
        <f t="shared" si="17"/>
        <v>170056</v>
      </c>
      <c r="G37" s="178">
        <f t="shared" si="17"/>
        <v>177446</v>
      </c>
      <c r="H37" s="178">
        <f t="shared" si="17"/>
        <v>179088</v>
      </c>
      <c r="I37" s="179">
        <f>IFERROR(H37/G37-1,"-")</f>
        <v>9.253519380543862E-3</v>
      </c>
      <c r="J37" s="178">
        <f>H37-G37</f>
        <v>1642</v>
      </c>
      <c r="K37" s="179">
        <f t="shared" ref="K37:K49" si="18">H37/H$9</f>
        <v>0.44558675341801129</v>
      </c>
    </row>
    <row r="38" spans="2:11" x14ac:dyDescent="0.25">
      <c r="B38" s="161" t="s">
        <v>99</v>
      </c>
      <c r="C38" s="162">
        <v>4287</v>
      </c>
      <c r="D38" s="162">
        <v>11116</v>
      </c>
      <c r="E38" s="162">
        <v>8888</v>
      </c>
      <c r="F38" s="162">
        <v>8269</v>
      </c>
      <c r="G38" s="162">
        <v>7456</v>
      </c>
      <c r="H38" s="162">
        <v>8671</v>
      </c>
      <c r="I38" s="180">
        <f>IFERROR(H38/G38-1,"-")</f>
        <v>0.16295600858369097</v>
      </c>
      <c r="J38" s="161">
        <f t="shared" ref="J38:J48" si="19">H38-G38</f>
        <v>1215</v>
      </c>
      <c r="K38" s="163">
        <f t="shared" si="18"/>
        <v>2.1574213453093315E-2</v>
      </c>
    </row>
    <row r="39" spans="2:11" x14ac:dyDescent="0.25">
      <c r="B39" s="165" t="s">
        <v>105</v>
      </c>
      <c r="C39" s="166">
        <v>3014</v>
      </c>
      <c r="D39" s="166">
        <v>10145</v>
      </c>
      <c r="E39" s="166">
        <v>6175</v>
      </c>
      <c r="F39" s="166">
        <v>4855</v>
      </c>
      <c r="G39" s="166">
        <v>3698</v>
      </c>
      <c r="H39" s="166">
        <v>4549</v>
      </c>
      <c r="I39" s="181">
        <f>IFERROR(H39/G39-1,"-")</f>
        <v>0.23012439156300712</v>
      </c>
      <c r="J39" s="165">
        <f t="shared" si="19"/>
        <v>851</v>
      </c>
      <c r="K39" s="167">
        <f t="shared" si="18"/>
        <v>1.1318313573765598E-2</v>
      </c>
    </row>
    <row r="40" spans="2:11" x14ac:dyDescent="0.25">
      <c r="B40" s="165" t="s">
        <v>102</v>
      </c>
      <c r="C40" s="166">
        <v>1273</v>
      </c>
      <c r="D40" s="166">
        <v>971</v>
      </c>
      <c r="E40" s="166">
        <v>2713</v>
      </c>
      <c r="F40" s="166">
        <v>3414</v>
      </c>
      <c r="G40" s="166">
        <v>3758</v>
      </c>
      <c r="H40" s="166">
        <v>4122</v>
      </c>
      <c r="I40" s="181">
        <f>IFERROR(H40/G40-1,"-")</f>
        <v>9.6860031931878643E-2</v>
      </c>
      <c r="J40" s="165">
        <f t="shared" si="19"/>
        <v>364</v>
      </c>
      <c r="K40" s="167">
        <f t="shared" si="18"/>
        <v>1.0255899879327719E-2</v>
      </c>
    </row>
    <row r="41" spans="2:11" x14ac:dyDescent="0.25">
      <c r="B41" s="161" t="s">
        <v>109</v>
      </c>
      <c r="C41" s="162">
        <v>97884</v>
      </c>
      <c r="D41" s="162">
        <v>21350</v>
      </c>
      <c r="E41" s="162">
        <v>149146</v>
      </c>
      <c r="F41" s="162">
        <v>161787</v>
      </c>
      <c r="G41" s="162">
        <v>169990</v>
      </c>
      <c r="H41" s="162">
        <v>170417</v>
      </c>
      <c r="I41" s="180">
        <f>IFERROR(H41/G41-1,"-")</f>
        <v>2.5119124654391367E-3</v>
      </c>
      <c r="J41" s="161">
        <f t="shared" si="19"/>
        <v>427</v>
      </c>
      <c r="K41" s="163">
        <f t="shared" si="18"/>
        <v>0.42401253996491794</v>
      </c>
    </row>
    <row r="42" spans="2:11" x14ac:dyDescent="0.25">
      <c r="B42" s="165" t="s">
        <v>112</v>
      </c>
      <c r="C42" s="166">
        <v>40531</v>
      </c>
      <c r="D42" s="166">
        <v>863</v>
      </c>
      <c r="E42" s="166">
        <v>63024</v>
      </c>
      <c r="F42" s="166">
        <v>77327</v>
      </c>
      <c r="G42" s="166">
        <v>82583</v>
      </c>
      <c r="H42" s="166">
        <v>82513</v>
      </c>
      <c r="I42" s="181">
        <f t="shared" ref="I42:I49" si="20">IFERROR(H42/G42-1,"-")</f>
        <v>-8.4763207924154482E-4</v>
      </c>
      <c r="J42" s="165">
        <f t="shared" si="19"/>
        <v>-70</v>
      </c>
      <c r="K42" s="167">
        <f t="shared" si="18"/>
        <v>0.20529962803080254</v>
      </c>
    </row>
    <row r="43" spans="2:11" x14ac:dyDescent="0.25">
      <c r="B43" s="165" t="s">
        <v>115</v>
      </c>
      <c r="C43" s="166">
        <v>3224</v>
      </c>
      <c r="D43" s="166">
        <v>1548</v>
      </c>
      <c r="E43" s="166">
        <v>4409</v>
      </c>
      <c r="F43" s="166">
        <v>4213</v>
      </c>
      <c r="G43" s="166">
        <v>4932</v>
      </c>
      <c r="H43" s="166">
        <v>5785</v>
      </c>
      <c r="I43" s="181">
        <f t="shared" si="20"/>
        <v>0.1729521492295214</v>
      </c>
      <c r="J43" s="165">
        <f t="shared" si="19"/>
        <v>853</v>
      </c>
      <c r="K43" s="167">
        <f t="shared" si="18"/>
        <v>1.4393590684597489E-2</v>
      </c>
    </row>
    <row r="44" spans="2:11" x14ac:dyDescent="0.25">
      <c r="B44" s="165" t="s">
        <v>118</v>
      </c>
      <c r="C44" s="166">
        <v>1607</v>
      </c>
      <c r="D44" s="166">
        <v>2752</v>
      </c>
      <c r="E44" s="166">
        <v>3574</v>
      </c>
      <c r="F44" s="166">
        <v>3368</v>
      </c>
      <c r="G44" s="166">
        <v>3688</v>
      </c>
      <c r="H44" s="166">
        <v>3559</v>
      </c>
      <c r="I44" s="181">
        <f t="shared" si="20"/>
        <v>-3.4978308026030414E-2</v>
      </c>
      <c r="J44" s="165">
        <f t="shared" si="19"/>
        <v>-129</v>
      </c>
      <c r="K44" s="167">
        <f t="shared" si="18"/>
        <v>8.8551061791672363E-3</v>
      </c>
    </row>
    <row r="45" spans="2:11" x14ac:dyDescent="0.25">
      <c r="B45" s="165" t="s">
        <v>125</v>
      </c>
      <c r="C45" s="166">
        <v>5044</v>
      </c>
      <c r="D45" s="166">
        <v>471</v>
      </c>
      <c r="E45" s="166">
        <v>9708</v>
      </c>
      <c r="F45" s="166">
        <v>8002</v>
      </c>
      <c r="G45" s="166">
        <v>8164</v>
      </c>
      <c r="H45" s="166">
        <v>8245</v>
      </c>
      <c r="I45" s="181">
        <f t="shared" si="20"/>
        <v>9.9216070553649338E-3</v>
      </c>
      <c r="J45" s="165">
        <f t="shared" si="19"/>
        <v>81</v>
      </c>
      <c r="K45" s="167">
        <f t="shared" si="18"/>
        <v>2.0514287846932808E-2</v>
      </c>
    </row>
    <row r="46" spans="2:11" x14ac:dyDescent="0.25">
      <c r="B46" s="165" t="s">
        <v>121</v>
      </c>
      <c r="C46" s="166">
        <v>1457</v>
      </c>
      <c r="D46" s="166">
        <v>398</v>
      </c>
      <c r="E46" s="166">
        <v>2738</v>
      </c>
      <c r="F46" s="166">
        <v>2669</v>
      </c>
      <c r="G46" s="166">
        <v>3525</v>
      </c>
      <c r="H46" s="166">
        <v>3011</v>
      </c>
      <c r="I46" s="181">
        <f t="shared" si="20"/>
        <v>-0.14581560283687944</v>
      </c>
      <c r="J46" s="165">
        <f t="shared" si="19"/>
        <v>-514</v>
      </c>
      <c r="K46" s="167">
        <f t="shared" si="18"/>
        <v>7.4916338031673366E-3</v>
      </c>
    </row>
    <row r="47" spans="2:11" x14ac:dyDescent="0.25">
      <c r="B47" s="165" t="s">
        <v>130</v>
      </c>
      <c r="C47" s="166">
        <v>6272</v>
      </c>
      <c r="D47" s="166">
        <v>72</v>
      </c>
      <c r="E47" s="166">
        <v>7403</v>
      </c>
      <c r="F47" s="166">
        <v>7828</v>
      </c>
      <c r="G47" s="166">
        <v>7538</v>
      </c>
      <c r="H47" s="166">
        <v>6875</v>
      </c>
      <c r="I47" s="181">
        <f t="shared" si="20"/>
        <v>-8.7954364552931819E-2</v>
      </c>
      <c r="J47" s="165">
        <f t="shared" si="19"/>
        <v>-663</v>
      </c>
      <c r="K47" s="167">
        <f t="shared" si="18"/>
        <v>1.7105606906933059E-2</v>
      </c>
    </row>
    <row r="48" spans="2:11" x14ac:dyDescent="0.25">
      <c r="B48" s="165" t="s">
        <v>133</v>
      </c>
      <c r="C48" s="166">
        <v>10629</v>
      </c>
      <c r="D48" s="166">
        <v>866</v>
      </c>
      <c r="E48" s="166">
        <v>7444</v>
      </c>
      <c r="F48" s="166">
        <v>8159</v>
      </c>
      <c r="G48" s="166">
        <v>9310</v>
      </c>
      <c r="H48" s="166">
        <v>6804</v>
      </c>
      <c r="I48" s="181">
        <f t="shared" si="20"/>
        <v>-0.26917293233082706</v>
      </c>
      <c r="J48" s="165">
        <f t="shared" si="19"/>
        <v>-2506</v>
      </c>
      <c r="K48" s="167">
        <f t="shared" si="18"/>
        <v>1.6928952639239641E-2</v>
      </c>
    </row>
    <row r="49" spans="2:11" x14ac:dyDescent="0.25">
      <c r="B49" s="170" t="s">
        <v>147</v>
      </c>
      <c r="C49" s="171">
        <f t="shared" ref="C49" si="21">C41-SUM(C42:C48)</f>
        <v>29120</v>
      </c>
      <c r="D49" s="171">
        <f t="shared" ref="D49:H49" si="22">D41-SUM(D42:D48)</f>
        <v>14380</v>
      </c>
      <c r="E49" s="171">
        <f t="shared" si="22"/>
        <v>50846</v>
      </c>
      <c r="F49" s="171">
        <f t="shared" si="22"/>
        <v>50221</v>
      </c>
      <c r="G49" s="171">
        <f t="shared" si="22"/>
        <v>50250</v>
      </c>
      <c r="H49" s="171">
        <f t="shared" si="22"/>
        <v>53625</v>
      </c>
      <c r="I49" s="182">
        <f t="shared" si="20"/>
        <v>6.7164179104477695E-2</v>
      </c>
      <c r="J49" s="170">
        <f>H49-G49</f>
        <v>3375</v>
      </c>
      <c r="K49" s="172">
        <f t="shared" si="18"/>
        <v>0.13342373387407785</v>
      </c>
    </row>
    <row r="50" spans="2:11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5"/>
    </row>
    <row r="51" spans="2:11" x14ac:dyDescent="0.25">
      <c r="B51" s="158" t="s">
        <v>70</v>
      </c>
      <c r="C51" s="178">
        <f t="shared" ref="C51:H51" si="23">IFERROR(C52+C55,"nd")</f>
        <v>1878</v>
      </c>
      <c r="D51" s="178">
        <f t="shared" si="23"/>
        <v>0</v>
      </c>
      <c r="E51" s="178">
        <f t="shared" si="23"/>
        <v>0</v>
      </c>
      <c r="F51" s="178">
        <f t="shared" si="23"/>
        <v>0</v>
      </c>
      <c r="G51" s="178">
        <f t="shared" si="23"/>
        <v>0</v>
      </c>
      <c r="H51" s="178">
        <f t="shared" si="23"/>
        <v>0</v>
      </c>
      <c r="I51" s="179" t="str">
        <f>IFERROR(H51/G51-1,"-")</f>
        <v>-</v>
      </c>
      <c r="J51" s="178">
        <f>H51-G51</f>
        <v>0</v>
      </c>
      <c r="K51" s="179">
        <f t="shared" ref="K51:K63" si="24">H51/H$9</f>
        <v>0</v>
      </c>
    </row>
    <row r="52" spans="2:11" x14ac:dyDescent="0.25">
      <c r="B52" s="161" t="s">
        <v>99</v>
      </c>
      <c r="C52" s="162">
        <v>350</v>
      </c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80" t="str">
        <f>IFERROR(H52/G52-1,"-")</f>
        <v>-</v>
      </c>
      <c r="J52" s="161">
        <f t="shared" ref="J52:J62" si="25">H52-G52</f>
        <v>0</v>
      </c>
      <c r="K52" s="163">
        <f t="shared" si="24"/>
        <v>0</v>
      </c>
    </row>
    <row r="53" spans="2:11" x14ac:dyDescent="0.25">
      <c r="B53" s="165" t="s">
        <v>105</v>
      </c>
      <c r="C53" s="166">
        <v>171</v>
      </c>
      <c r="D53" s="166">
        <v>0</v>
      </c>
      <c r="E53" s="166">
        <v>0</v>
      </c>
      <c r="F53" s="166">
        <v>0</v>
      </c>
      <c r="G53" s="166">
        <v>0</v>
      </c>
      <c r="H53" s="166">
        <v>0</v>
      </c>
      <c r="I53" s="181" t="str">
        <f>IFERROR(H53/G53-1,"-")</f>
        <v>-</v>
      </c>
      <c r="J53" s="165">
        <f t="shared" si="25"/>
        <v>0</v>
      </c>
      <c r="K53" s="167">
        <f t="shared" si="24"/>
        <v>0</v>
      </c>
    </row>
    <row r="54" spans="2:11" x14ac:dyDescent="0.25">
      <c r="B54" s="165" t="s">
        <v>102</v>
      </c>
      <c r="C54" s="166">
        <v>179</v>
      </c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81" t="str">
        <f>IFERROR(H54/G54-1,"-")</f>
        <v>-</v>
      </c>
      <c r="J54" s="165">
        <f t="shared" si="25"/>
        <v>0</v>
      </c>
      <c r="K54" s="167">
        <f t="shared" si="24"/>
        <v>0</v>
      </c>
    </row>
    <row r="55" spans="2:11" x14ac:dyDescent="0.25">
      <c r="B55" s="161" t="s">
        <v>109</v>
      </c>
      <c r="C55" s="162">
        <v>1528</v>
      </c>
      <c r="D55" s="162">
        <v>0</v>
      </c>
      <c r="E55" s="162">
        <v>0</v>
      </c>
      <c r="F55" s="162">
        <v>0</v>
      </c>
      <c r="G55" s="162">
        <v>0</v>
      </c>
      <c r="H55" s="162">
        <v>0</v>
      </c>
      <c r="I55" s="180" t="str">
        <f>IFERROR(H55/G55-1,"-")</f>
        <v>-</v>
      </c>
      <c r="J55" s="161">
        <f t="shared" si="25"/>
        <v>0</v>
      </c>
      <c r="K55" s="163">
        <f t="shared" si="24"/>
        <v>0</v>
      </c>
    </row>
    <row r="56" spans="2:11" x14ac:dyDescent="0.25">
      <c r="B56" s="165" t="s">
        <v>112</v>
      </c>
      <c r="C56" s="166">
        <v>596</v>
      </c>
      <c r="D56" s="166">
        <v>0</v>
      </c>
      <c r="E56" s="166">
        <v>0</v>
      </c>
      <c r="F56" s="166">
        <v>0</v>
      </c>
      <c r="G56" s="166">
        <v>0</v>
      </c>
      <c r="H56" s="166">
        <v>0</v>
      </c>
      <c r="I56" s="181" t="str">
        <f t="shared" ref="I56:I63" si="26">IFERROR(H56/G56-1,"-")</f>
        <v>-</v>
      </c>
      <c r="J56" s="165">
        <f t="shared" si="25"/>
        <v>0</v>
      </c>
      <c r="K56" s="167">
        <f t="shared" si="24"/>
        <v>0</v>
      </c>
    </row>
    <row r="57" spans="2:11" x14ac:dyDescent="0.25">
      <c r="B57" s="165" t="s">
        <v>115</v>
      </c>
      <c r="C57" s="166">
        <v>89</v>
      </c>
      <c r="D57" s="166">
        <v>0</v>
      </c>
      <c r="E57" s="166">
        <v>0</v>
      </c>
      <c r="F57" s="166">
        <v>0</v>
      </c>
      <c r="G57" s="166">
        <v>0</v>
      </c>
      <c r="H57" s="166">
        <v>0</v>
      </c>
      <c r="I57" s="181" t="str">
        <f t="shared" si="26"/>
        <v>-</v>
      </c>
      <c r="J57" s="165">
        <f t="shared" si="25"/>
        <v>0</v>
      </c>
      <c r="K57" s="167">
        <f t="shared" si="24"/>
        <v>0</v>
      </c>
    </row>
    <row r="58" spans="2:11" x14ac:dyDescent="0.25">
      <c r="B58" s="165" t="s">
        <v>118</v>
      </c>
      <c r="C58" s="166">
        <v>56</v>
      </c>
      <c r="D58" s="166">
        <v>0</v>
      </c>
      <c r="E58" s="166">
        <v>0</v>
      </c>
      <c r="F58" s="166">
        <v>0</v>
      </c>
      <c r="G58" s="166">
        <v>0</v>
      </c>
      <c r="H58" s="166">
        <v>0</v>
      </c>
      <c r="I58" s="181" t="str">
        <f t="shared" si="26"/>
        <v>-</v>
      </c>
      <c r="J58" s="165">
        <f t="shared" si="25"/>
        <v>0</v>
      </c>
      <c r="K58" s="167">
        <f t="shared" si="24"/>
        <v>0</v>
      </c>
    </row>
    <row r="59" spans="2:11" x14ac:dyDescent="0.25">
      <c r="B59" s="165" t="s">
        <v>125</v>
      </c>
      <c r="C59" s="166">
        <v>13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81" t="str">
        <f t="shared" si="26"/>
        <v>-</v>
      </c>
      <c r="J59" s="165">
        <f t="shared" si="25"/>
        <v>0</v>
      </c>
      <c r="K59" s="167">
        <f t="shared" si="24"/>
        <v>0</v>
      </c>
    </row>
    <row r="60" spans="2:11" x14ac:dyDescent="0.25">
      <c r="B60" s="165" t="s">
        <v>121</v>
      </c>
      <c r="C60" s="166">
        <v>52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81" t="str">
        <f t="shared" si="26"/>
        <v>-</v>
      </c>
      <c r="J60" s="165">
        <f t="shared" si="25"/>
        <v>0</v>
      </c>
      <c r="K60" s="167">
        <f t="shared" si="24"/>
        <v>0</v>
      </c>
    </row>
    <row r="61" spans="2:11" x14ac:dyDescent="0.25">
      <c r="B61" s="165" t="s">
        <v>130</v>
      </c>
      <c r="C61" s="166">
        <v>60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81" t="str">
        <f t="shared" si="26"/>
        <v>-</v>
      </c>
      <c r="J61" s="165">
        <f t="shared" si="25"/>
        <v>0</v>
      </c>
      <c r="K61" s="167">
        <f t="shared" si="24"/>
        <v>0</v>
      </c>
    </row>
    <row r="62" spans="2:11" x14ac:dyDescent="0.25">
      <c r="B62" s="165" t="s">
        <v>133</v>
      </c>
      <c r="C62" s="166">
        <v>96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81" t="str">
        <f t="shared" si="26"/>
        <v>-</v>
      </c>
      <c r="J62" s="165">
        <f t="shared" si="25"/>
        <v>0</v>
      </c>
      <c r="K62" s="167">
        <f t="shared" si="24"/>
        <v>0</v>
      </c>
    </row>
    <row r="63" spans="2:11" x14ac:dyDescent="0.25">
      <c r="B63" s="170" t="s">
        <v>147</v>
      </c>
      <c r="C63" s="171">
        <f t="shared" ref="C63:H63" si="27">IFERROR(C55-SUM(C56:C62),"nd")</f>
        <v>566</v>
      </c>
      <c r="D63" s="171">
        <f t="shared" si="27"/>
        <v>0</v>
      </c>
      <c r="E63" s="171">
        <f t="shared" si="27"/>
        <v>0</v>
      </c>
      <c r="F63" s="171">
        <f t="shared" si="27"/>
        <v>0</v>
      </c>
      <c r="G63" s="171">
        <f t="shared" si="27"/>
        <v>0</v>
      </c>
      <c r="H63" s="171">
        <f t="shared" si="27"/>
        <v>0</v>
      </c>
      <c r="I63" s="182" t="str">
        <f t="shared" si="26"/>
        <v>-</v>
      </c>
      <c r="J63" s="170">
        <f>H63-G63</f>
        <v>0</v>
      </c>
      <c r="K63" s="172">
        <f t="shared" si="24"/>
        <v>0</v>
      </c>
    </row>
    <row r="64" spans="2:11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5"/>
    </row>
    <row r="65" spans="2:11" x14ac:dyDescent="0.25">
      <c r="B65" s="158" t="s">
        <v>70</v>
      </c>
      <c r="C65" s="178" t="str">
        <f t="shared" ref="C65:H65" si="28">IFERROR(C66+C69,"nd")</f>
        <v>nd</v>
      </c>
      <c r="D65" s="178" t="str">
        <f t="shared" si="28"/>
        <v>nd</v>
      </c>
      <c r="E65" s="178" t="str">
        <f t="shared" si="28"/>
        <v>nd</v>
      </c>
      <c r="F65" s="178" t="str">
        <f t="shared" si="28"/>
        <v>nd</v>
      </c>
      <c r="G65" s="178" t="str">
        <f t="shared" si="28"/>
        <v>nd</v>
      </c>
      <c r="H65" s="178" t="str">
        <f t="shared" si="28"/>
        <v>nd</v>
      </c>
      <c r="I65" s="179" t="str">
        <f>IFERROR(H65/G65-1,"-")</f>
        <v>-</v>
      </c>
      <c r="J65" s="178" t="str">
        <f>IFERROR(H65-G65,"-")</f>
        <v>-</v>
      </c>
      <c r="K65" s="179" t="str">
        <f>IFERROR(H65/H$9,"-")</f>
        <v>-</v>
      </c>
    </row>
    <row r="66" spans="2:11" x14ac:dyDescent="0.25">
      <c r="B66" s="161" t="s">
        <v>99</v>
      </c>
      <c r="C66" s="162" t="s">
        <v>319</v>
      </c>
      <c r="D66" s="162" t="s">
        <v>319</v>
      </c>
      <c r="E66" s="162" t="s">
        <v>319</v>
      </c>
      <c r="F66" s="162" t="s">
        <v>319</v>
      </c>
      <c r="G66" s="162" t="s">
        <v>319</v>
      </c>
      <c r="H66" s="162" t="s">
        <v>319</v>
      </c>
      <c r="I66" s="180" t="str">
        <f>IFERROR(H66/G66-1,"-")</f>
        <v>-</v>
      </c>
      <c r="J66" s="183" t="str">
        <f t="shared" ref="J66:J77" si="29">IFERROR(H66-G66,"-")</f>
        <v>-</v>
      </c>
      <c r="K66" s="163" t="str">
        <f t="shared" ref="K66:K77" si="30">IFERROR(H66/H$9,"-")</f>
        <v>-</v>
      </c>
    </row>
    <row r="67" spans="2:11" x14ac:dyDescent="0.25">
      <c r="B67" s="165" t="s">
        <v>105</v>
      </c>
      <c r="C67" s="166" t="s">
        <v>319</v>
      </c>
      <c r="D67" s="166" t="s">
        <v>319</v>
      </c>
      <c r="E67" s="166" t="s">
        <v>319</v>
      </c>
      <c r="F67" s="166" t="s">
        <v>319</v>
      </c>
      <c r="G67" s="166" t="s">
        <v>319</v>
      </c>
      <c r="H67" s="166" t="s">
        <v>319</v>
      </c>
      <c r="I67" s="181" t="str">
        <f>IFERROR(H67/G67-1,"-")</f>
        <v>-</v>
      </c>
      <c r="J67" s="184" t="str">
        <f t="shared" si="29"/>
        <v>-</v>
      </c>
      <c r="K67" s="167" t="str">
        <f t="shared" si="30"/>
        <v>-</v>
      </c>
    </row>
    <row r="68" spans="2:11" x14ac:dyDescent="0.25">
      <c r="B68" s="165" t="s">
        <v>102</v>
      </c>
      <c r="C68" s="166" t="s">
        <v>319</v>
      </c>
      <c r="D68" s="166" t="s">
        <v>319</v>
      </c>
      <c r="E68" s="166" t="s">
        <v>319</v>
      </c>
      <c r="F68" s="166" t="s">
        <v>319</v>
      </c>
      <c r="G68" s="166" t="s">
        <v>319</v>
      </c>
      <c r="H68" s="166" t="s">
        <v>319</v>
      </c>
      <c r="I68" s="181" t="str">
        <f>IFERROR(H68/G68-1,"-")</f>
        <v>-</v>
      </c>
      <c r="J68" s="184" t="str">
        <f t="shared" si="29"/>
        <v>-</v>
      </c>
      <c r="K68" s="167" t="str">
        <f t="shared" si="30"/>
        <v>-</v>
      </c>
    </row>
    <row r="69" spans="2:11" x14ac:dyDescent="0.25">
      <c r="B69" s="161" t="s">
        <v>109</v>
      </c>
      <c r="C69" s="162" t="s">
        <v>319</v>
      </c>
      <c r="D69" s="162" t="s">
        <v>319</v>
      </c>
      <c r="E69" s="162" t="s">
        <v>319</v>
      </c>
      <c r="F69" s="162" t="s">
        <v>319</v>
      </c>
      <c r="G69" s="162" t="s">
        <v>319</v>
      </c>
      <c r="H69" s="162" t="s">
        <v>319</v>
      </c>
      <c r="I69" s="180" t="str">
        <f>IFERROR(H69/G69-1,"-")</f>
        <v>-</v>
      </c>
      <c r="J69" s="183" t="str">
        <f t="shared" si="29"/>
        <v>-</v>
      </c>
      <c r="K69" s="163" t="str">
        <f t="shared" si="30"/>
        <v>-</v>
      </c>
    </row>
    <row r="70" spans="2:11" x14ac:dyDescent="0.25">
      <c r="B70" s="165" t="s">
        <v>112</v>
      </c>
      <c r="C70" s="166" t="s">
        <v>319</v>
      </c>
      <c r="D70" s="166" t="s">
        <v>319</v>
      </c>
      <c r="E70" s="166" t="s">
        <v>319</v>
      </c>
      <c r="F70" s="166" t="s">
        <v>319</v>
      </c>
      <c r="G70" s="166" t="s">
        <v>319</v>
      </c>
      <c r="H70" s="166" t="s">
        <v>319</v>
      </c>
      <c r="I70" s="181" t="str">
        <f t="shared" ref="I70:I77" si="31">IFERROR(H70/G70-1,"-")</f>
        <v>-</v>
      </c>
      <c r="J70" s="184" t="str">
        <f t="shared" si="29"/>
        <v>-</v>
      </c>
      <c r="K70" s="167" t="str">
        <f t="shared" si="30"/>
        <v>-</v>
      </c>
    </row>
    <row r="71" spans="2:11" x14ac:dyDescent="0.25">
      <c r="B71" s="165" t="s">
        <v>115</v>
      </c>
      <c r="C71" s="166" t="s">
        <v>319</v>
      </c>
      <c r="D71" s="166" t="s">
        <v>319</v>
      </c>
      <c r="E71" s="166" t="s">
        <v>319</v>
      </c>
      <c r="F71" s="166" t="s">
        <v>319</v>
      </c>
      <c r="G71" s="166" t="s">
        <v>319</v>
      </c>
      <c r="H71" s="166" t="s">
        <v>319</v>
      </c>
      <c r="I71" s="181" t="str">
        <f t="shared" si="31"/>
        <v>-</v>
      </c>
      <c r="J71" s="184" t="str">
        <f t="shared" si="29"/>
        <v>-</v>
      </c>
      <c r="K71" s="167" t="str">
        <f t="shared" si="30"/>
        <v>-</v>
      </c>
    </row>
    <row r="72" spans="2:11" x14ac:dyDescent="0.25">
      <c r="B72" s="165" t="s">
        <v>118</v>
      </c>
      <c r="C72" s="166" t="s">
        <v>319</v>
      </c>
      <c r="D72" s="166" t="s">
        <v>319</v>
      </c>
      <c r="E72" s="166" t="s">
        <v>319</v>
      </c>
      <c r="F72" s="166" t="s">
        <v>319</v>
      </c>
      <c r="G72" s="166" t="s">
        <v>319</v>
      </c>
      <c r="H72" s="166" t="s">
        <v>319</v>
      </c>
      <c r="I72" s="181" t="str">
        <f t="shared" si="31"/>
        <v>-</v>
      </c>
      <c r="J72" s="184" t="str">
        <f t="shared" si="29"/>
        <v>-</v>
      </c>
      <c r="K72" s="167" t="str">
        <f t="shared" si="30"/>
        <v>-</v>
      </c>
    </row>
    <row r="73" spans="2:11" x14ac:dyDescent="0.25">
      <c r="B73" s="165" t="s">
        <v>125</v>
      </c>
      <c r="C73" s="166" t="s">
        <v>319</v>
      </c>
      <c r="D73" s="166" t="s">
        <v>319</v>
      </c>
      <c r="E73" s="166" t="s">
        <v>319</v>
      </c>
      <c r="F73" s="166" t="s">
        <v>319</v>
      </c>
      <c r="G73" s="166" t="s">
        <v>319</v>
      </c>
      <c r="H73" s="166" t="s">
        <v>319</v>
      </c>
      <c r="I73" s="181" t="str">
        <f t="shared" si="31"/>
        <v>-</v>
      </c>
      <c r="J73" s="184" t="str">
        <f t="shared" si="29"/>
        <v>-</v>
      </c>
      <c r="K73" s="167" t="str">
        <f t="shared" si="30"/>
        <v>-</v>
      </c>
    </row>
    <row r="74" spans="2:11" x14ac:dyDescent="0.25">
      <c r="B74" s="165" t="s">
        <v>121</v>
      </c>
      <c r="C74" s="166" t="s">
        <v>319</v>
      </c>
      <c r="D74" s="166" t="s">
        <v>319</v>
      </c>
      <c r="E74" s="166" t="s">
        <v>319</v>
      </c>
      <c r="F74" s="166" t="s">
        <v>319</v>
      </c>
      <c r="G74" s="166" t="s">
        <v>319</v>
      </c>
      <c r="H74" s="166" t="s">
        <v>319</v>
      </c>
      <c r="I74" s="181" t="str">
        <f t="shared" si="31"/>
        <v>-</v>
      </c>
      <c r="J74" s="184" t="str">
        <f t="shared" si="29"/>
        <v>-</v>
      </c>
      <c r="K74" s="167" t="str">
        <f t="shared" si="30"/>
        <v>-</v>
      </c>
    </row>
    <row r="75" spans="2:11" x14ac:dyDescent="0.25">
      <c r="B75" s="165" t="s">
        <v>130</v>
      </c>
      <c r="C75" s="166" t="s">
        <v>319</v>
      </c>
      <c r="D75" s="166" t="s">
        <v>319</v>
      </c>
      <c r="E75" s="166" t="s">
        <v>319</v>
      </c>
      <c r="F75" s="166" t="s">
        <v>319</v>
      </c>
      <c r="G75" s="166" t="s">
        <v>319</v>
      </c>
      <c r="H75" s="166" t="s">
        <v>319</v>
      </c>
      <c r="I75" s="181" t="str">
        <f t="shared" si="31"/>
        <v>-</v>
      </c>
      <c r="J75" s="184" t="str">
        <f t="shared" si="29"/>
        <v>-</v>
      </c>
      <c r="K75" s="167" t="str">
        <f t="shared" si="30"/>
        <v>-</v>
      </c>
    </row>
    <row r="76" spans="2:11" x14ac:dyDescent="0.25">
      <c r="B76" s="165" t="s">
        <v>133</v>
      </c>
      <c r="C76" s="166" t="s">
        <v>319</v>
      </c>
      <c r="D76" s="166" t="s">
        <v>319</v>
      </c>
      <c r="E76" s="166" t="s">
        <v>319</v>
      </c>
      <c r="F76" s="166" t="s">
        <v>319</v>
      </c>
      <c r="G76" s="166" t="s">
        <v>319</v>
      </c>
      <c r="H76" s="166" t="s">
        <v>319</v>
      </c>
      <c r="I76" s="181" t="str">
        <f t="shared" si="31"/>
        <v>-</v>
      </c>
      <c r="J76" s="184" t="str">
        <f t="shared" si="29"/>
        <v>-</v>
      </c>
      <c r="K76" s="167" t="str">
        <f t="shared" si="30"/>
        <v>-</v>
      </c>
    </row>
    <row r="77" spans="2:11" x14ac:dyDescent="0.25">
      <c r="B77" s="170" t="s">
        <v>147</v>
      </c>
      <c r="C77" s="171" t="str">
        <f t="shared" ref="C77:H77" si="32">IFERROR(C69-SUM(C70:C76),"nd")</f>
        <v>nd</v>
      </c>
      <c r="D77" s="171" t="str">
        <f t="shared" si="32"/>
        <v>nd</v>
      </c>
      <c r="E77" s="171" t="str">
        <f t="shared" si="32"/>
        <v>nd</v>
      </c>
      <c r="F77" s="171" t="str">
        <f t="shared" si="32"/>
        <v>nd</v>
      </c>
      <c r="G77" s="171" t="str">
        <f t="shared" si="32"/>
        <v>nd</v>
      </c>
      <c r="H77" s="171" t="str">
        <f t="shared" si="32"/>
        <v>nd</v>
      </c>
      <c r="I77" s="182" t="str">
        <f t="shared" si="31"/>
        <v>-</v>
      </c>
      <c r="J77" s="185" t="str">
        <f t="shared" si="29"/>
        <v>-</v>
      </c>
      <c r="K77" s="172" t="str">
        <f t="shared" si="30"/>
        <v>-</v>
      </c>
    </row>
    <row r="78" spans="2:11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5"/>
    </row>
    <row r="79" spans="2:11" x14ac:dyDescent="0.25">
      <c r="B79" s="158" t="s">
        <v>70</v>
      </c>
      <c r="C79" s="178">
        <f t="shared" ref="C79:H79" si="33">IFERROR(C80+C83,"nd")</f>
        <v>26023</v>
      </c>
      <c r="D79" s="178">
        <f t="shared" si="33"/>
        <v>7712</v>
      </c>
      <c r="E79" s="178">
        <f t="shared" si="33"/>
        <v>38303</v>
      </c>
      <c r="F79" s="178">
        <f t="shared" si="33"/>
        <v>46541</v>
      </c>
      <c r="G79" s="178">
        <f t="shared" si="33"/>
        <v>48826</v>
      </c>
      <c r="H79" s="178">
        <f t="shared" si="33"/>
        <v>56027</v>
      </c>
      <c r="I79" s="179">
        <f>IFERROR(H79/G79-1,"-")</f>
        <v>0.14748289845574081</v>
      </c>
      <c r="J79" s="178">
        <f>IFERROR(H79-G79,"-")</f>
        <v>7201</v>
      </c>
      <c r="K79" s="179">
        <f>IFERROR(H79/H$9,"-")</f>
        <v>0.13940012191632559</v>
      </c>
    </row>
    <row r="80" spans="2:11" x14ac:dyDescent="0.25">
      <c r="B80" s="161" t="s">
        <v>99</v>
      </c>
      <c r="C80" s="162">
        <v>6348</v>
      </c>
      <c r="D80" s="162">
        <v>3040</v>
      </c>
      <c r="E80" s="162">
        <v>13265</v>
      </c>
      <c r="F80" s="162">
        <v>14699</v>
      </c>
      <c r="G80" s="162">
        <v>15813</v>
      </c>
      <c r="H80" s="162">
        <v>18459</v>
      </c>
      <c r="I80" s="180">
        <f>IFERROR(H80/G80-1,"-")</f>
        <v>0.16733067729083673</v>
      </c>
      <c r="J80" s="183">
        <f t="shared" ref="J80:J91" si="34">IFERROR(H80-G80,"-")</f>
        <v>2646</v>
      </c>
      <c r="K80" s="163">
        <f t="shared" ref="K80:K91" si="35">IFERROR(H80/H$9,"-")</f>
        <v>4.5927621512011248E-2</v>
      </c>
    </row>
    <row r="81" spans="2:11" x14ac:dyDescent="0.25">
      <c r="B81" s="165" t="s">
        <v>105</v>
      </c>
      <c r="C81" s="166">
        <v>1948</v>
      </c>
      <c r="D81" s="166">
        <v>1777</v>
      </c>
      <c r="E81" s="166">
        <v>6457</v>
      </c>
      <c r="F81" s="166">
        <v>7580</v>
      </c>
      <c r="G81" s="166">
        <v>5510</v>
      </c>
      <c r="H81" s="166">
        <v>5847</v>
      </c>
      <c r="I81" s="181">
        <f>IFERROR(H81/G81-1,"-")</f>
        <v>6.1161524500907394E-2</v>
      </c>
      <c r="J81" s="184">
        <f t="shared" si="34"/>
        <v>337</v>
      </c>
      <c r="K81" s="167">
        <f t="shared" si="35"/>
        <v>1.4547852157794559E-2</v>
      </c>
    </row>
    <row r="82" spans="2:11" x14ac:dyDescent="0.25">
      <c r="B82" s="165" t="s">
        <v>102</v>
      </c>
      <c r="C82" s="166">
        <v>4400</v>
      </c>
      <c r="D82" s="166">
        <v>1263</v>
      </c>
      <c r="E82" s="166">
        <v>6808</v>
      </c>
      <c r="F82" s="166">
        <v>7119</v>
      </c>
      <c r="G82" s="166">
        <v>10303</v>
      </c>
      <c r="H82" s="166">
        <v>12612</v>
      </c>
      <c r="I82" s="181">
        <f>IFERROR(H82/G82-1,"-")</f>
        <v>0.22410948267494901</v>
      </c>
      <c r="J82" s="184">
        <f t="shared" si="34"/>
        <v>2309</v>
      </c>
      <c r="K82" s="167">
        <f t="shared" si="35"/>
        <v>3.1379769354216686E-2</v>
      </c>
    </row>
    <row r="83" spans="2:11" x14ac:dyDescent="0.25">
      <c r="B83" s="161" t="s">
        <v>109</v>
      </c>
      <c r="C83" s="162">
        <v>19675</v>
      </c>
      <c r="D83" s="162">
        <v>4672</v>
      </c>
      <c r="E83" s="162">
        <v>25038</v>
      </c>
      <c r="F83" s="162">
        <v>31842</v>
      </c>
      <c r="G83" s="162">
        <v>33013</v>
      </c>
      <c r="H83" s="162">
        <v>37568</v>
      </c>
      <c r="I83" s="180">
        <f>IFERROR(H83/G83-1,"-")</f>
        <v>0.13797594886862741</v>
      </c>
      <c r="J83" s="183">
        <f t="shared" si="34"/>
        <v>4555</v>
      </c>
      <c r="K83" s="163">
        <f t="shared" si="35"/>
        <v>9.3472500404314346E-2</v>
      </c>
    </row>
    <row r="84" spans="2:11" x14ac:dyDescent="0.25">
      <c r="B84" s="165" t="s">
        <v>112</v>
      </c>
      <c r="C84" s="166">
        <v>1812</v>
      </c>
      <c r="D84" s="166">
        <v>225</v>
      </c>
      <c r="E84" s="166">
        <v>2687</v>
      </c>
      <c r="F84" s="166">
        <v>3742</v>
      </c>
      <c r="G84" s="166">
        <v>4559</v>
      </c>
      <c r="H84" s="166">
        <v>4211</v>
      </c>
      <c r="I84" s="181">
        <f t="shared" ref="I84:I91" si="36">IFERROR(H84/G84-1,"-")</f>
        <v>-7.6332529063391052E-2</v>
      </c>
      <c r="J84" s="184">
        <f t="shared" si="34"/>
        <v>-348</v>
      </c>
      <c r="K84" s="167">
        <f t="shared" si="35"/>
        <v>1.0477339736013834E-2</v>
      </c>
    </row>
    <row r="85" spans="2:11" x14ac:dyDescent="0.25">
      <c r="B85" s="165" t="s">
        <v>115</v>
      </c>
      <c r="C85" s="166">
        <v>4471</v>
      </c>
      <c r="D85" s="166">
        <v>976</v>
      </c>
      <c r="E85" s="166">
        <v>5813</v>
      </c>
      <c r="F85" s="166">
        <v>6642</v>
      </c>
      <c r="G85" s="166">
        <v>7146</v>
      </c>
      <c r="H85" s="166">
        <v>8708</v>
      </c>
      <c r="I85" s="181">
        <f t="shared" si="36"/>
        <v>0.21858382311782809</v>
      </c>
      <c r="J85" s="184">
        <f t="shared" si="34"/>
        <v>1562</v>
      </c>
      <c r="K85" s="167">
        <f t="shared" si="35"/>
        <v>2.1666272719356082E-2</v>
      </c>
    </row>
    <row r="86" spans="2:11" x14ac:dyDescent="0.25">
      <c r="B86" s="165" t="s">
        <v>118</v>
      </c>
      <c r="C86" s="166">
        <v>798</v>
      </c>
      <c r="D86" s="166">
        <v>829</v>
      </c>
      <c r="E86" s="166">
        <v>1741</v>
      </c>
      <c r="F86" s="166">
        <v>1615</v>
      </c>
      <c r="G86" s="166">
        <v>1619</v>
      </c>
      <c r="H86" s="166">
        <v>3850</v>
      </c>
      <c r="I86" s="181">
        <f t="shared" si="36"/>
        <v>1.378011117974058</v>
      </c>
      <c r="J86" s="184">
        <f t="shared" si="34"/>
        <v>2231</v>
      </c>
      <c r="K86" s="167">
        <f t="shared" si="35"/>
        <v>9.5791398678825128E-3</v>
      </c>
    </row>
    <row r="87" spans="2:11" x14ac:dyDescent="0.25">
      <c r="B87" s="165" t="s">
        <v>125</v>
      </c>
      <c r="C87" s="166">
        <v>290</v>
      </c>
      <c r="D87" s="166">
        <v>79</v>
      </c>
      <c r="E87" s="166">
        <v>1441</v>
      </c>
      <c r="F87" s="166">
        <v>1269</v>
      </c>
      <c r="G87" s="166">
        <v>1547</v>
      </c>
      <c r="H87" s="166">
        <v>1234</v>
      </c>
      <c r="I87" s="181">
        <f t="shared" si="36"/>
        <v>-0.2023270846800258</v>
      </c>
      <c r="J87" s="184">
        <f t="shared" si="34"/>
        <v>-313</v>
      </c>
      <c r="K87" s="167">
        <f t="shared" si="35"/>
        <v>3.070300934277148E-3</v>
      </c>
    </row>
    <row r="88" spans="2:11" x14ac:dyDescent="0.25">
      <c r="B88" s="165" t="s">
        <v>121</v>
      </c>
      <c r="C88" s="166">
        <v>94</v>
      </c>
      <c r="D88" s="166">
        <v>73</v>
      </c>
      <c r="E88" s="166">
        <v>275</v>
      </c>
      <c r="F88" s="166">
        <v>216</v>
      </c>
      <c r="G88" s="166">
        <v>261</v>
      </c>
      <c r="H88" s="166">
        <v>321</v>
      </c>
      <c r="I88" s="181">
        <f t="shared" si="36"/>
        <v>0.22988505747126431</v>
      </c>
      <c r="J88" s="184">
        <f t="shared" si="34"/>
        <v>60</v>
      </c>
      <c r="K88" s="167">
        <f t="shared" si="35"/>
        <v>7.9867633703643805E-4</v>
      </c>
    </row>
    <row r="89" spans="2:11" x14ac:dyDescent="0.25">
      <c r="B89" s="165" t="s">
        <v>130</v>
      </c>
      <c r="C89" s="166">
        <v>1314</v>
      </c>
      <c r="D89" s="166">
        <v>36</v>
      </c>
      <c r="E89" s="166">
        <v>1575</v>
      </c>
      <c r="F89" s="166">
        <v>2466</v>
      </c>
      <c r="G89" s="166">
        <v>1740</v>
      </c>
      <c r="H89" s="166">
        <v>1832</v>
      </c>
      <c r="I89" s="181">
        <f t="shared" si="36"/>
        <v>5.2873563218390762E-2</v>
      </c>
      <c r="J89" s="184">
        <f t="shared" si="34"/>
        <v>92</v>
      </c>
      <c r="K89" s="167">
        <f t="shared" si="35"/>
        <v>4.5581777241456524E-3</v>
      </c>
    </row>
    <row r="90" spans="2:11" x14ac:dyDescent="0.25">
      <c r="B90" s="165" t="s">
        <v>133</v>
      </c>
      <c r="C90" s="166">
        <v>2383</v>
      </c>
      <c r="D90" s="166">
        <v>151</v>
      </c>
      <c r="E90" s="166">
        <v>1683</v>
      </c>
      <c r="F90" s="166">
        <v>2999</v>
      </c>
      <c r="G90" s="166">
        <v>2921</v>
      </c>
      <c r="H90" s="166">
        <v>1905</v>
      </c>
      <c r="I90" s="181">
        <f t="shared" si="36"/>
        <v>-0.34782608695652173</v>
      </c>
      <c r="J90" s="184">
        <f t="shared" si="34"/>
        <v>-1016</v>
      </c>
      <c r="K90" s="167">
        <f t="shared" si="35"/>
        <v>4.7398081683938144E-3</v>
      </c>
    </row>
    <row r="91" spans="2:11" x14ac:dyDescent="0.25">
      <c r="B91" s="170" t="s">
        <v>147</v>
      </c>
      <c r="C91" s="171">
        <f t="shared" ref="C91:H91" si="37">IFERROR(C83-SUM(C84:C90),"nd")</f>
        <v>8513</v>
      </c>
      <c r="D91" s="171">
        <f t="shared" si="37"/>
        <v>2303</v>
      </c>
      <c r="E91" s="171">
        <f t="shared" si="37"/>
        <v>9823</v>
      </c>
      <c r="F91" s="171">
        <f t="shared" si="37"/>
        <v>12893</v>
      </c>
      <c r="G91" s="171">
        <f t="shared" si="37"/>
        <v>13220</v>
      </c>
      <c r="H91" s="171">
        <f t="shared" si="37"/>
        <v>15507</v>
      </c>
      <c r="I91" s="182">
        <f t="shared" si="36"/>
        <v>0.17299546142208766</v>
      </c>
      <c r="J91" s="185">
        <f t="shared" si="34"/>
        <v>2287</v>
      </c>
      <c r="K91" s="172">
        <f t="shared" si="35"/>
        <v>3.8582784917208859E-2</v>
      </c>
    </row>
    <row r="92" spans="2:11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5"/>
    </row>
    <row r="93" spans="2:11" x14ac:dyDescent="0.25">
      <c r="B93" s="158" t="s">
        <v>70</v>
      </c>
      <c r="C93" s="178" t="str">
        <f t="shared" ref="C93:H93" si="38">IFERROR(C94+C97,"nd")</f>
        <v>nd</v>
      </c>
      <c r="D93" s="178" t="str">
        <f t="shared" si="38"/>
        <v>nd</v>
      </c>
      <c r="E93" s="178" t="str">
        <f t="shared" si="38"/>
        <v>nd</v>
      </c>
      <c r="F93" s="178" t="str">
        <f t="shared" si="38"/>
        <v>nd</v>
      </c>
      <c r="G93" s="178" t="str">
        <f t="shared" si="38"/>
        <v>nd</v>
      </c>
      <c r="H93" s="178" t="str">
        <f t="shared" si="38"/>
        <v>nd</v>
      </c>
      <c r="I93" s="179" t="str">
        <f>IFERROR(H93/G93-1,"-")</f>
        <v>-</v>
      </c>
      <c r="J93" s="178" t="str">
        <f>IFERROR(H93-G93,"-")</f>
        <v>-</v>
      </c>
      <c r="K93" s="179" t="str">
        <f>IFERROR(H93/H$9,"-")</f>
        <v>-</v>
      </c>
    </row>
    <row r="94" spans="2:11" x14ac:dyDescent="0.25">
      <c r="B94" s="161" t="s">
        <v>99</v>
      </c>
      <c r="C94" s="162" t="s">
        <v>319</v>
      </c>
      <c r="D94" s="162" t="s">
        <v>319</v>
      </c>
      <c r="E94" s="162" t="s">
        <v>319</v>
      </c>
      <c r="F94" s="162" t="s">
        <v>319</v>
      </c>
      <c r="G94" s="162" t="s">
        <v>319</v>
      </c>
      <c r="H94" s="162" t="s">
        <v>319</v>
      </c>
      <c r="I94" s="180" t="str">
        <f>IFERROR(H94/G94-1,"-")</f>
        <v>-</v>
      </c>
      <c r="J94" s="183" t="str">
        <f t="shared" ref="J94:J105" si="39">IFERROR(H94-G94,"-")</f>
        <v>-</v>
      </c>
      <c r="K94" s="163" t="str">
        <f t="shared" ref="K94:K105" si="40">IFERROR(H94/H$9,"-")</f>
        <v>-</v>
      </c>
    </row>
    <row r="95" spans="2:11" x14ac:dyDescent="0.25">
      <c r="B95" s="165" t="s">
        <v>105</v>
      </c>
      <c r="C95" s="166" t="s">
        <v>319</v>
      </c>
      <c r="D95" s="166" t="s">
        <v>319</v>
      </c>
      <c r="E95" s="166" t="s">
        <v>319</v>
      </c>
      <c r="F95" s="166" t="s">
        <v>319</v>
      </c>
      <c r="G95" s="166" t="s">
        <v>319</v>
      </c>
      <c r="H95" s="166" t="s">
        <v>319</v>
      </c>
      <c r="I95" s="181" t="str">
        <f>IFERROR(H95/G95-1,"-")</f>
        <v>-</v>
      </c>
      <c r="J95" s="184" t="str">
        <f t="shared" si="39"/>
        <v>-</v>
      </c>
      <c r="K95" s="167" t="str">
        <f t="shared" si="40"/>
        <v>-</v>
      </c>
    </row>
    <row r="96" spans="2:11" x14ac:dyDescent="0.25">
      <c r="B96" s="165" t="s">
        <v>102</v>
      </c>
      <c r="C96" s="166" t="s">
        <v>319</v>
      </c>
      <c r="D96" s="166" t="s">
        <v>319</v>
      </c>
      <c r="E96" s="166" t="s">
        <v>319</v>
      </c>
      <c r="F96" s="166" t="s">
        <v>319</v>
      </c>
      <c r="G96" s="166" t="s">
        <v>319</v>
      </c>
      <c r="H96" s="166" t="s">
        <v>319</v>
      </c>
      <c r="I96" s="181" t="str">
        <f>IFERROR(H96/G96-1,"-")</f>
        <v>-</v>
      </c>
      <c r="J96" s="184" t="str">
        <f t="shared" si="39"/>
        <v>-</v>
      </c>
      <c r="K96" s="167" t="str">
        <f t="shared" si="40"/>
        <v>-</v>
      </c>
    </row>
    <row r="97" spans="2:11" x14ac:dyDescent="0.25">
      <c r="B97" s="161" t="s">
        <v>109</v>
      </c>
      <c r="C97" s="162" t="s">
        <v>319</v>
      </c>
      <c r="D97" s="162" t="s">
        <v>319</v>
      </c>
      <c r="E97" s="162" t="s">
        <v>319</v>
      </c>
      <c r="F97" s="162" t="s">
        <v>319</v>
      </c>
      <c r="G97" s="162" t="s">
        <v>319</v>
      </c>
      <c r="H97" s="162" t="s">
        <v>319</v>
      </c>
      <c r="I97" s="180" t="str">
        <f>IFERROR(H97/G97-1,"-")</f>
        <v>-</v>
      </c>
      <c r="J97" s="183" t="str">
        <f t="shared" si="39"/>
        <v>-</v>
      </c>
      <c r="K97" s="163" t="str">
        <f t="shared" si="40"/>
        <v>-</v>
      </c>
    </row>
    <row r="98" spans="2:11" x14ac:dyDescent="0.25">
      <c r="B98" s="165" t="s">
        <v>112</v>
      </c>
      <c r="C98" s="166" t="s">
        <v>319</v>
      </c>
      <c r="D98" s="166" t="s">
        <v>319</v>
      </c>
      <c r="E98" s="166" t="s">
        <v>319</v>
      </c>
      <c r="F98" s="166" t="s">
        <v>319</v>
      </c>
      <c r="G98" s="166" t="s">
        <v>319</v>
      </c>
      <c r="H98" s="166" t="s">
        <v>319</v>
      </c>
      <c r="I98" s="181" t="str">
        <f t="shared" ref="I98:I105" si="41">IFERROR(H98/G98-1,"-")</f>
        <v>-</v>
      </c>
      <c r="J98" s="184" t="str">
        <f t="shared" si="39"/>
        <v>-</v>
      </c>
      <c r="K98" s="167" t="str">
        <f t="shared" si="40"/>
        <v>-</v>
      </c>
    </row>
    <row r="99" spans="2:11" x14ac:dyDescent="0.25">
      <c r="B99" s="165" t="s">
        <v>115</v>
      </c>
      <c r="C99" s="166" t="s">
        <v>319</v>
      </c>
      <c r="D99" s="166" t="s">
        <v>319</v>
      </c>
      <c r="E99" s="166" t="s">
        <v>319</v>
      </c>
      <c r="F99" s="166" t="s">
        <v>319</v>
      </c>
      <c r="G99" s="166" t="s">
        <v>319</v>
      </c>
      <c r="H99" s="166" t="s">
        <v>319</v>
      </c>
      <c r="I99" s="181" t="str">
        <f t="shared" si="41"/>
        <v>-</v>
      </c>
      <c r="J99" s="184" t="str">
        <f t="shared" si="39"/>
        <v>-</v>
      </c>
      <c r="K99" s="167" t="str">
        <f t="shared" si="40"/>
        <v>-</v>
      </c>
    </row>
    <row r="100" spans="2:11" x14ac:dyDescent="0.25">
      <c r="B100" s="165" t="s">
        <v>118</v>
      </c>
      <c r="C100" s="166" t="s">
        <v>319</v>
      </c>
      <c r="D100" s="166" t="s">
        <v>319</v>
      </c>
      <c r="E100" s="166" t="s">
        <v>319</v>
      </c>
      <c r="F100" s="166" t="s">
        <v>319</v>
      </c>
      <c r="G100" s="166" t="s">
        <v>319</v>
      </c>
      <c r="H100" s="166" t="s">
        <v>319</v>
      </c>
      <c r="I100" s="181" t="str">
        <f t="shared" si="41"/>
        <v>-</v>
      </c>
      <c r="J100" s="184" t="str">
        <f t="shared" si="39"/>
        <v>-</v>
      </c>
      <c r="K100" s="167" t="str">
        <f t="shared" si="40"/>
        <v>-</v>
      </c>
    </row>
    <row r="101" spans="2:11" x14ac:dyDescent="0.25">
      <c r="B101" s="165" t="s">
        <v>125</v>
      </c>
      <c r="C101" s="166" t="s">
        <v>319</v>
      </c>
      <c r="D101" s="166" t="s">
        <v>319</v>
      </c>
      <c r="E101" s="166" t="s">
        <v>319</v>
      </c>
      <c r="F101" s="166" t="s">
        <v>319</v>
      </c>
      <c r="G101" s="166" t="s">
        <v>319</v>
      </c>
      <c r="H101" s="166" t="s">
        <v>319</v>
      </c>
      <c r="I101" s="181" t="str">
        <f t="shared" si="41"/>
        <v>-</v>
      </c>
      <c r="J101" s="184" t="str">
        <f t="shared" si="39"/>
        <v>-</v>
      </c>
      <c r="K101" s="167" t="str">
        <f t="shared" si="40"/>
        <v>-</v>
      </c>
    </row>
    <row r="102" spans="2:11" x14ac:dyDescent="0.25">
      <c r="B102" s="165" t="s">
        <v>121</v>
      </c>
      <c r="C102" s="166" t="s">
        <v>319</v>
      </c>
      <c r="D102" s="166" t="s">
        <v>319</v>
      </c>
      <c r="E102" s="166" t="s">
        <v>319</v>
      </c>
      <c r="F102" s="166" t="s">
        <v>319</v>
      </c>
      <c r="G102" s="166" t="s">
        <v>319</v>
      </c>
      <c r="H102" s="166" t="s">
        <v>319</v>
      </c>
      <c r="I102" s="181" t="str">
        <f t="shared" si="41"/>
        <v>-</v>
      </c>
      <c r="J102" s="184" t="str">
        <f t="shared" si="39"/>
        <v>-</v>
      </c>
      <c r="K102" s="167" t="str">
        <f t="shared" si="40"/>
        <v>-</v>
      </c>
    </row>
    <row r="103" spans="2:11" x14ac:dyDescent="0.25">
      <c r="B103" s="165" t="s">
        <v>130</v>
      </c>
      <c r="C103" s="166" t="s">
        <v>319</v>
      </c>
      <c r="D103" s="166" t="s">
        <v>319</v>
      </c>
      <c r="E103" s="166" t="s">
        <v>319</v>
      </c>
      <c r="F103" s="166" t="s">
        <v>319</v>
      </c>
      <c r="G103" s="166" t="s">
        <v>319</v>
      </c>
      <c r="H103" s="166" t="s">
        <v>319</v>
      </c>
      <c r="I103" s="181" t="str">
        <f t="shared" si="41"/>
        <v>-</v>
      </c>
      <c r="J103" s="184" t="str">
        <f t="shared" si="39"/>
        <v>-</v>
      </c>
      <c r="K103" s="167" t="str">
        <f t="shared" si="40"/>
        <v>-</v>
      </c>
    </row>
    <row r="104" spans="2:11" x14ac:dyDescent="0.25">
      <c r="B104" s="165" t="s">
        <v>133</v>
      </c>
      <c r="C104" s="166" t="s">
        <v>319</v>
      </c>
      <c r="D104" s="166" t="s">
        <v>319</v>
      </c>
      <c r="E104" s="166" t="s">
        <v>319</v>
      </c>
      <c r="F104" s="166" t="s">
        <v>319</v>
      </c>
      <c r="G104" s="166" t="s">
        <v>319</v>
      </c>
      <c r="H104" s="166" t="s">
        <v>319</v>
      </c>
      <c r="I104" s="181" t="str">
        <f t="shared" si="41"/>
        <v>-</v>
      </c>
      <c r="J104" s="184" t="str">
        <f t="shared" si="39"/>
        <v>-</v>
      </c>
      <c r="K104" s="167" t="str">
        <f t="shared" si="40"/>
        <v>-</v>
      </c>
    </row>
    <row r="105" spans="2:11" x14ac:dyDescent="0.25">
      <c r="B105" s="170" t="s">
        <v>147</v>
      </c>
      <c r="C105" s="171" t="str">
        <f t="shared" ref="C105:H105" si="42">IFERROR(C97-SUM(C98:C104),"nd")</f>
        <v>nd</v>
      </c>
      <c r="D105" s="171" t="str">
        <f t="shared" si="42"/>
        <v>nd</v>
      </c>
      <c r="E105" s="171" t="str">
        <f t="shared" si="42"/>
        <v>nd</v>
      </c>
      <c r="F105" s="171" t="str">
        <f t="shared" si="42"/>
        <v>nd</v>
      </c>
      <c r="G105" s="171" t="str">
        <f t="shared" si="42"/>
        <v>nd</v>
      </c>
      <c r="H105" s="171" t="str">
        <f t="shared" si="42"/>
        <v>nd</v>
      </c>
      <c r="I105" s="182" t="str">
        <f t="shared" si="41"/>
        <v>-</v>
      </c>
      <c r="J105" s="185" t="str">
        <f t="shared" si="39"/>
        <v>-</v>
      </c>
      <c r="K105" s="172" t="str">
        <f t="shared" si="40"/>
        <v>-</v>
      </c>
    </row>
    <row r="106" spans="2:11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5"/>
    </row>
    <row r="107" spans="2:11" x14ac:dyDescent="0.25">
      <c r="B107" s="158" t="s">
        <v>70</v>
      </c>
      <c r="C107" s="178">
        <f t="shared" ref="C107:H107" si="43">IFERROR(C108+C111,"nd")</f>
        <v>13382</v>
      </c>
      <c r="D107" s="178">
        <f t="shared" si="43"/>
        <v>25</v>
      </c>
      <c r="E107" s="178">
        <f t="shared" si="43"/>
        <v>8166</v>
      </c>
      <c r="F107" s="178">
        <f t="shared" si="43"/>
        <v>9341</v>
      </c>
      <c r="G107" s="178">
        <f t="shared" si="43"/>
        <v>9383</v>
      </c>
      <c r="H107" s="178">
        <f t="shared" si="43"/>
        <v>10117</v>
      </c>
      <c r="I107" s="179">
        <f>IFERROR(H107/G107-1,"-")</f>
        <v>7.8226579985079425E-2</v>
      </c>
      <c r="J107" s="178">
        <f>IFERROR(H107-G107,"-")</f>
        <v>734</v>
      </c>
      <c r="K107" s="179">
        <f>IFERROR(H107/H$9,"-")</f>
        <v>2.5171989102173345E-2</v>
      </c>
    </row>
    <row r="108" spans="2:11" x14ac:dyDescent="0.25">
      <c r="B108" s="161" t="s">
        <v>99</v>
      </c>
      <c r="C108" s="162">
        <v>1767</v>
      </c>
      <c r="D108" s="162">
        <v>24</v>
      </c>
      <c r="E108" s="162">
        <v>1456</v>
      </c>
      <c r="F108" s="162">
        <v>1249</v>
      </c>
      <c r="G108" s="162">
        <v>873</v>
      </c>
      <c r="H108" s="162">
        <v>1243</v>
      </c>
      <c r="I108" s="180">
        <f>IFERROR(H108/G108-1,"-")</f>
        <v>0.42382588774341357</v>
      </c>
      <c r="J108" s="183">
        <f t="shared" ref="J108:J119" si="44">IFERROR(H108-G108,"-")</f>
        <v>370</v>
      </c>
      <c r="K108" s="163">
        <f t="shared" ref="K108:K119" si="45">IFERROR(H108/H$9,"-")</f>
        <v>3.0926937287734969E-3</v>
      </c>
    </row>
    <row r="109" spans="2:11" x14ac:dyDescent="0.25">
      <c r="B109" s="165" t="s">
        <v>105</v>
      </c>
      <c r="C109" s="166">
        <v>1178</v>
      </c>
      <c r="D109" s="166">
        <v>18</v>
      </c>
      <c r="E109" s="166">
        <v>959</v>
      </c>
      <c r="F109" s="166">
        <v>782</v>
      </c>
      <c r="G109" s="166">
        <v>347</v>
      </c>
      <c r="H109" s="166">
        <v>586</v>
      </c>
      <c r="I109" s="181">
        <f>IFERROR(H109/G109-1,"-")</f>
        <v>0.6887608069164266</v>
      </c>
      <c r="J109" s="184">
        <f t="shared" si="44"/>
        <v>239</v>
      </c>
      <c r="K109" s="167">
        <f t="shared" si="45"/>
        <v>1.4580197305400396E-3</v>
      </c>
    </row>
    <row r="110" spans="2:11" x14ac:dyDescent="0.25">
      <c r="B110" s="165" t="s">
        <v>102</v>
      </c>
      <c r="C110" s="166">
        <v>589</v>
      </c>
      <c r="D110" s="166">
        <v>6</v>
      </c>
      <c r="E110" s="166">
        <v>497</v>
      </c>
      <c r="F110" s="166">
        <v>467</v>
      </c>
      <c r="G110" s="166">
        <v>526</v>
      </c>
      <c r="H110" s="166">
        <v>657</v>
      </c>
      <c r="I110" s="181">
        <f>IFERROR(H110/G110-1,"-")</f>
        <v>0.24904942965779475</v>
      </c>
      <c r="J110" s="184">
        <f t="shared" si="44"/>
        <v>131</v>
      </c>
      <c r="K110" s="167">
        <f t="shared" si="45"/>
        <v>1.6346739982334574E-3</v>
      </c>
    </row>
    <row r="111" spans="2:11" x14ac:dyDescent="0.25">
      <c r="B111" s="161" t="s">
        <v>109</v>
      </c>
      <c r="C111" s="162">
        <v>11615</v>
      </c>
      <c r="D111" s="162">
        <v>1</v>
      </c>
      <c r="E111" s="162">
        <v>6710</v>
      </c>
      <c r="F111" s="162">
        <v>8092</v>
      </c>
      <c r="G111" s="162">
        <v>8510</v>
      </c>
      <c r="H111" s="162">
        <v>8874</v>
      </c>
      <c r="I111" s="180">
        <f>IFERROR(H111/G111-1,"-")</f>
        <v>4.277320799059936E-2</v>
      </c>
      <c r="J111" s="183">
        <f t="shared" si="44"/>
        <v>364</v>
      </c>
      <c r="K111" s="163">
        <f t="shared" si="45"/>
        <v>2.2079295373399848E-2</v>
      </c>
    </row>
    <row r="112" spans="2:11" x14ac:dyDescent="0.25">
      <c r="B112" s="165" t="s">
        <v>112</v>
      </c>
      <c r="C112" s="166">
        <v>6038</v>
      </c>
      <c r="D112" s="166">
        <v>0</v>
      </c>
      <c r="E112" s="166">
        <v>4009</v>
      </c>
      <c r="F112" s="166">
        <v>4685</v>
      </c>
      <c r="G112" s="166">
        <v>4618</v>
      </c>
      <c r="H112" s="166">
        <v>4670</v>
      </c>
      <c r="I112" s="181">
        <f t="shared" ref="I112:I119" si="46">IFERROR(H112/G112-1,"-")</f>
        <v>1.1260285838025075E-2</v>
      </c>
      <c r="J112" s="184">
        <f t="shared" si="44"/>
        <v>52</v>
      </c>
      <c r="K112" s="167">
        <f t="shared" si="45"/>
        <v>1.1619372255327619E-2</v>
      </c>
    </row>
    <row r="113" spans="2:11" x14ac:dyDescent="0.25">
      <c r="B113" s="165" t="s">
        <v>115</v>
      </c>
      <c r="C113" s="166">
        <v>474</v>
      </c>
      <c r="D113" s="166">
        <v>0</v>
      </c>
      <c r="E113" s="166">
        <v>315</v>
      </c>
      <c r="F113" s="166">
        <v>512</v>
      </c>
      <c r="G113" s="166">
        <v>472</v>
      </c>
      <c r="H113" s="166">
        <v>491</v>
      </c>
      <c r="I113" s="181">
        <f t="shared" si="46"/>
        <v>4.0254237288135597E-2</v>
      </c>
      <c r="J113" s="184">
        <f t="shared" si="44"/>
        <v>19</v>
      </c>
      <c r="K113" s="167">
        <f t="shared" si="45"/>
        <v>1.2216513441896918E-3</v>
      </c>
    </row>
    <row r="114" spans="2:11" x14ac:dyDescent="0.25">
      <c r="B114" s="165" t="s">
        <v>118</v>
      </c>
      <c r="C114" s="166">
        <v>623</v>
      </c>
      <c r="D114" s="166">
        <v>0</v>
      </c>
      <c r="E114" s="166">
        <v>300</v>
      </c>
      <c r="F114" s="166">
        <v>424</v>
      </c>
      <c r="G114" s="166">
        <v>389</v>
      </c>
      <c r="H114" s="166">
        <v>417</v>
      </c>
      <c r="I114" s="181">
        <f t="shared" si="46"/>
        <v>7.1979434447300816E-2</v>
      </c>
      <c r="J114" s="184">
        <f t="shared" si="44"/>
        <v>28</v>
      </c>
      <c r="K114" s="167">
        <f t="shared" si="45"/>
        <v>1.0375328116641578E-3</v>
      </c>
    </row>
    <row r="115" spans="2:11" x14ac:dyDescent="0.25">
      <c r="B115" s="165" t="s">
        <v>125</v>
      </c>
      <c r="C115" s="166">
        <v>157</v>
      </c>
      <c r="D115" s="166">
        <v>0</v>
      </c>
      <c r="E115" s="166">
        <v>169</v>
      </c>
      <c r="F115" s="166">
        <v>176</v>
      </c>
      <c r="G115" s="166">
        <v>178</v>
      </c>
      <c r="H115" s="166">
        <v>241</v>
      </c>
      <c r="I115" s="181">
        <f t="shared" si="46"/>
        <v>0.35393258426966301</v>
      </c>
      <c r="J115" s="184">
        <f t="shared" si="44"/>
        <v>63</v>
      </c>
      <c r="K115" s="167">
        <f t="shared" si="45"/>
        <v>5.9962927484667153E-4</v>
      </c>
    </row>
    <row r="116" spans="2:11" x14ac:dyDescent="0.25">
      <c r="B116" s="165" t="s">
        <v>121</v>
      </c>
      <c r="C116" s="166">
        <v>252</v>
      </c>
      <c r="D116" s="166">
        <v>1</v>
      </c>
      <c r="E116" s="166">
        <v>131</v>
      </c>
      <c r="F116" s="166">
        <v>153</v>
      </c>
      <c r="G116" s="166">
        <v>137</v>
      </c>
      <c r="H116" s="166">
        <v>143</v>
      </c>
      <c r="I116" s="181">
        <f t="shared" si="46"/>
        <v>4.3795620437956151E-2</v>
      </c>
      <c r="J116" s="184">
        <f t="shared" si="44"/>
        <v>6</v>
      </c>
      <c r="K116" s="167">
        <f t="shared" si="45"/>
        <v>3.5579662366420759E-4</v>
      </c>
    </row>
    <row r="117" spans="2:11" x14ac:dyDescent="0.25">
      <c r="B117" s="165" t="s">
        <v>130</v>
      </c>
      <c r="C117" s="166">
        <v>180</v>
      </c>
      <c r="D117" s="166">
        <v>0</v>
      </c>
      <c r="E117" s="166">
        <v>52</v>
      </c>
      <c r="F117" s="166">
        <v>102</v>
      </c>
      <c r="G117" s="166">
        <v>65</v>
      </c>
      <c r="H117" s="166">
        <v>55</v>
      </c>
      <c r="I117" s="181">
        <f t="shared" si="46"/>
        <v>-0.15384615384615385</v>
      </c>
      <c r="J117" s="184">
        <f t="shared" si="44"/>
        <v>-10</v>
      </c>
      <c r="K117" s="167">
        <f t="shared" si="45"/>
        <v>1.3684485525546446E-4</v>
      </c>
    </row>
    <row r="118" spans="2:11" x14ac:dyDescent="0.25">
      <c r="B118" s="165" t="s">
        <v>133</v>
      </c>
      <c r="C118" s="166">
        <v>383</v>
      </c>
      <c r="D118" s="166">
        <v>0</v>
      </c>
      <c r="E118" s="166">
        <v>67</v>
      </c>
      <c r="F118" s="166">
        <v>58</v>
      </c>
      <c r="G118" s="166">
        <v>62</v>
      </c>
      <c r="H118" s="166">
        <v>49</v>
      </c>
      <c r="I118" s="181">
        <f t="shared" si="46"/>
        <v>-0.20967741935483875</v>
      </c>
      <c r="J118" s="184">
        <f t="shared" si="44"/>
        <v>-13</v>
      </c>
      <c r="K118" s="167">
        <f t="shared" si="45"/>
        <v>1.2191632559123197E-4</v>
      </c>
    </row>
    <row r="119" spans="2:11" x14ac:dyDescent="0.25">
      <c r="B119" s="170" t="s">
        <v>147</v>
      </c>
      <c r="C119" s="171">
        <f t="shared" ref="C119:H119" si="47">IFERROR(C111-SUM(C112:C118),"nd")</f>
        <v>3508</v>
      </c>
      <c r="D119" s="171">
        <f t="shared" si="47"/>
        <v>0</v>
      </c>
      <c r="E119" s="171">
        <f t="shared" si="47"/>
        <v>1667</v>
      </c>
      <c r="F119" s="171">
        <f t="shared" si="47"/>
        <v>1982</v>
      </c>
      <c r="G119" s="171">
        <f t="shared" si="47"/>
        <v>2589</v>
      </c>
      <c r="H119" s="171">
        <f t="shared" si="47"/>
        <v>2808</v>
      </c>
      <c r="I119" s="182">
        <f t="shared" si="46"/>
        <v>8.4588644264194768E-2</v>
      </c>
      <c r="J119" s="185">
        <f t="shared" si="44"/>
        <v>219</v>
      </c>
      <c r="K119" s="172">
        <f t="shared" si="45"/>
        <v>6.9865518828608041E-3</v>
      </c>
    </row>
    <row r="120" spans="2:11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5"/>
    </row>
    <row r="121" spans="2:11" x14ac:dyDescent="0.25">
      <c r="B121" s="158" t="s">
        <v>70</v>
      </c>
      <c r="C121" s="178" t="str">
        <f t="shared" ref="C121:H121" si="48">IFERROR(C122+C125,"nd")</f>
        <v>nd</v>
      </c>
      <c r="D121" s="178" t="str">
        <f t="shared" si="48"/>
        <v>nd</v>
      </c>
      <c r="E121" s="178" t="str">
        <f t="shared" si="48"/>
        <v>nd</v>
      </c>
      <c r="F121" s="178" t="str">
        <f t="shared" si="48"/>
        <v>nd</v>
      </c>
      <c r="G121" s="178" t="str">
        <f t="shared" si="48"/>
        <v>nd</v>
      </c>
      <c r="H121" s="178" t="str">
        <f t="shared" si="48"/>
        <v>nd</v>
      </c>
      <c r="I121" s="179" t="str">
        <f>IFERROR(H121/G121-1,"-")</f>
        <v>-</v>
      </c>
      <c r="J121" s="178" t="str">
        <f>IFERROR(H121-G121,"-")</f>
        <v>-</v>
      </c>
      <c r="K121" s="179" t="str">
        <f>IFERROR(H121/H$9,"-")</f>
        <v>-</v>
      </c>
    </row>
    <row r="122" spans="2:11" x14ac:dyDescent="0.25">
      <c r="B122" s="161" t="s">
        <v>99</v>
      </c>
      <c r="C122" s="162" t="s">
        <v>319</v>
      </c>
      <c r="D122" s="162" t="s">
        <v>319</v>
      </c>
      <c r="E122" s="162" t="s">
        <v>319</v>
      </c>
      <c r="F122" s="162" t="s">
        <v>319</v>
      </c>
      <c r="G122" s="162" t="s">
        <v>319</v>
      </c>
      <c r="H122" s="162" t="s">
        <v>319</v>
      </c>
      <c r="I122" s="180" t="str">
        <f>IFERROR(H122/G122-1,"-")</f>
        <v>-</v>
      </c>
      <c r="J122" s="183" t="str">
        <f t="shared" ref="J122:J133" si="49">IFERROR(H122-G122,"-")</f>
        <v>-</v>
      </c>
      <c r="K122" s="163" t="str">
        <f t="shared" ref="K122:K133" si="50">IFERROR(H122/H$9,"-")</f>
        <v>-</v>
      </c>
    </row>
    <row r="123" spans="2:11" x14ac:dyDescent="0.25">
      <c r="B123" s="165" t="s">
        <v>105</v>
      </c>
      <c r="C123" s="166" t="s">
        <v>319</v>
      </c>
      <c r="D123" s="166" t="s">
        <v>319</v>
      </c>
      <c r="E123" s="166" t="s">
        <v>319</v>
      </c>
      <c r="F123" s="166" t="s">
        <v>319</v>
      </c>
      <c r="G123" s="166" t="s">
        <v>319</v>
      </c>
      <c r="H123" s="166" t="s">
        <v>319</v>
      </c>
      <c r="I123" s="181" t="str">
        <f>IFERROR(H123/G123-1,"-")</f>
        <v>-</v>
      </c>
      <c r="J123" s="184" t="str">
        <f t="shared" si="49"/>
        <v>-</v>
      </c>
      <c r="K123" s="167" t="str">
        <f t="shared" si="50"/>
        <v>-</v>
      </c>
    </row>
    <row r="124" spans="2:11" x14ac:dyDescent="0.25">
      <c r="B124" s="165" t="s">
        <v>102</v>
      </c>
      <c r="C124" s="166" t="s">
        <v>319</v>
      </c>
      <c r="D124" s="166" t="s">
        <v>319</v>
      </c>
      <c r="E124" s="166" t="s">
        <v>319</v>
      </c>
      <c r="F124" s="166" t="s">
        <v>319</v>
      </c>
      <c r="G124" s="166" t="s">
        <v>319</v>
      </c>
      <c r="H124" s="166" t="s">
        <v>319</v>
      </c>
      <c r="I124" s="181" t="str">
        <f>IFERROR(H124/G124-1,"-")</f>
        <v>-</v>
      </c>
      <c r="J124" s="184" t="str">
        <f t="shared" si="49"/>
        <v>-</v>
      </c>
      <c r="K124" s="167" t="str">
        <f t="shared" si="50"/>
        <v>-</v>
      </c>
    </row>
    <row r="125" spans="2:11" x14ac:dyDescent="0.25">
      <c r="B125" s="161" t="s">
        <v>109</v>
      </c>
      <c r="C125" s="162" t="s">
        <v>319</v>
      </c>
      <c r="D125" s="162" t="s">
        <v>319</v>
      </c>
      <c r="E125" s="162" t="s">
        <v>319</v>
      </c>
      <c r="F125" s="162" t="s">
        <v>319</v>
      </c>
      <c r="G125" s="162" t="s">
        <v>319</v>
      </c>
      <c r="H125" s="162" t="s">
        <v>319</v>
      </c>
      <c r="I125" s="180" t="str">
        <f>IFERROR(H125/G125-1,"-")</f>
        <v>-</v>
      </c>
      <c r="J125" s="183" t="str">
        <f t="shared" si="49"/>
        <v>-</v>
      </c>
      <c r="K125" s="163" t="str">
        <f t="shared" si="50"/>
        <v>-</v>
      </c>
    </row>
    <row r="126" spans="2:11" x14ac:dyDescent="0.25">
      <c r="B126" s="165" t="s">
        <v>112</v>
      </c>
      <c r="C126" s="166" t="s">
        <v>319</v>
      </c>
      <c r="D126" s="166" t="s">
        <v>319</v>
      </c>
      <c r="E126" s="166" t="s">
        <v>319</v>
      </c>
      <c r="F126" s="166" t="s">
        <v>319</v>
      </c>
      <c r="G126" s="166" t="s">
        <v>319</v>
      </c>
      <c r="H126" s="166" t="s">
        <v>319</v>
      </c>
      <c r="I126" s="181" t="str">
        <f t="shared" ref="I126:I133" si="51">IFERROR(H126/G126-1,"-")</f>
        <v>-</v>
      </c>
      <c r="J126" s="184" t="str">
        <f t="shared" si="49"/>
        <v>-</v>
      </c>
      <c r="K126" s="167" t="str">
        <f t="shared" si="50"/>
        <v>-</v>
      </c>
    </row>
    <row r="127" spans="2:11" x14ac:dyDescent="0.25">
      <c r="B127" s="165" t="s">
        <v>115</v>
      </c>
      <c r="C127" s="166" t="s">
        <v>319</v>
      </c>
      <c r="D127" s="166" t="s">
        <v>319</v>
      </c>
      <c r="E127" s="166" t="s">
        <v>319</v>
      </c>
      <c r="F127" s="166" t="s">
        <v>319</v>
      </c>
      <c r="G127" s="166" t="s">
        <v>319</v>
      </c>
      <c r="H127" s="166" t="s">
        <v>319</v>
      </c>
      <c r="I127" s="181" t="str">
        <f t="shared" si="51"/>
        <v>-</v>
      </c>
      <c r="J127" s="184" t="str">
        <f t="shared" si="49"/>
        <v>-</v>
      </c>
      <c r="K127" s="167" t="str">
        <f t="shared" si="50"/>
        <v>-</v>
      </c>
    </row>
    <row r="128" spans="2:11" x14ac:dyDescent="0.25">
      <c r="B128" s="165" t="s">
        <v>118</v>
      </c>
      <c r="C128" s="166" t="s">
        <v>319</v>
      </c>
      <c r="D128" s="166" t="s">
        <v>319</v>
      </c>
      <c r="E128" s="166" t="s">
        <v>319</v>
      </c>
      <c r="F128" s="166" t="s">
        <v>319</v>
      </c>
      <c r="G128" s="166" t="s">
        <v>319</v>
      </c>
      <c r="H128" s="166" t="s">
        <v>319</v>
      </c>
      <c r="I128" s="181" t="str">
        <f t="shared" si="51"/>
        <v>-</v>
      </c>
      <c r="J128" s="184" t="str">
        <f t="shared" si="49"/>
        <v>-</v>
      </c>
      <c r="K128" s="167" t="str">
        <f t="shared" si="50"/>
        <v>-</v>
      </c>
    </row>
    <row r="129" spans="2:11" x14ac:dyDescent="0.25">
      <c r="B129" s="165" t="s">
        <v>125</v>
      </c>
      <c r="C129" s="166" t="s">
        <v>319</v>
      </c>
      <c r="D129" s="166" t="s">
        <v>319</v>
      </c>
      <c r="E129" s="166" t="s">
        <v>319</v>
      </c>
      <c r="F129" s="166" t="s">
        <v>319</v>
      </c>
      <c r="G129" s="166" t="s">
        <v>319</v>
      </c>
      <c r="H129" s="166" t="s">
        <v>319</v>
      </c>
      <c r="I129" s="181" t="str">
        <f t="shared" si="51"/>
        <v>-</v>
      </c>
      <c r="J129" s="184" t="str">
        <f t="shared" si="49"/>
        <v>-</v>
      </c>
      <c r="K129" s="167" t="str">
        <f t="shared" si="50"/>
        <v>-</v>
      </c>
    </row>
    <row r="130" spans="2:11" x14ac:dyDescent="0.25">
      <c r="B130" s="165" t="s">
        <v>121</v>
      </c>
      <c r="C130" s="166" t="s">
        <v>319</v>
      </c>
      <c r="D130" s="166" t="s">
        <v>319</v>
      </c>
      <c r="E130" s="166" t="s">
        <v>319</v>
      </c>
      <c r="F130" s="166" t="s">
        <v>319</v>
      </c>
      <c r="G130" s="166" t="s">
        <v>319</v>
      </c>
      <c r="H130" s="166" t="s">
        <v>319</v>
      </c>
      <c r="I130" s="181" t="str">
        <f t="shared" si="51"/>
        <v>-</v>
      </c>
      <c r="J130" s="184" t="str">
        <f t="shared" si="49"/>
        <v>-</v>
      </c>
      <c r="K130" s="167" t="str">
        <f t="shared" si="50"/>
        <v>-</v>
      </c>
    </row>
    <row r="131" spans="2:11" x14ac:dyDescent="0.25">
      <c r="B131" s="165" t="s">
        <v>130</v>
      </c>
      <c r="C131" s="166" t="s">
        <v>319</v>
      </c>
      <c r="D131" s="166" t="s">
        <v>319</v>
      </c>
      <c r="E131" s="166" t="s">
        <v>319</v>
      </c>
      <c r="F131" s="166" t="s">
        <v>319</v>
      </c>
      <c r="G131" s="166" t="s">
        <v>319</v>
      </c>
      <c r="H131" s="166" t="s">
        <v>319</v>
      </c>
      <c r="I131" s="181" t="str">
        <f t="shared" si="51"/>
        <v>-</v>
      </c>
      <c r="J131" s="184" t="str">
        <f t="shared" si="49"/>
        <v>-</v>
      </c>
      <c r="K131" s="167" t="str">
        <f t="shared" si="50"/>
        <v>-</v>
      </c>
    </row>
    <row r="132" spans="2:11" x14ac:dyDescent="0.25">
      <c r="B132" s="165" t="s">
        <v>133</v>
      </c>
      <c r="C132" s="166" t="s">
        <v>319</v>
      </c>
      <c r="D132" s="166" t="s">
        <v>319</v>
      </c>
      <c r="E132" s="166" t="s">
        <v>319</v>
      </c>
      <c r="F132" s="166" t="s">
        <v>319</v>
      </c>
      <c r="G132" s="166" t="s">
        <v>319</v>
      </c>
      <c r="H132" s="166" t="s">
        <v>319</v>
      </c>
      <c r="I132" s="181" t="str">
        <f t="shared" si="51"/>
        <v>-</v>
      </c>
      <c r="J132" s="184" t="str">
        <f t="shared" si="49"/>
        <v>-</v>
      </c>
      <c r="K132" s="167" t="str">
        <f t="shared" si="50"/>
        <v>-</v>
      </c>
    </row>
    <row r="133" spans="2:11" x14ac:dyDescent="0.25">
      <c r="B133" s="170" t="s">
        <v>147</v>
      </c>
      <c r="C133" s="171" t="str">
        <f t="shared" ref="C133:H133" si="52">IFERROR(C125-SUM(C126:C132),"nd")</f>
        <v>nd</v>
      </c>
      <c r="D133" s="171" t="str">
        <f t="shared" si="52"/>
        <v>nd</v>
      </c>
      <c r="E133" s="171" t="str">
        <f t="shared" si="52"/>
        <v>nd</v>
      </c>
      <c r="F133" s="171" t="str">
        <f t="shared" si="52"/>
        <v>nd</v>
      </c>
      <c r="G133" s="171" t="str">
        <f t="shared" si="52"/>
        <v>nd</v>
      </c>
      <c r="H133" s="171" t="str">
        <f t="shared" si="52"/>
        <v>nd</v>
      </c>
      <c r="I133" s="182" t="str">
        <f t="shared" si="51"/>
        <v>-</v>
      </c>
      <c r="J133" s="185" t="str">
        <f t="shared" si="49"/>
        <v>-</v>
      </c>
      <c r="K133" s="172" t="str">
        <f t="shared" si="50"/>
        <v>-</v>
      </c>
    </row>
    <row r="134" spans="2:11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5"/>
    </row>
    <row r="135" spans="2:11" x14ac:dyDescent="0.25">
      <c r="B135" s="158" t="s">
        <v>70</v>
      </c>
      <c r="C135" s="178">
        <f t="shared" ref="C135:H135" si="53">IFERROR(C136+C139,"nd")</f>
        <v>13012</v>
      </c>
      <c r="D135" s="178">
        <f t="shared" si="53"/>
        <v>3291</v>
      </c>
      <c r="E135" s="178">
        <f t="shared" si="53"/>
        <v>15796</v>
      </c>
      <c r="F135" s="178">
        <f t="shared" si="53"/>
        <v>16653</v>
      </c>
      <c r="G135" s="178">
        <f t="shared" si="53"/>
        <v>17056</v>
      </c>
      <c r="H135" s="178">
        <f t="shared" si="53"/>
        <v>17345</v>
      </c>
      <c r="I135" s="179">
        <f>IFERROR(H135/G135-1,"-")</f>
        <v>1.6944183864915585E-2</v>
      </c>
      <c r="J135" s="178">
        <f>IFERROR(H135-G135,"-")</f>
        <v>289</v>
      </c>
      <c r="K135" s="179">
        <f>IFERROR(H135/H$9,"-")</f>
        <v>4.315589117101875E-2</v>
      </c>
    </row>
    <row r="136" spans="2:11" x14ac:dyDescent="0.25">
      <c r="B136" s="161" t="s">
        <v>99</v>
      </c>
      <c r="C136" s="162">
        <v>742</v>
      </c>
      <c r="D136" s="162">
        <v>1364</v>
      </c>
      <c r="E136" s="162">
        <v>1214</v>
      </c>
      <c r="F136" s="162">
        <v>2178</v>
      </c>
      <c r="G136" s="162">
        <v>1502</v>
      </c>
      <c r="H136" s="162">
        <v>1199</v>
      </c>
      <c r="I136" s="180">
        <f>IFERROR(H136/G136-1,"-")</f>
        <v>-0.20173102529960052</v>
      </c>
      <c r="J136" s="183">
        <f t="shared" ref="J136:J147" si="54">IFERROR(H136-G136,"-")</f>
        <v>-303</v>
      </c>
      <c r="K136" s="163">
        <f t="shared" ref="K136:K147" si="55">IFERROR(H136/H$9,"-")</f>
        <v>2.9832178445691254E-3</v>
      </c>
    </row>
    <row r="137" spans="2:11" x14ac:dyDescent="0.25">
      <c r="B137" s="165" t="s">
        <v>105</v>
      </c>
      <c r="C137" s="166">
        <v>617</v>
      </c>
      <c r="D137" s="166">
        <v>1090</v>
      </c>
      <c r="E137" s="166">
        <v>775</v>
      </c>
      <c r="F137" s="166">
        <v>1447</v>
      </c>
      <c r="G137" s="166">
        <v>1059</v>
      </c>
      <c r="H137" s="166">
        <v>656</v>
      </c>
      <c r="I137" s="181">
        <f>IFERROR(H137/G137-1,"-")</f>
        <v>-0.38054768649669501</v>
      </c>
      <c r="J137" s="184">
        <f t="shared" si="54"/>
        <v>-403</v>
      </c>
      <c r="K137" s="167">
        <f t="shared" si="55"/>
        <v>1.6321859099560853E-3</v>
      </c>
    </row>
    <row r="138" spans="2:11" x14ac:dyDescent="0.25">
      <c r="B138" s="165" t="s">
        <v>102</v>
      </c>
      <c r="C138" s="166">
        <v>125</v>
      </c>
      <c r="D138" s="166">
        <v>274</v>
      </c>
      <c r="E138" s="166">
        <v>439</v>
      </c>
      <c r="F138" s="166">
        <v>731</v>
      </c>
      <c r="G138" s="166">
        <v>443</v>
      </c>
      <c r="H138" s="166">
        <v>543</v>
      </c>
      <c r="I138" s="181">
        <f>IFERROR(H138/G138-1,"-")</f>
        <v>0.22573363431151239</v>
      </c>
      <c r="J138" s="184">
        <f t="shared" si="54"/>
        <v>100</v>
      </c>
      <c r="K138" s="167">
        <f t="shared" si="55"/>
        <v>1.3510319346130401E-3</v>
      </c>
    </row>
    <row r="139" spans="2:11" x14ac:dyDescent="0.25">
      <c r="B139" s="161" t="s">
        <v>109</v>
      </c>
      <c r="C139" s="162">
        <v>12270</v>
      </c>
      <c r="D139" s="162">
        <v>1927</v>
      </c>
      <c r="E139" s="162">
        <v>14582</v>
      </c>
      <c r="F139" s="162">
        <v>14475</v>
      </c>
      <c r="G139" s="162">
        <v>15554</v>
      </c>
      <c r="H139" s="162">
        <v>16146</v>
      </c>
      <c r="I139" s="180">
        <f>IFERROR(H139/G139-1,"-")</f>
        <v>3.8060948952038043E-2</v>
      </c>
      <c r="J139" s="183">
        <f t="shared" si="54"/>
        <v>592</v>
      </c>
      <c r="K139" s="163">
        <f t="shared" si="55"/>
        <v>4.0172673326449623E-2</v>
      </c>
    </row>
    <row r="140" spans="2:11" x14ac:dyDescent="0.25">
      <c r="B140" s="165" t="s">
        <v>112</v>
      </c>
      <c r="C140" s="166">
        <v>6096</v>
      </c>
      <c r="D140" s="166">
        <v>67</v>
      </c>
      <c r="E140" s="166">
        <v>5025</v>
      </c>
      <c r="F140" s="166">
        <v>5503</v>
      </c>
      <c r="G140" s="166">
        <v>6655</v>
      </c>
      <c r="H140" s="166">
        <v>6578</v>
      </c>
      <c r="I140" s="181">
        <f t="shared" ref="I140:I147" si="56">IFERROR(H140/G140-1,"-")</f>
        <v>-1.1570247933884281E-2</v>
      </c>
      <c r="J140" s="184">
        <f t="shared" si="54"/>
        <v>-77</v>
      </c>
      <c r="K140" s="167">
        <f t="shared" si="55"/>
        <v>1.6366644688553551E-2</v>
      </c>
    </row>
    <row r="141" spans="2:11" x14ac:dyDescent="0.25">
      <c r="B141" s="165" t="s">
        <v>115</v>
      </c>
      <c r="C141" s="166">
        <v>664</v>
      </c>
      <c r="D141" s="166">
        <v>166</v>
      </c>
      <c r="E141" s="166">
        <v>1436</v>
      </c>
      <c r="F141" s="166">
        <v>1030</v>
      </c>
      <c r="G141" s="166">
        <v>1161</v>
      </c>
      <c r="H141" s="166">
        <v>1176</v>
      </c>
      <c r="I141" s="181">
        <f t="shared" si="56"/>
        <v>1.2919896640826822E-2</v>
      </c>
      <c r="J141" s="184">
        <f t="shared" si="54"/>
        <v>15</v>
      </c>
      <c r="K141" s="167">
        <f t="shared" si="55"/>
        <v>2.9259918141895675E-3</v>
      </c>
    </row>
    <row r="142" spans="2:11" x14ac:dyDescent="0.25">
      <c r="B142" s="165" t="s">
        <v>118</v>
      </c>
      <c r="C142" s="166">
        <v>466</v>
      </c>
      <c r="D142" s="166">
        <v>477</v>
      </c>
      <c r="E142" s="166">
        <v>1508</v>
      </c>
      <c r="F142" s="166">
        <v>1311</v>
      </c>
      <c r="G142" s="166">
        <v>1186</v>
      </c>
      <c r="H142" s="166">
        <v>1319</v>
      </c>
      <c r="I142" s="181">
        <f t="shared" si="56"/>
        <v>0.11214165261382791</v>
      </c>
      <c r="J142" s="184">
        <f t="shared" si="54"/>
        <v>133</v>
      </c>
      <c r="K142" s="167">
        <f t="shared" si="55"/>
        <v>3.2817884378537753E-3</v>
      </c>
    </row>
    <row r="143" spans="2:11" x14ac:dyDescent="0.25">
      <c r="B143" s="165" t="s">
        <v>125</v>
      </c>
      <c r="C143" s="166">
        <v>359</v>
      </c>
      <c r="D143" s="166">
        <v>29</v>
      </c>
      <c r="E143" s="166">
        <v>717</v>
      </c>
      <c r="F143" s="166">
        <v>467</v>
      </c>
      <c r="G143" s="166">
        <v>499</v>
      </c>
      <c r="H143" s="166">
        <v>540</v>
      </c>
      <c r="I143" s="181">
        <f t="shared" si="56"/>
        <v>8.21643286573146E-2</v>
      </c>
      <c r="J143" s="184">
        <f t="shared" si="54"/>
        <v>41</v>
      </c>
      <c r="K143" s="167">
        <f t="shared" si="55"/>
        <v>1.3435676697809238E-3</v>
      </c>
    </row>
    <row r="144" spans="2:11" x14ac:dyDescent="0.25">
      <c r="B144" s="165" t="s">
        <v>121</v>
      </c>
      <c r="C144" s="166">
        <v>190</v>
      </c>
      <c r="D144" s="166">
        <v>11</v>
      </c>
      <c r="E144" s="166">
        <v>449</v>
      </c>
      <c r="F144" s="166">
        <v>244</v>
      </c>
      <c r="G144" s="166">
        <v>336</v>
      </c>
      <c r="H144" s="166">
        <v>342</v>
      </c>
      <c r="I144" s="181">
        <f t="shared" si="56"/>
        <v>1.7857142857142794E-2</v>
      </c>
      <c r="J144" s="184">
        <f t="shared" si="54"/>
        <v>6</v>
      </c>
      <c r="K144" s="167">
        <f t="shared" si="55"/>
        <v>8.5092619086125172E-4</v>
      </c>
    </row>
    <row r="145" spans="2:11" x14ac:dyDescent="0.25">
      <c r="B145" s="165" t="s">
        <v>130</v>
      </c>
      <c r="C145" s="166">
        <v>380</v>
      </c>
      <c r="D145" s="166">
        <v>15</v>
      </c>
      <c r="E145" s="166">
        <v>219</v>
      </c>
      <c r="F145" s="166">
        <v>294</v>
      </c>
      <c r="G145" s="166">
        <v>182</v>
      </c>
      <c r="H145" s="166">
        <v>245</v>
      </c>
      <c r="I145" s="181">
        <f t="shared" si="56"/>
        <v>0.34615384615384626</v>
      </c>
      <c r="J145" s="184">
        <f t="shared" si="54"/>
        <v>63</v>
      </c>
      <c r="K145" s="167">
        <f t="shared" si="55"/>
        <v>6.0958162795615993E-4</v>
      </c>
    </row>
    <row r="146" spans="2:11" x14ac:dyDescent="0.25">
      <c r="B146" s="165" t="s">
        <v>133</v>
      </c>
      <c r="C146" s="166">
        <v>656</v>
      </c>
      <c r="D146" s="166">
        <v>4</v>
      </c>
      <c r="E146" s="166">
        <v>163</v>
      </c>
      <c r="F146" s="166">
        <v>282</v>
      </c>
      <c r="G146" s="166">
        <v>305</v>
      </c>
      <c r="H146" s="166">
        <v>269</v>
      </c>
      <c r="I146" s="181">
        <f t="shared" si="56"/>
        <v>-0.11803278688524588</v>
      </c>
      <c r="J146" s="184">
        <f t="shared" si="54"/>
        <v>-36</v>
      </c>
      <c r="K146" s="167">
        <f t="shared" si="55"/>
        <v>6.692957466130898E-4</v>
      </c>
    </row>
    <row r="147" spans="2:11" x14ac:dyDescent="0.25">
      <c r="B147" s="170" t="s">
        <v>147</v>
      </c>
      <c r="C147" s="171">
        <f t="shared" ref="C147:H147" si="57">IFERROR(C139-SUM(C140:C146),"nd")</f>
        <v>3459</v>
      </c>
      <c r="D147" s="171">
        <f t="shared" si="57"/>
        <v>1158</v>
      </c>
      <c r="E147" s="171">
        <f t="shared" si="57"/>
        <v>5065</v>
      </c>
      <c r="F147" s="171">
        <f t="shared" si="57"/>
        <v>5344</v>
      </c>
      <c r="G147" s="171">
        <f t="shared" si="57"/>
        <v>5230</v>
      </c>
      <c r="H147" s="171">
        <f t="shared" si="57"/>
        <v>5677</v>
      </c>
      <c r="I147" s="182">
        <f t="shared" si="56"/>
        <v>8.5468451242829868E-2</v>
      </c>
      <c r="J147" s="185">
        <f t="shared" si="54"/>
        <v>447</v>
      </c>
      <c r="K147" s="172">
        <f t="shared" si="55"/>
        <v>1.4124877150641304E-2</v>
      </c>
    </row>
    <row r="148" spans="2:11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5"/>
    </row>
    <row r="149" spans="2:11" x14ac:dyDescent="0.25">
      <c r="B149" s="158" t="s">
        <v>70</v>
      </c>
      <c r="C149" s="178">
        <f t="shared" ref="C149:H149" si="58">IFERROR(C150+C153,"nd")</f>
        <v>1913</v>
      </c>
      <c r="D149" s="178">
        <f t="shared" si="58"/>
        <v>327</v>
      </c>
      <c r="E149" s="178">
        <f t="shared" si="58"/>
        <v>5051</v>
      </c>
      <c r="F149" s="178">
        <f t="shared" si="58"/>
        <v>5926</v>
      </c>
      <c r="G149" s="178">
        <f t="shared" si="58"/>
        <v>16998</v>
      </c>
      <c r="H149" s="178">
        <f t="shared" si="58"/>
        <v>16891</v>
      </c>
      <c r="I149" s="179">
        <f>IFERROR(H149/G149-1,"-")</f>
        <v>-6.2948582186139745E-3</v>
      </c>
      <c r="J149" s="178">
        <f>IFERROR(H149-G149,"-")</f>
        <v>-107</v>
      </c>
      <c r="K149" s="179">
        <f>IFERROR(H149/H$9,"-")</f>
        <v>4.2026299093091822E-2</v>
      </c>
    </row>
    <row r="150" spans="2:11" x14ac:dyDescent="0.25">
      <c r="B150" s="161" t="s">
        <v>99</v>
      </c>
      <c r="C150" s="162">
        <v>287</v>
      </c>
      <c r="D150" s="162">
        <v>126</v>
      </c>
      <c r="E150" s="162">
        <v>558</v>
      </c>
      <c r="F150" s="162">
        <v>798</v>
      </c>
      <c r="G150" s="162">
        <v>1339</v>
      </c>
      <c r="H150" s="162">
        <v>1225</v>
      </c>
      <c r="I150" s="180">
        <f>IFERROR(H150/G150-1,"-")</f>
        <v>-8.5138162808065743E-2</v>
      </c>
      <c r="J150" s="183">
        <f t="shared" ref="J150:J161" si="59">IFERROR(H150-G150,"-")</f>
        <v>-114</v>
      </c>
      <c r="K150" s="163">
        <f t="shared" ref="K150:K161" si="60">IFERROR(H150/H$9,"-")</f>
        <v>3.0479081397807996E-3</v>
      </c>
    </row>
    <row r="151" spans="2:11" x14ac:dyDescent="0.25">
      <c r="B151" s="165" t="s">
        <v>105</v>
      </c>
      <c r="C151" s="166">
        <v>245</v>
      </c>
      <c r="D151" s="166">
        <v>38</v>
      </c>
      <c r="E151" s="166">
        <v>291</v>
      </c>
      <c r="F151" s="166">
        <v>270</v>
      </c>
      <c r="G151" s="166">
        <v>1048</v>
      </c>
      <c r="H151" s="166">
        <v>774</v>
      </c>
      <c r="I151" s="181">
        <f>IFERROR(H151/G151-1,"-")</f>
        <v>-0.26145038167938928</v>
      </c>
      <c r="J151" s="184">
        <f t="shared" si="59"/>
        <v>-274</v>
      </c>
      <c r="K151" s="167">
        <f t="shared" si="60"/>
        <v>1.9257803266859907E-3</v>
      </c>
    </row>
    <row r="152" spans="2:11" x14ac:dyDescent="0.25">
      <c r="B152" s="165" t="s">
        <v>102</v>
      </c>
      <c r="C152" s="166">
        <v>42</v>
      </c>
      <c r="D152" s="166">
        <v>88</v>
      </c>
      <c r="E152" s="166">
        <v>267</v>
      </c>
      <c r="F152" s="166">
        <v>528</v>
      </c>
      <c r="G152" s="166">
        <v>291</v>
      </c>
      <c r="H152" s="166">
        <v>451</v>
      </c>
      <c r="I152" s="181">
        <f>IFERROR(H152/G152-1,"-")</f>
        <v>0.54982817869415812</v>
      </c>
      <c r="J152" s="184">
        <f t="shared" si="59"/>
        <v>160</v>
      </c>
      <c r="K152" s="167">
        <f t="shared" si="60"/>
        <v>1.1221278130948086E-3</v>
      </c>
    </row>
    <row r="153" spans="2:11" x14ac:dyDescent="0.25">
      <c r="B153" s="161" t="s">
        <v>109</v>
      </c>
      <c r="C153" s="162">
        <v>1626</v>
      </c>
      <c r="D153" s="162">
        <v>201</v>
      </c>
      <c r="E153" s="162">
        <v>4493</v>
      </c>
      <c r="F153" s="162">
        <v>5128</v>
      </c>
      <c r="G153" s="162">
        <v>15659</v>
      </c>
      <c r="H153" s="162">
        <v>15666</v>
      </c>
      <c r="I153" s="180">
        <f>IFERROR(H153/G153-1,"-")</f>
        <v>4.4702726866341358E-4</v>
      </c>
      <c r="J153" s="183">
        <f t="shared" si="59"/>
        <v>7</v>
      </c>
      <c r="K153" s="163">
        <f t="shared" si="60"/>
        <v>3.8978390953311022E-2</v>
      </c>
    </row>
    <row r="154" spans="2:11" x14ac:dyDescent="0.25">
      <c r="B154" s="165" t="s">
        <v>112</v>
      </c>
      <c r="C154" s="166">
        <v>279</v>
      </c>
      <c r="D154" s="166">
        <v>6</v>
      </c>
      <c r="E154" s="166">
        <v>1821</v>
      </c>
      <c r="F154" s="166">
        <v>1052</v>
      </c>
      <c r="G154" s="166">
        <v>7783</v>
      </c>
      <c r="H154" s="166">
        <v>8552</v>
      </c>
      <c r="I154" s="181">
        <f t="shared" ref="I154:I161" si="61">IFERROR(H154/G154-1,"-")</f>
        <v>9.8805088012334563E-2</v>
      </c>
      <c r="J154" s="184">
        <f t="shared" si="59"/>
        <v>769</v>
      </c>
      <c r="K154" s="167">
        <f t="shared" si="60"/>
        <v>2.1278130948086039E-2</v>
      </c>
    </row>
    <row r="155" spans="2:11" x14ac:dyDescent="0.25">
      <c r="B155" s="165" t="s">
        <v>115</v>
      </c>
      <c r="C155" s="166">
        <v>422</v>
      </c>
      <c r="D155" s="166">
        <v>65</v>
      </c>
      <c r="E155" s="166">
        <v>650</v>
      </c>
      <c r="F155" s="166">
        <v>1190</v>
      </c>
      <c r="G155" s="166">
        <v>1642</v>
      </c>
      <c r="H155" s="166">
        <v>1258</v>
      </c>
      <c r="I155" s="181">
        <f t="shared" si="61"/>
        <v>-0.23386114494518884</v>
      </c>
      <c r="J155" s="184">
        <f t="shared" si="59"/>
        <v>-384</v>
      </c>
      <c r="K155" s="167">
        <f t="shared" si="60"/>
        <v>3.130015052934078E-3</v>
      </c>
    </row>
    <row r="156" spans="2:11" x14ac:dyDescent="0.25">
      <c r="B156" s="165" t="s">
        <v>118</v>
      </c>
      <c r="C156" s="166">
        <v>56</v>
      </c>
      <c r="D156" s="166">
        <v>30</v>
      </c>
      <c r="E156" s="166">
        <v>156</v>
      </c>
      <c r="F156" s="166">
        <v>462</v>
      </c>
      <c r="G156" s="166">
        <v>247</v>
      </c>
      <c r="H156" s="166">
        <v>426</v>
      </c>
      <c r="I156" s="181">
        <f t="shared" si="61"/>
        <v>0.72469635627530371</v>
      </c>
      <c r="J156" s="184">
        <f t="shared" si="59"/>
        <v>179</v>
      </c>
      <c r="K156" s="167">
        <f t="shared" si="60"/>
        <v>1.0599256061605065E-3</v>
      </c>
    </row>
    <row r="157" spans="2:11" x14ac:dyDescent="0.25">
      <c r="B157" s="165" t="s">
        <v>125</v>
      </c>
      <c r="C157" s="166">
        <v>28</v>
      </c>
      <c r="D157" s="166">
        <v>2</v>
      </c>
      <c r="E157" s="166">
        <v>690</v>
      </c>
      <c r="F157" s="166">
        <v>316</v>
      </c>
      <c r="G157" s="166">
        <v>1048</v>
      </c>
      <c r="H157" s="166">
        <v>1272</v>
      </c>
      <c r="I157" s="181">
        <f t="shared" si="61"/>
        <v>0.21374045801526709</v>
      </c>
      <c r="J157" s="184">
        <f t="shared" si="59"/>
        <v>224</v>
      </c>
      <c r="K157" s="167">
        <f t="shared" si="60"/>
        <v>3.1648482888172874E-3</v>
      </c>
    </row>
    <row r="158" spans="2:11" x14ac:dyDescent="0.25">
      <c r="B158" s="165" t="s">
        <v>121</v>
      </c>
      <c r="C158" s="166">
        <v>37</v>
      </c>
      <c r="D158" s="166">
        <v>6</v>
      </c>
      <c r="E158" s="166">
        <v>111</v>
      </c>
      <c r="F158" s="166">
        <v>290</v>
      </c>
      <c r="G158" s="166">
        <v>330</v>
      </c>
      <c r="H158" s="166">
        <v>38</v>
      </c>
      <c r="I158" s="181">
        <f t="shared" si="61"/>
        <v>-0.88484848484848488</v>
      </c>
      <c r="J158" s="184">
        <f t="shared" si="59"/>
        <v>-292</v>
      </c>
      <c r="K158" s="167">
        <f t="shared" si="60"/>
        <v>9.4547354540139083E-5</v>
      </c>
    </row>
    <row r="159" spans="2:11" x14ac:dyDescent="0.25">
      <c r="B159" s="165" t="s">
        <v>130</v>
      </c>
      <c r="C159" s="166">
        <v>152</v>
      </c>
      <c r="D159" s="166">
        <v>1</v>
      </c>
      <c r="E159" s="166">
        <v>162</v>
      </c>
      <c r="F159" s="166">
        <v>160</v>
      </c>
      <c r="G159" s="166">
        <v>593</v>
      </c>
      <c r="H159" s="166">
        <v>734</v>
      </c>
      <c r="I159" s="181">
        <f t="shared" si="61"/>
        <v>0.23777403035413158</v>
      </c>
      <c r="J159" s="184">
        <f t="shared" si="59"/>
        <v>141</v>
      </c>
      <c r="K159" s="167">
        <f t="shared" si="60"/>
        <v>1.8262567955911076E-3</v>
      </c>
    </row>
    <row r="160" spans="2:11" x14ac:dyDescent="0.25">
      <c r="B160" s="165" t="s">
        <v>133</v>
      </c>
      <c r="C160" s="166">
        <v>158</v>
      </c>
      <c r="D160" s="166">
        <v>0</v>
      </c>
      <c r="E160" s="166">
        <v>138</v>
      </c>
      <c r="F160" s="166">
        <v>55</v>
      </c>
      <c r="G160" s="166">
        <v>1524</v>
      </c>
      <c r="H160" s="166">
        <v>1375</v>
      </c>
      <c r="I160" s="181">
        <f t="shared" si="61"/>
        <v>-9.776902887139105E-2</v>
      </c>
      <c r="J160" s="184">
        <f t="shared" si="59"/>
        <v>-149</v>
      </c>
      <c r="K160" s="167">
        <f t="shared" si="60"/>
        <v>3.4211213813866116E-3</v>
      </c>
    </row>
    <row r="161" spans="2:11" x14ac:dyDescent="0.25">
      <c r="B161" s="170" t="s">
        <v>147</v>
      </c>
      <c r="C161" s="171">
        <f t="shared" ref="C161:H161" si="62">IFERROR(C153-SUM(C154:C160),"nd")</f>
        <v>494</v>
      </c>
      <c r="D161" s="171">
        <f t="shared" si="62"/>
        <v>91</v>
      </c>
      <c r="E161" s="171">
        <f t="shared" si="62"/>
        <v>765</v>
      </c>
      <c r="F161" s="171">
        <f t="shared" si="62"/>
        <v>1603</v>
      </c>
      <c r="G161" s="171">
        <f t="shared" si="62"/>
        <v>2492</v>
      </c>
      <c r="H161" s="171">
        <f t="shared" si="62"/>
        <v>2011</v>
      </c>
      <c r="I161" s="182">
        <f t="shared" si="61"/>
        <v>-0.1930176565008026</v>
      </c>
      <c r="J161" s="185">
        <f t="shared" si="59"/>
        <v>-481</v>
      </c>
      <c r="K161" s="172">
        <f t="shared" si="60"/>
        <v>5.0035455257952553E-3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2B78-14BF-43D7-BC59-1E85F9AF2981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5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ht="6" customHeight="1" x14ac:dyDescent="0.25"/>
    <row r="5" spans="1:25" ht="15.75" x14ac:dyDescent="0.25">
      <c r="B5" s="186"/>
      <c r="C5" s="313" t="s">
        <v>64</v>
      </c>
      <c r="D5" s="314"/>
      <c r="E5" s="314"/>
      <c r="F5" s="314"/>
      <c r="G5" s="314"/>
      <c r="H5" s="314"/>
      <c r="I5" s="314"/>
      <c r="J5" s="314"/>
      <c r="K5" s="313" t="s">
        <v>63</v>
      </c>
      <c r="L5" s="314"/>
      <c r="M5" s="314"/>
      <c r="N5" s="314"/>
      <c r="O5" s="314"/>
      <c r="P5" s="314"/>
      <c r="Q5" s="314"/>
      <c r="R5" s="314"/>
      <c r="S5" s="313" t="s">
        <v>139</v>
      </c>
      <c r="T5" s="314"/>
      <c r="U5" s="314"/>
      <c r="V5" s="314"/>
      <c r="W5" s="314"/>
      <c r="X5" s="314"/>
      <c r="Y5" s="314"/>
    </row>
    <row r="6" spans="1:25" s="148" customFormat="1" ht="72" customHeight="1" x14ac:dyDescent="0.25">
      <c r="B6" s="149"/>
      <c r="C6" s="174" t="s">
        <v>263</v>
      </c>
      <c r="D6" s="174" t="s">
        <v>264</v>
      </c>
      <c r="E6" s="174" t="s">
        <v>265</v>
      </c>
      <c r="F6" s="174" t="s">
        <v>266</v>
      </c>
      <c r="G6" s="174" t="s">
        <v>267</v>
      </c>
      <c r="H6" s="174" t="s">
        <v>268</v>
      </c>
      <c r="I6" s="175" t="str">
        <f>CONCATENATE("var. ",RIGHT(H6,2),"/",RIGHT(G6,2))</f>
        <v>var. 25/24</v>
      </c>
      <c r="J6" s="175" t="str">
        <f>CONCATENATE("Cuota s/ total lugares de residencia ",RIGHT(H6,4))</f>
        <v>Cuota s/ total lugares de residencia 2025</v>
      </c>
      <c r="K6" s="174" t="s">
        <v>263</v>
      </c>
      <c r="L6" s="174" t="s">
        <v>264</v>
      </c>
      <c r="M6" s="174" t="s">
        <v>265</v>
      </c>
      <c r="N6" s="174" t="s">
        <v>266</v>
      </c>
      <c r="O6" s="174" t="s">
        <v>267</v>
      </c>
      <c r="P6" s="174" t="s">
        <v>268</v>
      </c>
      <c r="Q6" s="175" t="str">
        <f>CONCATENATE("var. ",RIGHT(P6,2),"/",RIGHT(O6,2))</f>
        <v>var. 25/24</v>
      </c>
      <c r="R6" s="175" t="str">
        <f>CONCATENATE("Cuota s/ total lugares de residencia ",RIGHT(P6,4))</f>
        <v>Cuota s/ total lugares de residencia 2025</v>
      </c>
      <c r="S6" s="174" t="s">
        <v>263</v>
      </c>
      <c r="T6" s="174" t="s">
        <v>265</v>
      </c>
      <c r="U6" s="174" t="s">
        <v>266</v>
      </c>
      <c r="V6" s="174" t="s">
        <v>267</v>
      </c>
      <c r="W6" s="174" t="s">
        <v>268</v>
      </c>
      <c r="X6" s="175" t="str">
        <f>CONCATENATE("var. ",RIGHT(W6,2),"/",RIGHT(V6,2))</f>
        <v>var. 25/24</v>
      </c>
      <c r="Y6" s="175" t="str">
        <f>CONCATENATE("Cuota s/ total lugares de residencia ",RIGHT(W6,4))</f>
        <v>Cuota s/ total lugares de residencia 2025</v>
      </c>
    </row>
    <row r="7" spans="1:25" x14ac:dyDescent="0.25">
      <c r="A7" s="1"/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x14ac:dyDescent="0.25">
      <c r="A8" s="1"/>
      <c r="B8" s="158" t="s">
        <v>70</v>
      </c>
      <c r="C8" s="178">
        <f t="shared" ref="C8:H8" si="0">C9+C12</f>
        <v>148691</v>
      </c>
      <c r="D8" s="178">
        <f t="shared" si="0"/>
        <v>44559</v>
      </c>
      <c r="E8" s="178">
        <f t="shared" si="0"/>
        <v>210898</v>
      </c>
      <c r="F8" s="178">
        <f t="shared" si="0"/>
        <v>258067</v>
      </c>
      <c r="G8" s="178">
        <f t="shared" si="0"/>
        <v>252025</v>
      </c>
      <c r="H8" s="178">
        <f t="shared" si="0"/>
        <v>251900</v>
      </c>
      <c r="I8" s="179">
        <f>IFERROR(H8/G8-1,"-")</f>
        <v>-4.9598254141458575E-4</v>
      </c>
      <c r="J8" s="179">
        <f t="shared" ref="J8:J20" si="1">H8/H$8</f>
        <v>1</v>
      </c>
      <c r="K8" s="178">
        <f t="shared" ref="K8:P8" si="2">K9+K12</f>
        <v>575900</v>
      </c>
      <c r="L8" s="178">
        <f t="shared" si="2"/>
        <v>155801</v>
      </c>
      <c r="M8" s="178">
        <f t="shared" si="2"/>
        <v>933260</v>
      </c>
      <c r="N8" s="178">
        <f t="shared" si="2"/>
        <v>1084680</v>
      </c>
      <c r="O8" s="178">
        <f t="shared" si="2"/>
        <v>1145697</v>
      </c>
      <c r="P8" s="178">
        <f t="shared" si="2"/>
        <v>1129689</v>
      </c>
      <c r="Q8" s="179">
        <f>IFERROR(P8/O8-1,"-")</f>
        <v>-1.3972280629171552E-2</v>
      </c>
      <c r="R8" s="179">
        <f t="shared" ref="R8:R20" si="3">P8/P$8</f>
        <v>1</v>
      </c>
      <c r="S8" s="178">
        <f>S9+S12</f>
        <v>724591</v>
      </c>
      <c r="T8" s="178">
        <f>T9+T12</f>
        <v>1144158</v>
      </c>
      <c r="U8" s="178">
        <f>U9+U12</f>
        <v>1342747</v>
      </c>
      <c r="V8" s="178">
        <f>V9+V12</f>
        <v>1397722</v>
      </c>
      <c r="W8" s="178">
        <f>W9+W12</f>
        <v>1381589</v>
      </c>
      <c r="X8" s="179">
        <f>IFERROR(W8/V8-1,"-")</f>
        <v>-1.1542352484971929E-2</v>
      </c>
      <c r="Y8" s="179">
        <f>W8/W$8</f>
        <v>1</v>
      </c>
    </row>
    <row r="9" spans="1:25" x14ac:dyDescent="0.25">
      <c r="A9" s="1"/>
      <c r="B9" s="161" t="s">
        <v>99</v>
      </c>
      <c r="C9" s="162">
        <v>30892</v>
      </c>
      <c r="D9" s="162">
        <v>22092</v>
      </c>
      <c r="E9" s="162">
        <v>47086</v>
      </c>
      <c r="F9" s="162">
        <v>65902</v>
      </c>
      <c r="G9" s="162">
        <v>59268</v>
      </c>
      <c r="H9" s="162">
        <v>54310</v>
      </c>
      <c r="I9" s="163">
        <f>IFERROR(H9/G9-1,"-")</f>
        <v>-8.3653911048120366E-2</v>
      </c>
      <c r="J9" s="163">
        <f t="shared" si="1"/>
        <v>0.21560142913854705</v>
      </c>
      <c r="K9" s="162">
        <v>91967</v>
      </c>
      <c r="L9" s="162">
        <v>82473</v>
      </c>
      <c r="M9" s="162">
        <v>171740</v>
      </c>
      <c r="N9" s="162">
        <v>180632</v>
      </c>
      <c r="O9" s="162">
        <v>166659</v>
      </c>
      <c r="P9" s="162">
        <v>174679</v>
      </c>
      <c r="Q9" s="163">
        <f>IFERROR(P9/O9-1,"-")</f>
        <v>4.8122213621826671E-2</v>
      </c>
      <c r="R9" s="163">
        <f t="shared" si="3"/>
        <v>0.15462574212902844</v>
      </c>
      <c r="S9" s="162">
        <v>122859</v>
      </c>
      <c r="T9" s="162">
        <v>218826</v>
      </c>
      <c r="U9" s="162">
        <v>246534</v>
      </c>
      <c r="V9" s="162">
        <v>225927</v>
      </c>
      <c r="W9" s="162">
        <v>228989</v>
      </c>
      <c r="X9" s="163">
        <f>IFERROR(W9/V9-1,"-")</f>
        <v>1.3553050321563953E-2</v>
      </c>
      <c r="Y9" s="163">
        <f>W9/W$8</f>
        <v>0.16574321306843062</v>
      </c>
    </row>
    <row r="10" spans="1:25" x14ac:dyDescent="0.25">
      <c r="A10" s="164"/>
      <c r="B10" s="165" t="s">
        <v>105</v>
      </c>
      <c r="C10" s="166">
        <v>14381</v>
      </c>
      <c r="D10" s="166">
        <v>16688</v>
      </c>
      <c r="E10" s="166">
        <v>25957</v>
      </c>
      <c r="F10" s="166">
        <v>36205</v>
      </c>
      <c r="G10" s="166">
        <v>31918</v>
      </c>
      <c r="H10" s="166">
        <v>27089</v>
      </c>
      <c r="I10" s="167">
        <f>IFERROR(H10/G10-1,"-")</f>
        <v>-0.15129394072310298</v>
      </c>
      <c r="J10" s="167">
        <f t="shared" si="1"/>
        <v>0.10753870583564906</v>
      </c>
      <c r="K10" s="166">
        <v>26759</v>
      </c>
      <c r="L10" s="166">
        <v>54648</v>
      </c>
      <c r="M10" s="166">
        <v>62419</v>
      </c>
      <c r="N10" s="166">
        <v>55283</v>
      </c>
      <c r="O10" s="166">
        <v>46644</v>
      </c>
      <c r="P10" s="166">
        <v>50494</v>
      </c>
      <c r="Q10" s="167">
        <f>IFERROR(P10/O10-1,"-")</f>
        <v>8.2540090901294993E-2</v>
      </c>
      <c r="R10" s="167">
        <f t="shared" si="3"/>
        <v>4.4697257386767511E-2</v>
      </c>
      <c r="S10" s="166">
        <v>41140</v>
      </c>
      <c r="T10" s="166">
        <v>88376</v>
      </c>
      <c r="U10" s="166">
        <v>91488</v>
      </c>
      <c r="V10" s="166">
        <v>78562</v>
      </c>
      <c r="W10" s="166">
        <v>77583</v>
      </c>
      <c r="X10" s="167">
        <f>IFERROR(W10/V10-1,"-")</f>
        <v>-1.246149537944552E-2</v>
      </c>
      <c r="Y10" s="167">
        <f>W10/W$8</f>
        <v>5.6154905691924301E-2</v>
      </c>
    </row>
    <row r="11" spans="1:25" x14ac:dyDescent="0.25">
      <c r="A11" s="164"/>
      <c r="B11" s="165" t="s">
        <v>102</v>
      </c>
      <c r="C11" s="166">
        <v>16511</v>
      </c>
      <c r="D11" s="166">
        <v>5404</v>
      </c>
      <c r="E11" s="166">
        <v>21129</v>
      </c>
      <c r="F11" s="166">
        <v>29697</v>
      </c>
      <c r="G11" s="166">
        <v>27350</v>
      </c>
      <c r="H11" s="166">
        <v>27221</v>
      </c>
      <c r="I11" s="167">
        <f>IFERROR(H11/G11-1,"-")</f>
        <v>-4.7166361974405602E-3</v>
      </c>
      <c r="J11" s="167">
        <f t="shared" si="1"/>
        <v>0.10806272330289797</v>
      </c>
      <c r="K11" s="166">
        <v>65208</v>
      </c>
      <c r="L11" s="166">
        <v>27825</v>
      </c>
      <c r="M11" s="166">
        <v>109321</v>
      </c>
      <c r="N11" s="166">
        <v>125349</v>
      </c>
      <c r="O11" s="166">
        <v>120015</v>
      </c>
      <c r="P11" s="166">
        <v>124185</v>
      </c>
      <c r="Q11" s="167">
        <f>IFERROR(P11/O11-1,"-")</f>
        <v>3.4745656792900981E-2</v>
      </c>
      <c r="R11" s="167">
        <f t="shared" si="3"/>
        <v>0.10992848474226093</v>
      </c>
      <c r="S11" s="166">
        <v>81719</v>
      </c>
      <c r="T11" s="166">
        <v>130450</v>
      </c>
      <c r="U11" s="166">
        <v>155046</v>
      </c>
      <c r="V11" s="166">
        <v>147365</v>
      </c>
      <c r="W11" s="166">
        <v>151406</v>
      </c>
      <c r="X11" s="167">
        <f>IFERROR(W11/V11-1,"-")</f>
        <v>2.7421708003935841E-2</v>
      </c>
      <c r="Y11" s="167">
        <f>W11/W$8</f>
        <v>0.10958830737650632</v>
      </c>
    </row>
    <row r="12" spans="1:25" x14ac:dyDescent="0.25">
      <c r="A12" s="1"/>
      <c r="B12" s="161" t="s">
        <v>109</v>
      </c>
      <c r="C12" s="162">
        <v>117799</v>
      </c>
      <c r="D12" s="162">
        <v>22467</v>
      </c>
      <c r="E12" s="162">
        <v>163812</v>
      </c>
      <c r="F12" s="162">
        <v>192165</v>
      </c>
      <c r="G12" s="162">
        <v>192757</v>
      </c>
      <c r="H12" s="162">
        <v>197590</v>
      </c>
      <c r="I12" s="163">
        <f>IFERROR(H12/G12-1,"-")</f>
        <v>2.5073019397479746E-2</v>
      </c>
      <c r="J12" s="163">
        <f t="shared" si="1"/>
        <v>0.78439857086145293</v>
      </c>
      <c r="K12" s="162">
        <v>483933</v>
      </c>
      <c r="L12" s="162">
        <v>73328</v>
      </c>
      <c r="M12" s="162">
        <v>761520</v>
      </c>
      <c r="N12" s="162">
        <v>904048</v>
      </c>
      <c r="O12" s="162">
        <v>979038</v>
      </c>
      <c r="P12" s="162">
        <v>955010</v>
      </c>
      <c r="Q12" s="163">
        <f>IFERROR(P12/O12-1,"-")</f>
        <v>-2.454245902610519E-2</v>
      </c>
      <c r="R12" s="163">
        <f t="shared" si="3"/>
        <v>0.84537425787097153</v>
      </c>
      <c r="S12" s="162">
        <v>601732</v>
      </c>
      <c r="T12" s="162">
        <v>925332</v>
      </c>
      <c r="U12" s="162">
        <v>1096213</v>
      </c>
      <c r="V12" s="162">
        <v>1171795</v>
      </c>
      <c r="W12" s="162">
        <v>1152600</v>
      </c>
      <c r="X12" s="163">
        <f>IFERROR(W12/V12-1,"-")</f>
        <v>-1.6380851599469226E-2</v>
      </c>
      <c r="Y12" s="163">
        <f>W12/W$8</f>
        <v>0.83425678693156935</v>
      </c>
    </row>
    <row r="13" spans="1:25" s="57" customFormat="1" x14ac:dyDescent="0.25">
      <c r="B13" s="165" t="s">
        <v>112</v>
      </c>
      <c r="C13" s="166">
        <v>39547</v>
      </c>
      <c r="D13" s="166">
        <v>1417</v>
      </c>
      <c r="E13" s="166">
        <v>53527</v>
      </c>
      <c r="F13" s="166">
        <v>68980</v>
      </c>
      <c r="G13" s="166">
        <v>66014</v>
      </c>
      <c r="H13" s="166">
        <v>65639</v>
      </c>
      <c r="I13" s="167">
        <f t="shared" ref="I13:I20" si="4">IFERROR(H13/G13-1,"-")</f>
        <v>-5.6806132032599654E-3</v>
      </c>
      <c r="J13" s="167">
        <f t="shared" si="1"/>
        <v>0.26057562524811434</v>
      </c>
      <c r="K13" s="166">
        <v>200754</v>
      </c>
      <c r="L13" s="166">
        <v>3387</v>
      </c>
      <c r="M13" s="166">
        <v>323077</v>
      </c>
      <c r="N13" s="166">
        <v>379170</v>
      </c>
      <c r="O13" s="166">
        <v>413412</v>
      </c>
      <c r="P13" s="166">
        <v>409458</v>
      </c>
      <c r="Q13" s="167">
        <f t="shared" ref="Q13:Q20" si="5">IFERROR(P13/O13-1,"-")</f>
        <v>-9.5643087283387995E-3</v>
      </c>
      <c r="R13" s="167">
        <f t="shared" si="3"/>
        <v>0.36245196686875769</v>
      </c>
      <c r="S13" s="166">
        <v>240301</v>
      </c>
      <c r="T13" s="166">
        <v>376604</v>
      </c>
      <c r="U13" s="166">
        <v>448150</v>
      </c>
      <c r="V13" s="166">
        <v>479426</v>
      </c>
      <c r="W13" s="166">
        <v>475097</v>
      </c>
      <c r="X13" s="167">
        <f t="shared" ref="X13:X20" si="6">IFERROR(W13/V13-1,"-")</f>
        <v>-9.0295478342851121E-3</v>
      </c>
      <c r="Y13" s="167">
        <f t="shared" ref="Y13:Y20" si="7">W13/W$8</f>
        <v>0.34387723121709857</v>
      </c>
    </row>
    <row r="14" spans="1:25" s="57" customFormat="1" x14ac:dyDescent="0.25">
      <c r="B14" s="165" t="s">
        <v>115</v>
      </c>
      <c r="C14" s="166">
        <v>18311</v>
      </c>
      <c r="D14" s="166">
        <v>3791</v>
      </c>
      <c r="E14" s="166">
        <v>22853</v>
      </c>
      <c r="F14" s="166">
        <v>28385</v>
      </c>
      <c r="G14" s="166">
        <v>28876</v>
      </c>
      <c r="H14" s="166">
        <v>28896</v>
      </c>
      <c r="I14" s="167">
        <f t="shared" si="4"/>
        <v>6.9261670591491686E-4</v>
      </c>
      <c r="J14" s="167">
        <f t="shared" si="1"/>
        <v>0.11471218737594284</v>
      </c>
      <c r="K14" s="166">
        <v>68786</v>
      </c>
      <c r="L14" s="166">
        <v>11407</v>
      </c>
      <c r="M14" s="166">
        <v>90318</v>
      </c>
      <c r="N14" s="166">
        <v>111710</v>
      </c>
      <c r="O14" s="166">
        <v>121886</v>
      </c>
      <c r="P14" s="166">
        <v>115312</v>
      </c>
      <c r="Q14" s="167">
        <f t="shared" si="5"/>
        <v>-5.3935644782829861E-2</v>
      </c>
      <c r="R14" s="167">
        <f t="shared" si="3"/>
        <v>0.10207411066231503</v>
      </c>
      <c r="S14" s="166">
        <v>87097</v>
      </c>
      <c r="T14" s="166">
        <v>113171</v>
      </c>
      <c r="U14" s="166">
        <v>140095</v>
      </c>
      <c r="V14" s="166">
        <v>150762</v>
      </c>
      <c r="W14" s="166">
        <v>144208</v>
      </c>
      <c r="X14" s="167">
        <f t="shared" si="6"/>
        <v>-4.347249306854517E-2</v>
      </c>
      <c r="Y14" s="167">
        <f t="shared" si="7"/>
        <v>0.10437836433266333</v>
      </c>
    </row>
    <row r="15" spans="1:25" x14ac:dyDescent="0.25">
      <c r="A15" s="1"/>
      <c r="B15" s="165" t="s">
        <v>118</v>
      </c>
      <c r="C15" s="166">
        <v>7641</v>
      </c>
      <c r="D15" s="166">
        <v>5212</v>
      </c>
      <c r="E15" s="166">
        <v>11029</v>
      </c>
      <c r="F15" s="166">
        <v>13759</v>
      </c>
      <c r="G15" s="166">
        <v>11470</v>
      </c>
      <c r="H15" s="166">
        <v>11880</v>
      </c>
      <c r="I15" s="167">
        <f t="shared" si="4"/>
        <v>3.574542284219695E-2</v>
      </c>
      <c r="J15" s="167">
        <f t="shared" si="1"/>
        <v>4.7161572052401748E-2</v>
      </c>
      <c r="K15" s="166">
        <v>24259</v>
      </c>
      <c r="L15" s="166">
        <v>14881</v>
      </c>
      <c r="M15" s="166">
        <v>44833</v>
      </c>
      <c r="N15" s="166">
        <v>53793</v>
      </c>
      <c r="O15" s="166">
        <v>57281</v>
      </c>
      <c r="P15" s="166">
        <v>52323</v>
      </c>
      <c r="Q15" s="167">
        <f t="shared" si="5"/>
        <v>-8.6555751470819287E-2</v>
      </c>
      <c r="R15" s="167">
        <f t="shared" si="3"/>
        <v>4.6316287048913461E-2</v>
      </c>
      <c r="S15" s="166">
        <v>31900</v>
      </c>
      <c r="T15" s="166">
        <v>55862</v>
      </c>
      <c r="U15" s="166">
        <v>67552</v>
      </c>
      <c r="V15" s="166">
        <v>68751</v>
      </c>
      <c r="W15" s="166">
        <v>64203</v>
      </c>
      <c r="X15" s="167">
        <f t="shared" si="6"/>
        <v>-6.6151765065235457E-2</v>
      </c>
      <c r="Y15" s="167">
        <f t="shared" si="7"/>
        <v>4.647040472962654E-2</v>
      </c>
    </row>
    <row r="16" spans="1:25" x14ac:dyDescent="0.25">
      <c r="A16" s="1"/>
      <c r="B16" s="165" t="s">
        <v>125</v>
      </c>
      <c r="C16" s="166">
        <v>3334</v>
      </c>
      <c r="D16" s="166">
        <v>296</v>
      </c>
      <c r="E16" s="166">
        <v>6812</v>
      </c>
      <c r="F16" s="166">
        <v>5343</v>
      </c>
      <c r="G16" s="166">
        <v>5121</v>
      </c>
      <c r="H16" s="166">
        <v>5379</v>
      </c>
      <c r="I16" s="167">
        <f t="shared" si="4"/>
        <v>5.0380785002929196E-2</v>
      </c>
      <c r="J16" s="167">
        <f t="shared" si="1"/>
        <v>2.1353711790393012E-2</v>
      </c>
      <c r="K16" s="166">
        <v>16002</v>
      </c>
      <c r="L16" s="166">
        <v>992</v>
      </c>
      <c r="M16" s="166">
        <v>36569</v>
      </c>
      <c r="N16" s="166">
        <v>33659</v>
      </c>
      <c r="O16" s="166">
        <v>37308</v>
      </c>
      <c r="P16" s="166">
        <v>35283</v>
      </c>
      <c r="Q16" s="167">
        <f t="shared" si="5"/>
        <v>-5.4277902862656768E-2</v>
      </c>
      <c r="R16" s="167">
        <f t="shared" si="3"/>
        <v>3.1232489649806273E-2</v>
      </c>
      <c r="S16" s="166">
        <v>19336</v>
      </c>
      <c r="T16" s="166">
        <v>43381</v>
      </c>
      <c r="U16" s="166">
        <v>39002</v>
      </c>
      <c r="V16" s="166">
        <v>42429</v>
      </c>
      <c r="W16" s="166">
        <v>40662</v>
      </c>
      <c r="X16" s="167">
        <f t="shared" si="6"/>
        <v>-4.1646043979353786E-2</v>
      </c>
      <c r="Y16" s="167">
        <f t="shared" si="7"/>
        <v>2.94313287091892E-2</v>
      </c>
    </row>
    <row r="17" spans="1:25" x14ac:dyDescent="0.25">
      <c r="A17" s="57"/>
      <c r="B17" s="165" t="s">
        <v>121</v>
      </c>
      <c r="C17" s="166">
        <v>2305</v>
      </c>
      <c r="D17" s="166">
        <v>421</v>
      </c>
      <c r="E17" s="166">
        <v>3717</v>
      </c>
      <c r="F17" s="166">
        <v>3400</v>
      </c>
      <c r="G17" s="166">
        <v>3560</v>
      </c>
      <c r="H17" s="166">
        <v>3536</v>
      </c>
      <c r="I17" s="167">
        <f t="shared" si="4"/>
        <v>-6.741573033707815E-3</v>
      </c>
      <c r="J17" s="167">
        <f t="shared" si="1"/>
        <v>1.4037316395394997E-2</v>
      </c>
      <c r="K17" s="166">
        <v>23899</v>
      </c>
      <c r="L17" s="166">
        <v>2452</v>
      </c>
      <c r="M17" s="166">
        <v>43713</v>
      </c>
      <c r="N17" s="166">
        <v>40303</v>
      </c>
      <c r="O17" s="166">
        <v>44333</v>
      </c>
      <c r="P17" s="166">
        <v>40739</v>
      </c>
      <c r="Q17" s="167">
        <f t="shared" si="5"/>
        <v>-8.1068278708862462E-2</v>
      </c>
      <c r="R17" s="167">
        <f t="shared" si="3"/>
        <v>3.6062137455529795E-2</v>
      </c>
      <c r="S17" s="166">
        <v>26204</v>
      </c>
      <c r="T17" s="166">
        <v>47430</v>
      </c>
      <c r="U17" s="166">
        <v>43703</v>
      </c>
      <c r="V17" s="166">
        <v>47893</v>
      </c>
      <c r="W17" s="166">
        <v>44275</v>
      </c>
      <c r="X17" s="167">
        <f t="shared" si="6"/>
        <v>-7.5543398826550812E-2</v>
      </c>
      <c r="Y17" s="167">
        <f t="shared" si="7"/>
        <v>3.2046433490712505E-2</v>
      </c>
    </row>
    <row r="18" spans="1:25" x14ac:dyDescent="0.25">
      <c r="A18" s="57"/>
      <c r="B18" s="165" t="s">
        <v>130</v>
      </c>
      <c r="C18" s="166">
        <v>3269</v>
      </c>
      <c r="D18" s="166">
        <v>50</v>
      </c>
      <c r="E18" s="166">
        <v>3220</v>
      </c>
      <c r="F18" s="166">
        <v>3864</v>
      </c>
      <c r="G18" s="166">
        <v>3097</v>
      </c>
      <c r="H18" s="166">
        <v>3335</v>
      </c>
      <c r="I18" s="167">
        <f t="shared" si="4"/>
        <v>7.6848563125605507E-2</v>
      </c>
      <c r="J18" s="167">
        <f t="shared" si="1"/>
        <v>1.3239380706629614E-2</v>
      </c>
      <c r="K18" s="166">
        <v>14707</v>
      </c>
      <c r="L18" s="166">
        <v>227</v>
      </c>
      <c r="M18" s="166">
        <v>17031</v>
      </c>
      <c r="N18" s="166">
        <v>23267</v>
      </c>
      <c r="O18" s="166">
        <v>20178</v>
      </c>
      <c r="P18" s="166">
        <v>19046</v>
      </c>
      <c r="Q18" s="167">
        <f t="shared" si="5"/>
        <v>-5.6100703736743029E-2</v>
      </c>
      <c r="R18" s="167">
        <f t="shared" si="3"/>
        <v>1.6859507351138232E-2</v>
      </c>
      <c r="S18" s="166">
        <v>17976</v>
      </c>
      <c r="T18" s="166">
        <v>20251</v>
      </c>
      <c r="U18" s="166">
        <v>27131</v>
      </c>
      <c r="V18" s="166">
        <v>23275</v>
      </c>
      <c r="W18" s="166">
        <v>22381</v>
      </c>
      <c r="X18" s="167">
        <f t="shared" si="6"/>
        <v>-3.8410311493018212E-2</v>
      </c>
      <c r="Y18" s="167">
        <f t="shared" si="7"/>
        <v>1.6199463082001955E-2</v>
      </c>
    </row>
    <row r="19" spans="1:25" x14ac:dyDescent="0.25">
      <c r="A19" s="57"/>
      <c r="B19" s="165" t="s">
        <v>133</v>
      </c>
      <c r="C19" s="166">
        <v>3260</v>
      </c>
      <c r="D19" s="166">
        <v>149</v>
      </c>
      <c r="E19" s="166">
        <v>1850</v>
      </c>
      <c r="F19" s="166">
        <v>2316</v>
      </c>
      <c r="G19" s="166">
        <v>1894</v>
      </c>
      <c r="H19" s="166">
        <v>1757</v>
      </c>
      <c r="I19" s="167">
        <f t="shared" si="4"/>
        <v>-7.2333685322069741E-2</v>
      </c>
      <c r="J19" s="167">
        <f t="shared" si="1"/>
        <v>6.9749900754267563E-3</v>
      </c>
      <c r="K19" s="166">
        <v>20819</v>
      </c>
      <c r="L19" s="166">
        <v>936</v>
      </c>
      <c r="M19" s="166">
        <v>12764</v>
      </c>
      <c r="N19" s="166">
        <v>21407</v>
      </c>
      <c r="O19" s="166">
        <v>21323</v>
      </c>
      <c r="P19" s="166">
        <v>17668</v>
      </c>
      <c r="Q19" s="167">
        <f t="shared" si="5"/>
        <v>-0.17141115227688408</v>
      </c>
      <c r="R19" s="167">
        <f t="shared" si="3"/>
        <v>1.5639702608417006E-2</v>
      </c>
      <c r="S19" s="166">
        <v>24079</v>
      </c>
      <c r="T19" s="166">
        <v>14614</v>
      </c>
      <c r="U19" s="166">
        <v>23723</v>
      </c>
      <c r="V19" s="166">
        <v>23217</v>
      </c>
      <c r="W19" s="166">
        <v>19425</v>
      </c>
      <c r="X19" s="167">
        <f t="shared" si="6"/>
        <v>-0.16332859542576561</v>
      </c>
      <c r="Y19" s="167">
        <f t="shared" si="7"/>
        <v>1.4059897697506277E-2</v>
      </c>
    </row>
    <row r="20" spans="1:25" x14ac:dyDescent="0.25">
      <c r="A20" s="57"/>
      <c r="B20" s="170" t="s">
        <v>147</v>
      </c>
      <c r="C20" s="171">
        <f t="shared" ref="C20" si="8">C12-SUM(C13:C19)</f>
        <v>40132</v>
      </c>
      <c r="D20" s="171">
        <f t="shared" ref="D20:H20" si="9">D12-SUM(D13:D19)</f>
        <v>11131</v>
      </c>
      <c r="E20" s="171">
        <f t="shared" si="9"/>
        <v>60804</v>
      </c>
      <c r="F20" s="171">
        <f t="shared" si="9"/>
        <v>66118</v>
      </c>
      <c r="G20" s="171">
        <f t="shared" si="9"/>
        <v>72725</v>
      </c>
      <c r="H20" s="171">
        <f t="shared" si="9"/>
        <v>77168</v>
      </c>
      <c r="I20" s="172">
        <f t="shared" si="4"/>
        <v>6.109315916122382E-2</v>
      </c>
      <c r="J20" s="172">
        <f t="shared" si="1"/>
        <v>0.30634378721714967</v>
      </c>
      <c r="K20" s="171">
        <f t="shared" ref="K20:P20" si="10">K12-SUM(K13:K19)</f>
        <v>114707</v>
      </c>
      <c r="L20" s="171">
        <f t="shared" si="10"/>
        <v>39046</v>
      </c>
      <c r="M20" s="171">
        <f t="shared" si="10"/>
        <v>193215</v>
      </c>
      <c r="N20" s="171">
        <f t="shared" si="10"/>
        <v>240739</v>
      </c>
      <c r="O20" s="171">
        <f t="shared" si="10"/>
        <v>263317</v>
      </c>
      <c r="P20" s="171">
        <f t="shared" si="10"/>
        <v>265181</v>
      </c>
      <c r="Q20" s="172">
        <f t="shared" si="5"/>
        <v>7.0789200849166178E-3</v>
      </c>
      <c r="R20" s="172">
        <f t="shared" si="3"/>
        <v>0.23473805622609409</v>
      </c>
      <c r="S20" s="171">
        <f>S12-SUM(S13:S19)</f>
        <v>154839</v>
      </c>
      <c r="T20" s="171">
        <f>T12-SUM(T13:T19)</f>
        <v>254019</v>
      </c>
      <c r="U20" s="171">
        <f>U12-SUM(U13:U19)</f>
        <v>306857</v>
      </c>
      <c r="V20" s="171">
        <f>V12-SUM(V13:V19)</f>
        <v>336042</v>
      </c>
      <c r="W20" s="171">
        <f>W12-SUM(W13:W19)</f>
        <v>342349</v>
      </c>
      <c r="X20" s="172">
        <f t="shared" si="6"/>
        <v>1.8768487272424306E-2</v>
      </c>
      <c r="Y20" s="172">
        <f t="shared" si="7"/>
        <v>0.247793663672771</v>
      </c>
    </row>
    <row r="21" spans="1:25" x14ac:dyDescent="0.25">
      <c r="A21" s="57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spans="1:25" x14ac:dyDescent="0.25">
      <c r="A22" s="57"/>
      <c r="B22" s="158" t="s">
        <v>70</v>
      </c>
      <c r="C22" s="178">
        <f t="shared" ref="C22:H22" si="11">C23+C26</f>
        <v>35847</v>
      </c>
      <c r="D22" s="178">
        <f t="shared" si="11"/>
        <v>1798</v>
      </c>
      <c r="E22" s="178">
        <f t="shared" si="11"/>
        <v>49778</v>
      </c>
      <c r="F22" s="178">
        <f t="shared" si="11"/>
        <v>55498</v>
      </c>
      <c r="G22" s="178">
        <f t="shared" si="11"/>
        <v>51838</v>
      </c>
      <c r="H22" s="178">
        <f t="shared" si="11"/>
        <v>52151</v>
      </c>
      <c r="I22" s="179">
        <f>IFERROR(H22/G22-1,"-")</f>
        <v>6.0380415911107654E-3</v>
      </c>
      <c r="J22" s="179">
        <f t="shared" ref="J22:J34" si="12">H22/H$8</f>
        <v>0.20703056768558953</v>
      </c>
      <c r="K22" s="178">
        <f t="shared" ref="K22:P22" si="13">K23+K26</f>
        <v>243977</v>
      </c>
      <c r="L22" s="178">
        <f t="shared" si="13"/>
        <v>71173</v>
      </c>
      <c r="M22" s="178">
        <f t="shared" si="13"/>
        <v>414955</v>
      </c>
      <c r="N22" s="178">
        <f t="shared" si="13"/>
        <v>443544</v>
      </c>
      <c r="O22" s="178">
        <f t="shared" si="13"/>
        <v>468200</v>
      </c>
      <c r="P22" s="178">
        <f t="shared" si="13"/>
        <v>443827</v>
      </c>
      <c r="Q22" s="179">
        <f>IFERROR(P22/O22-1,"-")</f>
        <v>-5.2056813327637785E-2</v>
      </c>
      <c r="R22" s="179">
        <f t="shared" ref="R22:R34" si="14">P22/P$8</f>
        <v>0.39287538428717994</v>
      </c>
      <c r="S22" s="178">
        <f>S23+S26</f>
        <v>279824</v>
      </c>
      <c r="T22" s="178">
        <f>T23+T26</f>
        <v>464733</v>
      </c>
      <c r="U22" s="178">
        <f>U23+U26</f>
        <v>499042</v>
      </c>
      <c r="V22" s="178">
        <f>V23+V26</f>
        <v>520038</v>
      </c>
      <c r="W22" s="178">
        <f>W23+W26</f>
        <v>495978</v>
      </c>
      <c r="X22" s="179">
        <f>IFERROR(W22/V22-1,"-")</f>
        <v>-4.6265849803283632E-2</v>
      </c>
      <c r="Y22" s="179">
        <f>W22/W$8</f>
        <v>0.35899098791319273</v>
      </c>
    </row>
    <row r="23" spans="1:25" x14ac:dyDescent="0.25">
      <c r="A23" s="57"/>
      <c r="B23" s="161" t="s">
        <v>99</v>
      </c>
      <c r="C23" s="162">
        <v>1527</v>
      </c>
      <c r="D23" s="162">
        <v>210</v>
      </c>
      <c r="E23" s="162">
        <v>2853</v>
      </c>
      <c r="F23" s="162">
        <v>2966</v>
      </c>
      <c r="G23" s="162">
        <v>1455</v>
      </c>
      <c r="H23" s="162">
        <v>2061</v>
      </c>
      <c r="I23" s="163">
        <f>IFERROR(H23/G23-1,"-")</f>
        <v>0.41649484536082482</v>
      </c>
      <c r="J23" s="163">
        <f t="shared" si="12"/>
        <v>8.1818181818181825E-3</v>
      </c>
      <c r="K23" s="162">
        <v>15120</v>
      </c>
      <c r="L23" s="162">
        <v>34741</v>
      </c>
      <c r="M23" s="162">
        <v>35122</v>
      </c>
      <c r="N23" s="162">
        <v>30268</v>
      </c>
      <c r="O23" s="162">
        <v>24443</v>
      </c>
      <c r="P23" s="162">
        <v>22790</v>
      </c>
      <c r="Q23" s="163">
        <f>IFERROR(P23/O23-1,"-")</f>
        <v>-6.7626723397291699E-2</v>
      </c>
      <c r="R23" s="163">
        <f t="shared" si="14"/>
        <v>2.0173693821927983E-2</v>
      </c>
      <c r="S23" s="162">
        <v>16647</v>
      </c>
      <c r="T23" s="162">
        <v>37975</v>
      </c>
      <c r="U23" s="162">
        <v>33234</v>
      </c>
      <c r="V23" s="162">
        <v>25898</v>
      </c>
      <c r="W23" s="162">
        <v>24851</v>
      </c>
      <c r="X23" s="163">
        <f>IFERROR(W23/V23-1,"-")</f>
        <v>-4.0427832265039765E-2</v>
      </c>
      <c r="Y23" s="163">
        <f>W23/W$8</f>
        <v>1.7987259597463501E-2</v>
      </c>
    </row>
    <row r="24" spans="1:25" x14ac:dyDescent="0.25">
      <c r="A24" s="57"/>
      <c r="B24" s="165" t="s">
        <v>105</v>
      </c>
      <c r="C24" s="166">
        <v>1004</v>
      </c>
      <c r="D24" s="166">
        <v>132</v>
      </c>
      <c r="E24" s="166">
        <v>1734</v>
      </c>
      <c r="F24" s="166">
        <v>1540</v>
      </c>
      <c r="G24" s="166">
        <v>358</v>
      </c>
      <c r="H24" s="166">
        <v>715</v>
      </c>
      <c r="I24" s="167">
        <f>IFERROR(H24/G24-1,"-")</f>
        <v>0.9972067039106145</v>
      </c>
      <c r="J24" s="167">
        <f t="shared" si="12"/>
        <v>2.8384279475982535E-3</v>
      </c>
      <c r="K24" s="166">
        <v>5468</v>
      </c>
      <c r="L24" s="166">
        <v>22369</v>
      </c>
      <c r="M24" s="166">
        <v>14467</v>
      </c>
      <c r="N24" s="166">
        <v>11432</v>
      </c>
      <c r="O24" s="166">
        <v>7670</v>
      </c>
      <c r="P24" s="166">
        <v>8769</v>
      </c>
      <c r="Q24" s="167">
        <f>IFERROR(P24/O24-1,"-")</f>
        <v>0.1432855280312908</v>
      </c>
      <c r="R24" s="167">
        <f t="shared" si="14"/>
        <v>7.7623133446461812E-3</v>
      </c>
      <c r="S24" s="166">
        <v>6472</v>
      </c>
      <c r="T24" s="166">
        <v>16201</v>
      </c>
      <c r="U24" s="166">
        <v>12972</v>
      </c>
      <c r="V24" s="166">
        <v>8028</v>
      </c>
      <c r="W24" s="166">
        <v>9484</v>
      </c>
      <c r="X24" s="167">
        <f>IFERROR(W24/V24-1,"-")</f>
        <v>0.18136522172396607</v>
      </c>
      <c r="Y24" s="167">
        <f>W24/W$8</f>
        <v>6.8645595759665142E-3</v>
      </c>
    </row>
    <row r="25" spans="1:25" x14ac:dyDescent="0.25">
      <c r="A25" s="57"/>
      <c r="B25" s="165" t="s">
        <v>102</v>
      </c>
      <c r="C25" s="166">
        <v>523</v>
      </c>
      <c r="D25" s="166">
        <v>78</v>
      </c>
      <c r="E25" s="166">
        <v>1119</v>
      </c>
      <c r="F25" s="166">
        <v>1426</v>
      </c>
      <c r="G25" s="166">
        <v>1097</v>
      </c>
      <c r="H25" s="166">
        <v>1346</v>
      </c>
      <c r="I25" s="167">
        <f>IFERROR(H25/G25-1,"-")</f>
        <v>0.22698268003646316</v>
      </c>
      <c r="J25" s="167">
        <f t="shared" si="12"/>
        <v>5.3433902342199281E-3</v>
      </c>
      <c r="K25" s="166">
        <v>9652</v>
      </c>
      <c r="L25" s="166">
        <v>12372</v>
      </c>
      <c r="M25" s="166">
        <v>20655</v>
      </c>
      <c r="N25" s="166">
        <v>18836</v>
      </c>
      <c r="O25" s="166">
        <v>16773</v>
      </c>
      <c r="P25" s="166">
        <v>14021</v>
      </c>
      <c r="Q25" s="167">
        <f>IFERROR(P25/O25-1,"-")</f>
        <v>-0.16407321290168719</v>
      </c>
      <c r="R25" s="167">
        <f t="shared" si="14"/>
        <v>1.2411380477281801E-2</v>
      </c>
      <c r="S25" s="166">
        <v>10175</v>
      </c>
      <c r="T25" s="166">
        <v>21774</v>
      </c>
      <c r="U25" s="166">
        <v>20262</v>
      </c>
      <c r="V25" s="166">
        <v>17870</v>
      </c>
      <c r="W25" s="166">
        <v>15367</v>
      </c>
      <c r="X25" s="167">
        <f>IFERROR(W25/V25-1,"-")</f>
        <v>-0.14006715165081141</v>
      </c>
      <c r="Y25" s="167">
        <f>W25/W$8</f>
        <v>1.1122700021496986E-2</v>
      </c>
    </row>
    <row r="26" spans="1:25" x14ac:dyDescent="0.25">
      <c r="A26" s="57"/>
      <c r="B26" s="161" t="s">
        <v>109</v>
      </c>
      <c r="C26" s="162">
        <v>34320</v>
      </c>
      <c r="D26" s="162">
        <v>1588</v>
      </c>
      <c r="E26" s="162">
        <v>46925</v>
      </c>
      <c r="F26" s="162">
        <v>52532</v>
      </c>
      <c r="G26" s="162">
        <v>50383</v>
      </c>
      <c r="H26" s="162">
        <v>50090</v>
      </c>
      <c r="I26" s="163">
        <f>IFERROR(H26/G26-1,"-")</f>
        <v>-5.8154536252307265E-3</v>
      </c>
      <c r="J26" s="163">
        <f t="shared" si="12"/>
        <v>0.19884874950377135</v>
      </c>
      <c r="K26" s="162">
        <v>228857</v>
      </c>
      <c r="L26" s="162">
        <v>36432</v>
      </c>
      <c r="M26" s="162">
        <v>379833</v>
      </c>
      <c r="N26" s="162">
        <v>413276</v>
      </c>
      <c r="O26" s="162">
        <v>443757</v>
      </c>
      <c r="P26" s="162">
        <v>421037</v>
      </c>
      <c r="Q26" s="163">
        <f>IFERROR(P26/O26-1,"-")</f>
        <v>-5.119919235076853E-2</v>
      </c>
      <c r="R26" s="163">
        <f t="shared" si="14"/>
        <v>0.37270169046525192</v>
      </c>
      <c r="S26" s="162">
        <v>263177</v>
      </c>
      <c r="T26" s="162">
        <v>426758</v>
      </c>
      <c r="U26" s="162">
        <v>465808</v>
      </c>
      <c r="V26" s="162">
        <v>494140</v>
      </c>
      <c r="W26" s="162">
        <v>471127</v>
      </c>
      <c r="X26" s="163">
        <f>IFERROR(W26/V26-1,"-")</f>
        <v>-4.6571821750920783E-2</v>
      </c>
      <c r="Y26" s="163">
        <f>W26/W$8</f>
        <v>0.34100372831572923</v>
      </c>
    </row>
    <row r="27" spans="1:25" s="57" customFormat="1" x14ac:dyDescent="0.25">
      <c r="B27" s="165" t="s">
        <v>112</v>
      </c>
      <c r="C27" s="166">
        <v>13636</v>
      </c>
      <c r="D27" s="166">
        <v>1</v>
      </c>
      <c r="E27" s="166">
        <v>18047</v>
      </c>
      <c r="F27" s="166">
        <v>21219</v>
      </c>
      <c r="G27" s="166">
        <v>21426</v>
      </c>
      <c r="H27" s="166">
        <v>20383</v>
      </c>
      <c r="I27" s="167">
        <f t="shared" ref="I27:I34" si="15">IFERROR(H27/G27-1,"-")</f>
        <v>-4.8679174834313499E-2</v>
      </c>
      <c r="J27" s="167">
        <f t="shared" si="12"/>
        <v>8.0917030567685594E-2</v>
      </c>
      <c r="K27" s="166">
        <v>101958</v>
      </c>
      <c r="L27" s="166">
        <v>1534</v>
      </c>
      <c r="M27" s="166">
        <v>177915</v>
      </c>
      <c r="N27" s="166">
        <v>196318</v>
      </c>
      <c r="O27" s="166">
        <v>210587</v>
      </c>
      <c r="P27" s="166">
        <v>204496</v>
      </c>
      <c r="Q27" s="167">
        <f t="shared" ref="Q27:Q34" si="16">IFERROR(P27/O27-1,"-")</f>
        <v>-2.8923912682169317E-2</v>
      </c>
      <c r="R27" s="167">
        <f t="shared" si="14"/>
        <v>0.18101973197933235</v>
      </c>
      <c r="S27" s="166">
        <v>115594</v>
      </c>
      <c r="T27" s="166">
        <v>195962</v>
      </c>
      <c r="U27" s="166">
        <v>217537</v>
      </c>
      <c r="V27" s="166">
        <v>232013</v>
      </c>
      <c r="W27" s="166">
        <v>224879</v>
      </c>
      <c r="X27" s="167">
        <f t="shared" ref="X27:X34" si="17">IFERROR(W27/V27-1,"-")</f>
        <v>-3.0748277036200533E-2</v>
      </c>
      <c r="Y27" s="167">
        <f t="shared" ref="Y27:Y34" si="18">W27/W$8</f>
        <v>0.1627683775710432</v>
      </c>
    </row>
    <row r="28" spans="1:25" s="57" customFormat="1" x14ac:dyDescent="0.25">
      <c r="B28" s="165" t="s">
        <v>115</v>
      </c>
      <c r="C28" s="166">
        <v>5913</v>
      </c>
      <c r="D28" s="166">
        <v>21</v>
      </c>
      <c r="E28" s="166">
        <v>8304</v>
      </c>
      <c r="F28" s="166">
        <v>10326</v>
      </c>
      <c r="G28" s="166">
        <v>9483</v>
      </c>
      <c r="H28" s="166">
        <v>9883</v>
      </c>
      <c r="I28" s="167">
        <f t="shared" si="15"/>
        <v>4.2180744490140309E-2</v>
      </c>
      <c r="J28" s="167">
        <f t="shared" si="12"/>
        <v>3.9233822945613339E-2</v>
      </c>
      <c r="K28" s="166">
        <v>28236</v>
      </c>
      <c r="L28" s="166">
        <v>6056</v>
      </c>
      <c r="M28" s="166">
        <v>40172</v>
      </c>
      <c r="N28" s="166">
        <v>46330</v>
      </c>
      <c r="O28" s="166">
        <v>49246</v>
      </c>
      <c r="P28" s="166">
        <v>43821</v>
      </c>
      <c r="Q28" s="167">
        <f t="shared" si="16"/>
        <v>-0.11016123136904521</v>
      </c>
      <c r="R28" s="167">
        <f t="shared" si="14"/>
        <v>3.8790321938161738E-2</v>
      </c>
      <c r="S28" s="166">
        <v>34149</v>
      </c>
      <c r="T28" s="166">
        <v>48476</v>
      </c>
      <c r="U28" s="166">
        <v>56656</v>
      </c>
      <c r="V28" s="166">
        <v>58729</v>
      </c>
      <c r="W28" s="166">
        <v>53704</v>
      </c>
      <c r="X28" s="167">
        <f t="shared" si="17"/>
        <v>-8.5562498935789821E-2</v>
      </c>
      <c r="Y28" s="167">
        <f t="shared" si="18"/>
        <v>3.8871183832529063E-2</v>
      </c>
    </row>
    <row r="29" spans="1:25" x14ac:dyDescent="0.25">
      <c r="A29" s="57"/>
      <c r="B29" s="165" t="s">
        <v>118</v>
      </c>
      <c r="C29" s="166">
        <v>2029</v>
      </c>
      <c r="D29" s="166">
        <v>1252</v>
      </c>
      <c r="E29" s="166">
        <v>1487</v>
      </c>
      <c r="F29" s="166">
        <v>1303</v>
      </c>
      <c r="G29" s="166">
        <v>1139</v>
      </c>
      <c r="H29" s="166">
        <v>1157</v>
      </c>
      <c r="I29" s="167">
        <f t="shared" si="15"/>
        <v>1.5803336259877065E-2</v>
      </c>
      <c r="J29" s="167">
        <f t="shared" si="12"/>
        <v>4.5930924970226279E-3</v>
      </c>
      <c r="K29" s="166">
        <v>8997</v>
      </c>
      <c r="L29" s="166">
        <v>6287</v>
      </c>
      <c r="M29" s="166">
        <v>16867</v>
      </c>
      <c r="N29" s="166">
        <v>16494</v>
      </c>
      <c r="O29" s="166">
        <v>14594</v>
      </c>
      <c r="P29" s="166">
        <v>13496</v>
      </c>
      <c r="Q29" s="167">
        <f t="shared" si="16"/>
        <v>-7.5236398519939685E-2</v>
      </c>
      <c r="R29" s="167">
        <f t="shared" si="14"/>
        <v>1.1946650803893816E-2</v>
      </c>
      <c r="S29" s="166">
        <v>11026</v>
      </c>
      <c r="T29" s="166">
        <v>18354</v>
      </c>
      <c r="U29" s="166">
        <v>17797</v>
      </c>
      <c r="V29" s="166">
        <v>15733</v>
      </c>
      <c r="W29" s="166">
        <v>14653</v>
      </c>
      <c r="X29" s="167">
        <f t="shared" si="17"/>
        <v>-6.8645522150893035E-2</v>
      </c>
      <c r="Y29" s="167">
        <f t="shared" si="18"/>
        <v>1.0605903781804864E-2</v>
      </c>
    </row>
    <row r="30" spans="1:25" x14ac:dyDescent="0.25">
      <c r="A30" s="57"/>
      <c r="B30" s="165" t="s">
        <v>125</v>
      </c>
      <c r="C30" s="166">
        <v>1607</v>
      </c>
      <c r="D30" s="166">
        <v>4</v>
      </c>
      <c r="E30" s="166">
        <v>2867</v>
      </c>
      <c r="F30" s="166">
        <v>1635</v>
      </c>
      <c r="G30" s="166">
        <v>1198</v>
      </c>
      <c r="H30" s="166">
        <v>1251</v>
      </c>
      <c r="I30" s="167">
        <f t="shared" si="15"/>
        <v>4.4240400667779678E-2</v>
      </c>
      <c r="J30" s="167">
        <f t="shared" si="12"/>
        <v>4.9662564509726078E-3</v>
      </c>
      <c r="K30" s="166">
        <v>8621</v>
      </c>
      <c r="L30" s="166">
        <v>441</v>
      </c>
      <c r="M30" s="166">
        <v>20978</v>
      </c>
      <c r="N30" s="166">
        <v>16903</v>
      </c>
      <c r="O30" s="166">
        <v>18489</v>
      </c>
      <c r="P30" s="166">
        <v>17604</v>
      </c>
      <c r="Q30" s="167">
        <f t="shared" si="16"/>
        <v>-4.7866298880415381E-2</v>
      </c>
      <c r="R30" s="167">
        <f t="shared" si="14"/>
        <v>1.5583049848232567E-2</v>
      </c>
      <c r="S30" s="166">
        <v>10228</v>
      </c>
      <c r="T30" s="166">
        <v>23845</v>
      </c>
      <c r="U30" s="166">
        <v>18538</v>
      </c>
      <c r="V30" s="166">
        <v>19687</v>
      </c>
      <c r="W30" s="166">
        <v>18855</v>
      </c>
      <c r="X30" s="167">
        <f t="shared" si="17"/>
        <v>-4.2261390765479745E-2</v>
      </c>
      <c r="Y30" s="167">
        <f t="shared" si="18"/>
        <v>1.3647329270861305E-2</v>
      </c>
    </row>
    <row r="31" spans="1:25" x14ac:dyDescent="0.25">
      <c r="A31" s="57"/>
      <c r="B31" s="165" t="s">
        <v>121</v>
      </c>
      <c r="C31" s="166">
        <v>1003</v>
      </c>
      <c r="D31" s="166">
        <v>48</v>
      </c>
      <c r="E31" s="166">
        <v>1559</v>
      </c>
      <c r="F31" s="166">
        <v>1224</v>
      </c>
      <c r="G31" s="166">
        <v>893</v>
      </c>
      <c r="H31" s="166">
        <v>935</v>
      </c>
      <c r="I31" s="167">
        <f t="shared" si="15"/>
        <v>4.7032474804031388E-2</v>
      </c>
      <c r="J31" s="167">
        <f t="shared" si="12"/>
        <v>3.7117903930131003E-3</v>
      </c>
      <c r="K31" s="166">
        <v>13673</v>
      </c>
      <c r="L31" s="166">
        <v>1522</v>
      </c>
      <c r="M31" s="166">
        <v>27707</v>
      </c>
      <c r="N31" s="166">
        <v>23446</v>
      </c>
      <c r="O31" s="166">
        <v>25324</v>
      </c>
      <c r="P31" s="166">
        <v>24863</v>
      </c>
      <c r="Q31" s="167">
        <f t="shared" si="16"/>
        <v>-1.8204075185594748E-2</v>
      </c>
      <c r="R31" s="167">
        <f t="shared" si="14"/>
        <v>2.2008712132277113E-2</v>
      </c>
      <c r="S31" s="166">
        <v>14676</v>
      </c>
      <c r="T31" s="166">
        <v>29266</v>
      </c>
      <c r="U31" s="166">
        <v>24670</v>
      </c>
      <c r="V31" s="166">
        <v>26217</v>
      </c>
      <c r="W31" s="166">
        <v>25798</v>
      </c>
      <c r="X31" s="167">
        <f t="shared" si="17"/>
        <v>-1.5981996414540234E-2</v>
      </c>
      <c r="Y31" s="167">
        <f t="shared" si="18"/>
        <v>1.8672702229099971E-2</v>
      </c>
    </row>
    <row r="32" spans="1:25" x14ac:dyDescent="0.25">
      <c r="A32" s="57"/>
      <c r="B32" s="165" t="s">
        <v>130</v>
      </c>
      <c r="C32" s="166">
        <v>1374</v>
      </c>
      <c r="D32" s="166">
        <v>0</v>
      </c>
      <c r="E32" s="166">
        <v>1066</v>
      </c>
      <c r="F32" s="166">
        <v>1493</v>
      </c>
      <c r="G32" s="166">
        <v>1528</v>
      </c>
      <c r="H32" s="166">
        <v>1317</v>
      </c>
      <c r="I32" s="167">
        <f t="shared" si="15"/>
        <v>-0.13808900523560208</v>
      </c>
      <c r="J32" s="167">
        <f t="shared" si="12"/>
        <v>5.2282651845970626E-3</v>
      </c>
      <c r="K32" s="166">
        <v>8151</v>
      </c>
      <c r="L32" s="166">
        <v>82</v>
      </c>
      <c r="M32" s="166">
        <v>9637</v>
      </c>
      <c r="N32" s="166">
        <v>10624</v>
      </c>
      <c r="O32" s="166">
        <v>9421</v>
      </c>
      <c r="P32" s="166">
        <v>8292</v>
      </c>
      <c r="Q32" s="167">
        <f t="shared" si="16"/>
        <v>-0.11983865831652696</v>
      </c>
      <c r="R32" s="167">
        <f t="shared" si="14"/>
        <v>7.3400732413965259E-3</v>
      </c>
      <c r="S32" s="166">
        <v>9525</v>
      </c>
      <c r="T32" s="166">
        <v>10703</v>
      </c>
      <c r="U32" s="166">
        <v>12117</v>
      </c>
      <c r="V32" s="166">
        <v>10949</v>
      </c>
      <c r="W32" s="166">
        <v>9609</v>
      </c>
      <c r="X32" s="167">
        <f t="shared" si="17"/>
        <v>-0.12238560599141479</v>
      </c>
      <c r="Y32" s="167">
        <f t="shared" si="18"/>
        <v>6.955035108125499E-3</v>
      </c>
    </row>
    <row r="33" spans="1:25" x14ac:dyDescent="0.25">
      <c r="A33" s="57"/>
      <c r="B33" s="165" t="s">
        <v>133</v>
      </c>
      <c r="C33" s="166">
        <v>662</v>
      </c>
      <c r="D33" s="166">
        <v>3</v>
      </c>
      <c r="E33" s="166">
        <v>352</v>
      </c>
      <c r="F33" s="166">
        <v>525</v>
      </c>
      <c r="G33" s="166">
        <v>294</v>
      </c>
      <c r="H33" s="166">
        <v>250</v>
      </c>
      <c r="I33" s="167">
        <f t="shared" si="15"/>
        <v>-0.14965986394557829</v>
      </c>
      <c r="J33" s="167">
        <f t="shared" si="12"/>
        <v>9.9245732433505358E-4</v>
      </c>
      <c r="K33" s="166">
        <v>10437</v>
      </c>
      <c r="L33" s="166">
        <v>171</v>
      </c>
      <c r="M33" s="166">
        <v>6286</v>
      </c>
      <c r="N33" s="166">
        <v>10576</v>
      </c>
      <c r="O33" s="166">
        <v>10574</v>
      </c>
      <c r="P33" s="166">
        <v>9044</v>
      </c>
      <c r="Q33" s="167">
        <f t="shared" si="16"/>
        <v>-0.14469453376205788</v>
      </c>
      <c r="R33" s="167">
        <f t="shared" si="14"/>
        <v>8.0057431735636973E-3</v>
      </c>
      <c r="S33" s="166">
        <v>11099</v>
      </c>
      <c r="T33" s="166">
        <v>6638</v>
      </c>
      <c r="U33" s="166">
        <v>11101</v>
      </c>
      <c r="V33" s="166">
        <v>10868</v>
      </c>
      <c r="W33" s="166">
        <v>9294</v>
      </c>
      <c r="X33" s="167">
        <f t="shared" si="17"/>
        <v>-0.14482885535517109</v>
      </c>
      <c r="Y33" s="167">
        <f t="shared" si="18"/>
        <v>6.727036767084857E-3</v>
      </c>
    </row>
    <row r="34" spans="1:25" x14ac:dyDescent="0.25">
      <c r="A34" s="57"/>
      <c r="B34" s="170" t="s">
        <v>147</v>
      </c>
      <c r="C34" s="171">
        <f t="shared" ref="C34" si="19">C26-SUM(C27:C33)</f>
        <v>8096</v>
      </c>
      <c r="D34" s="171">
        <f t="shared" ref="D34:H34" si="20">D26-SUM(D27:D33)</f>
        <v>259</v>
      </c>
      <c r="E34" s="171">
        <f t="shared" si="20"/>
        <v>13243</v>
      </c>
      <c r="F34" s="171">
        <f t="shared" si="20"/>
        <v>14807</v>
      </c>
      <c r="G34" s="171">
        <f t="shared" si="20"/>
        <v>14422</v>
      </c>
      <c r="H34" s="171">
        <f t="shared" si="20"/>
        <v>14914</v>
      </c>
      <c r="I34" s="172">
        <f t="shared" si="15"/>
        <v>3.411454721952567E-2</v>
      </c>
      <c r="J34" s="172">
        <f t="shared" si="12"/>
        <v>5.9206034140531959E-2</v>
      </c>
      <c r="K34" s="171">
        <f t="shared" ref="K34:P34" si="21">K26-SUM(K27:K33)</f>
        <v>48784</v>
      </c>
      <c r="L34" s="171">
        <f t="shared" si="21"/>
        <v>20339</v>
      </c>
      <c r="M34" s="171">
        <f t="shared" si="21"/>
        <v>80271</v>
      </c>
      <c r="N34" s="171">
        <f t="shared" si="21"/>
        <v>92585</v>
      </c>
      <c r="O34" s="171">
        <f t="shared" si="21"/>
        <v>105522</v>
      </c>
      <c r="P34" s="171">
        <f t="shared" si="21"/>
        <v>99421</v>
      </c>
      <c r="Q34" s="172">
        <f t="shared" si="16"/>
        <v>-5.7817327192433821E-2</v>
      </c>
      <c r="R34" s="172">
        <f t="shared" si="14"/>
        <v>8.8007407348394115E-2</v>
      </c>
      <c r="S34" s="171">
        <f>S26-SUM(S27:S33)</f>
        <v>56880</v>
      </c>
      <c r="T34" s="171">
        <f>T26-SUM(T27:T33)</f>
        <v>93514</v>
      </c>
      <c r="U34" s="171">
        <f>U26-SUM(U27:U33)</f>
        <v>107392</v>
      </c>
      <c r="V34" s="171">
        <f>V26-SUM(V27:V33)</f>
        <v>119944</v>
      </c>
      <c r="W34" s="171">
        <f>W26-SUM(W27:W33)</f>
        <v>114335</v>
      </c>
      <c r="X34" s="172">
        <f t="shared" si="17"/>
        <v>-4.6763489628493304E-2</v>
      </c>
      <c r="Y34" s="172">
        <f t="shared" si="18"/>
        <v>8.2756159755180442E-2</v>
      </c>
    </row>
    <row r="35" spans="1:25" x14ac:dyDescent="0.25">
      <c r="A35" s="57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</row>
    <row r="36" spans="1:25" x14ac:dyDescent="0.25">
      <c r="A36" s="57"/>
      <c r="B36" s="158" t="s">
        <v>70</v>
      </c>
      <c r="C36" s="178">
        <f t="shared" ref="C36:H36" si="22">C37+C40</f>
        <v>39616</v>
      </c>
      <c r="D36" s="178">
        <f t="shared" si="22"/>
        <v>2159</v>
      </c>
      <c r="E36" s="178">
        <f t="shared" si="22"/>
        <v>53743</v>
      </c>
      <c r="F36" s="178">
        <f t="shared" si="22"/>
        <v>68161</v>
      </c>
      <c r="G36" s="178">
        <f t="shared" si="22"/>
        <v>66590</v>
      </c>
      <c r="H36" s="178">
        <f t="shared" si="22"/>
        <v>66232</v>
      </c>
      <c r="I36" s="179">
        <f>IFERROR(H36/G36-1,"-")</f>
        <v>-5.3761826100015009E-3</v>
      </c>
      <c r="J36" s="179">
        <f t="shared" ref="J36:J48" si="23">H36/H$8</f>
        <v>0.2629297340214371</v>
      </c>
      <c r="K36" s="178">
        <f t="shared" ref="K36:P36" si="24">K37+K40</f>
        <v>107490</v>
      </c>
      <c r="L36" s="178">
        <f t="shared" si="24"/>
        <v>10159</v>
      </c>
      <c r="M36" s="178">
        <f t="shared" si="24"/>
        <v>164818</v>
      </c>
      <c r="N36" s="178">
        <f t="shared" si="24"/>
        <v>193267</v>
      </c>
      <c r="O36" s="178">
        <f t="shared" si="24"/>
        <v>206850</v>
      </c>
      <c r="P36" s="178">
        <f t="shared" si="24"/>
        <v>217174</v>
      </c>
      <c r="Q36" s="179">
        <f>IFERROR(P36/O36-1,"-")</f>
        <v>4.9910563210055603E-2</v>
      </c>
      <c r="R36" s="179">
        <f t="shared" ref="R36:R48" si="25">P36/P$8</f>
        <v>0.19224228969211882</v>
      </c>
      <c r="S36" s="178">
        <f>S37+S40</f>
        <v>147106</v>
      </c>
      <c r="T36" s="178">
        <f>T37+T40</f>
        <v>218561</v>
      </c>
      <c r="U36" s="178">
        <f>U37+U40</f>
        <v>261428</v>
      </c>
      <c r="V36" s="178">
        <f>V37+V40</f>
        <v>273440</v>
      </c>
      <c r="W36" s="178">
        <f>W37+W40</f>
        <v>283406</v>
      </c>
      <c r="X36" s="179">
        <f>IFERROR(W36/V36-1,"-")</f>
        <v>3.6446752486834377E-2</v>
      </c>
      <c r="Y36" s="179">
        <f>W36/W$8</f>
        <v>0.20513046933639453</v>
      </c>
    </row>
    <row r="37" spans="1:25" x14ac:dyDescent="0.25">
      <c r="A37" s="57"/>
      <c r="B37" s="161" t="s">
        <v>99</v>
      </c>
      <c r="C37" s="162">
        <v>2530</v>
      </c>
      <c r="D37" s="162">
        <v>806</v>
      </c>
      <c r="E37" s="162">
        <v>5789</v>
      </c>
      <c r="F37" s="162">
        <v>7768</v>
      </c>
      <c r="G37" s="162">
        <v>6860</v>
      </c>
      <c r="H37" s="162">
        <v>5863</v>
      </c>
      <c r="I37" s="163">
        <f>IFERROR(H37/G37-1,"-")</f>
        <v>-0.14533527696793003</v>
      </c>
      <c r="J37" s="163">
        <f t="shared" si="23"/>
        <v>2.3275109170305678E-2</v>
      </c>
      <c r="K37" s="162">
        <v>7136</v>
      </c>
      <c r="L37" s="162">
        <v>2599</v>
      </c>
      <c r="M37" s="162">
        <v>14459</v>
      </c>
      <c r="N37" s="162">
        <v>12829</v>
      </c>
      <c r="O37" s="162">
        <v>11993</v>
      </c>
      <c r="P37" s="162">
        <v>15037</v>
      </c>
      <c r="Q37" s="163">
        <f>IFERROR(P37/O37-1,"-")</f>
        <v>0.25381472525639959</v>
      </c>
      <c r="R37" s="163">
        <f t="shared" si="25"/>
        <v>1.3310743045209787E-2</v>
      </c>
      <c r="S37" s="162">
        <v>9666</v>
      </c>
      <c r="T37" s="162">
        <v>20248</v>
      </c>
      <c r="U37" s="162">
        <v>20597</v>
      </c>
      <c r="V37" s="162">
        <v>18853</v>
      </c>
      <c r="W37" s="162">
        <v>20900</v>
      </c>
      <c r="X37" s="163">
        <f>IFERROR(W37/V37-1,"-")</f>
        <v>0.1085768843154935</v>
      </c>
      <c r="Y37" s="163">
        <f>W37/W$8</f>
        <v>1.51275089769823E-2</v>
      </c>
    </row>
    <row r="38" spans="1:25" x14ac:dyDescent="0.25">
      <c r="A38" s="57"/>
      <c r="B38" s="165" t="s">
        <v>105</v>
      </c>
      <c r="C38" s="166">
        <v>1111</v>
      </c>
      <c r="D38" s="166">
        <v>699</v>
      </c>
      <c r="E38" s="166">
        <v>2989</v>
      </c>
      <c r="F38" s="166">
        <v>3715</v>
      </c>
      <c r="G38" s="166">
        <v>4937</v>
      </c>
      <c r="H38" s="166">
        <v>3406</v>
      </c>
      <c r="I38" s="167">
        <f>IFERROR(H38/G38-1,"-")</f>
        <v>-0.31010735264330569</v>
      </c>
      <c r="J38" s="167">
        <f t="shared" si="23"/>
        <v>1.352123858674077E-2</v>
      </c>
      <c r="K38" s="166">
        <v>954</v>
      </c>
      <c r="L38" s="166">
        <v>1034</v>
      </c>
      <c r="M38" s="166">
        <v>2418</v>
      </c>
      <c r="N38" s="166">
        <v>1989</v>
      </c>
      <c r="O38" s="166">
        <v>2158</v>
      </c>
      <c r="P38" s="166">
        <v>4037</v>
      </c>
      <c r="Q38" s="167">
        <f>IFERROR(P38/O38-1,"-")</f>
        <v>0.87071362372567185</v>
      </c>
      <c r="R38" s="167">
        <f t="shared" si="25"/>
        <v>3.5735498885091383E-3</v>
      </c>
      <c r="S38" s="166">
        <v>2065</v>
      </c>
      <c r="T38" s="166">
        <v>5407</v>
      </c>
      <c r="U38" s="166">
        <v>5704</v>
      </c>
      <c r="V38" s="166">
        <v>7095</v>
      </c>
      <c r="W38" s="166">
        <v>7443</v>
      </c>
      <c r="X38" s="167">
        <f>IFERROR(W38/V38-1,"-")</f>
        <v>4.9048625792811773E-2</v>
      </c>
      <c r="Y38" s="167">
        <f>W38/W$8</f>
        <v>5.387275086874606E-3</v>
      </c>
    </row>
    <row r="39" spans="1:25" x14ac:dyDescent="0.25">
      <c r="A39" s="57"/>
      <c r="B39" s="165" t="s">
        <v>102</v>
      </c>
      <c r="C39" s="166">
        <v>1419</v>
      </c>
      <c r="D39" s="166">
        <v>107</v>
      </c>
      <c r="E39" s="166">
        <v>2800</v>
      </c>
      <c r="F39" s="166">
        <v>4053</v>
      </c>
      <c r="G39" s="166">
        <v>1923</v>
      </c>
      <c r="H39" s="166">
        <v>2457</v>
      </c>
      <c r="I39" s="167">
        <f>IFERROR(H39/G39-1,"-")</f>
        <v>0.27769110764430582</v>
      </c>
      <c r="J39" s="167">
        <f t="shared" si="23"/>
        <v>9.753870583564906E-3</v>
      </c>
      <c r="K39" s="166">
        <v>6182</v>
      </c>
      <c r="L39" s="166">
        <v>1565</v>
      </c>
      <c r="M39" s="166">
        <v>12041</v>
      </c>
      <c r="N39" s="166">
        <v>10840</v>
      </c>
      <c r="O39" s="166">
        <v>9835</v>
      </c>
      <c r="P39" s="166">
        <v>11000</v>
      </c>
      <c r="Q39" s="167">
        <f>IFERROR(P39/O39-1,"-")</f>
        <v>0.11845449923741747</v>
      </c>
      <c r="R39" s="167">
        <f t="shared" si="25"/>
        <v>9.7371931567006489E-3</v>
      </c>
      <c r="S39" s="166">
        <v>7601</v>
      </c>
      <c r="T39" s="166">
        <v>14841</v>
      </c>
      <c r="U39" s="166">
        <v>14893</v>
      </c>
      <c r="V39" s="166">
        <v>11758</v>
      </c>
      <c r="W39" s="166">
        <v>13457</v>
      </c>
      <c r="X39" s="167">
        <f>IFERROR(W39/V39-1,"-")</f>
        <v>0.14449736349719333</v>
      </c>
      <c r="Y39" s="167">
        <f>W39/W$8</f>
        <v>9.7402338901076951E-3</v>
      </c>
    </row>
    <row r="40" spans="1:25" x14ac:dyDescent="0.25">
      <c r="A40" s="57"/>
      <c r="B40" s="161" t="s">
        <v>109</v>
      </c>
      <c r="C40" s="162">
        <v>37086</v>
      </c>
      <c r="D40" s="162">
        <v>1353</v>
      </c>
      <c r="E40" s="162">
        <v>47954</v>
      </c>
      <c r="F40" s="162">
        <v>60393</v>
      </c>
      <c r="G40" s="162">
        <v>59730</v>
      </c>
      <c r="H40" s="162">
        <v>60369</v>
      </c>
      <c r="I40" s="163">
        <f>IFERROR(H40/G40-1,"-")</f>
        <v>1.0698141637368153E-2</v>
      </c>
      <c r="J40" s="163">
        <f t="shared" si="23"/>
        <v>0.2396546248511314</v>
      </c>
      <c r="K40" s="162">
        <v>100354</v>
      </c>
      <c r="L40" s="162">
        <v>7560</v>
      </c>
      <c r="M40" s="162">
        <v>150359</v>
      </c>
      <c r="N40" s="162">
        <v>180438</v>
      </c>
      <c r="O40" s="162">
        <v>194857</v>
      </c>
      <c r="P40" s="162">
        <v>202137</v>
      </c>
      <c r="Q40" s="163">
        <f>IFERROR(P40/O40-1,"-")</f>
        <v>3.736073120288208E-2</v>
      </c>
      <c r="R40" s="163">
        <f t="shared" si="25"/>
        <v>0.17893154664690902</v>
      </c>
      <c r="S40" s="162">
        <v>137440</v>
      </c>
      <c r="T40" s="162">
        <v>198313</v>
      </c>
      <c r="U40" s="162">
        <v>240831</v>
      </c>
      <c r="V40" s="162">
        <v>254587</v>
      </c>
      <c r="W40" s="162">
        <v>262506</v>
      </c>
      <c r="X40" s="163">
        <f>IFERROR(W40/V40-1,"-")</f>
        <v>3.1105280316748196E-2</v>
      </c>
      <c r="Y40" s="163">
        <f>W40/W$8</f>
        <v>0.19000296035941225</v>
      </c>
    </row>
    <row r="41" spans="1:25" s="57" customFormat="1" x14ac:dyDescent="0.25">
      <c r="B41" s="165" t="s">
        <v>112</v>
      </c>
      <c r="C41" s="166">
        <v>18060</v>
      </c>
      <c r="D41" s="166">
        <v>33</v>
      </c>
      <c r="E41" s="166">
        <v>20438</v>
      </c>
      <c r="F41" s="166">
        <v>23712</v>
      </c>
      <c r="G41" s="166">
        <v>22889</v>
      </c>
      <c r="H41" s="166">
        <v>21912</v>
      </c>
      <c r="I41" s="167">
        <f t="shared" ref="I41:I48" si="26">IFERROR(H41/G41-1,"-")</f>
        <v>-4.268425881427762E-2</v>
      </c>
      <c r="J41" s="167">
        <f t="shared" si="23"/>
        <v>8.6986899563318773E-2</v>
      </c>
      <c r="K41" s="166">
        <v>48199</v>
      </c>
      <c r="L41" s="166">
        <v>276</v>
      </c>
      <c r="M41" s="166">
        <v>68247</v>
      </c>
      <c r="N41" s="166">
        <v>82622</v>
      </c>
      <c r="O41" s="166">
        <v>95713</v>
      </c>
      <c r="P41" s="166">
        <v>98613</v>
      </c>
      <c r="Q41" s="167">
        <f t="shared" ref="Q41:Q48" si="27">IFERROR(P41/O41-1,"-")</f>
        <v>3.0298914463030124E-2</v>
      </c>
      <c r="R41" s="167">
        <f t="shared" si="25"/>
        <v>8.7292166251065562E-2</v>
      </c>
      <c r="S41" s="166">
        <v>66259</v>
      </c>
      <c r="T41" s="166">
        <v>88685</v>
      </c>
      <c r="U41" s="166">
        <v>106334</v>
      </c>
      <c r="V41" s="166">
        <v>118602</v>
      </c>
      <c r="W41" s="166">
        <v>120525</v>
      </c>
      <c r="X41" s="167">
        <f t="shared" ref="X41:X48" si="28">IFERROR(W41/V41-1,"-")</f>
        <v>1.6213891839935268E-2</v>
      </c>
      <c r="Y41" s="167">
        <f t="shared" ref="Y41:Y48" si="29">W41/W$8</f>
        <v>8.7236508107693386E-2</v>
      </c>
    </row>
    <row r="42" spans="1:25" s="57" customFormat="1" x14ac:dyDescent="0.25">
      <c r="B42" s="165" t="s">
        <v>115</v>
      </c>
      <c r="C42" s="166">
        <v>2861</v>
      </c>
      <c r="D42" s="166">
        <v>69</v>
      </c>
      <c r="E42" s="166">
        <v>2327</v>
      </c>
      <c r="F42" s="166">
        <v>4190</v>
      </c>
      <c r="G42" s="166">
        <v>4306</v>
      </c>
      <c r="H42" s="166">
        <v>4682</v>
      </c>
      <c r="I42" s="167">
        <f t="shared" si="26"/>
        <v>8.7320018578727288E-2</v>
      </c>
      <c r="J42" s="167">
        <f t="shared" si="23"/>
        <v>1.8586740770146885E-2</v>
      </c>
      <c r="K42" s="166">
        <v>5618</v>
      </c>
      <c r="L42" s="166">
        <v>787</v>
      </c>
      <c r="M42" s="166">
        <v>7209</v>
      </c>
      <c r="N42" s="166">
        <v>9285</v>
      </c>
      <c r="O42" s="166">
        <v>8228</v>
      </c>
      <c r="P42" s="166">
        <v>7780</v>
      </c>
      <c r="Q42" s="167">
        <f t="shared" si="27"/>
        <v>-5.4448225571220199E-2</v>
      </c>
      <c r="R42" s="167">
        <f t="shared" si="25"/>
        <v>6.8868511599210046E-3</v>
      </c>
      <c r="S42" s="166">
        <v>8479</v>
      </c>
      <c r="T42" s="166">
        <v>9536</v>
      </c>
      <c r="U42" s="166">
        <v>13475</v>
      </c>
      <c r="V42" s="166">
        <v>12534</v>
      </c>
      <c r="W42" s="166">
        <v>12462</v>
      </c>
      <c r="X42" s="167">
        <f t="shared" si="28"/>
        <v>-5.7443752991862551E-3</v>
      </c>
      <c r="Y42" s="167">
        <f t="shared" si="29"/>
        <v>9.0200486541221741E-3</v>
      </c>
    </row>
    <row r="43" spans="1:25" x14ac:dyDescent="0.25">
      <c r="A43" s="57"/>
      <c r="B43" s="165" t="s">
        <v>118</v>
      </c>
      <c r="C43" s="166">
        <v>1616</v>
      </c>
      <c r="D43" s="166">
        <v>69</v>
      </c>
      <c r="E43" s="166">
        <v>1573</v>
      </c>
      <c r="F43" s="166">
        <v>2601</v>
      </c>
      <c r="G43" s="166">
        <v>2541</v>
      </c>
      <c r="H43" s="166">
        <v>2597</v>
      </c>
      <c r="I43" s="167">
        <f t="shared" si="26"/>
        <v>2.2038567493112948E-2</v>
      </c>
      <c r="J43" s="167">
        <f t="shared" si="23"/>
        <v>1.0309646685192537E-2</v>
      </c>
      <c r="K43" s="166">
        <v>2576</v>
      </c>
      <c r="L43" s="166">
        <v>1215</v>
      </c>
      <c r="M43" s="166">
        <v>4253</v>
      </c>
      <c r="N43" s="166">
        <v>4850</v>
      </c>
      <c r="O43" s="166">
        <v>4162</v>
      </c>
      <c r="P43" s="166">
        <v>4765</v>
      </c>
      <c r="Q43" s="167">
        <f t="shared" si="27"/>
        <v>0.14488226814031724</v>
      </c>
      <c r="R43" s="167">
        <f t="shared" si="25"/>
        <v>4.2179750356071454E-3</v>
      </c>
      <c r="S43" s="166">
        <v>4192</v>
      </c>
      <c r="T43" s="166">
        <v>5826</v>
      </c>
      <c r="U43" s="166">
        <v>7451</v>
      </c>
      <c r="V43" s="166">
        <v>6703</v>
      </c>
      <c r="W43" s="166">
        <v>7362</v>
      </c>
      <c r="X43" s="167">
        <f t="shared" si="28"/>
        <v>9.8314187677159381E-2</v>
      </c>
      <c r="Y43" s="167">
        <f t="shared" si="29"/>
        <v>5.3286469420355835E-3</v>
      </c>
    </row>
    <row r="44" spans="1:25" x14ac:dyDescent="0.25">
      <c r="A44" s="57"/>
      <c r="B44" s="165" t="s">
        <v>125</v>
      </c>
      <c r="C44" s="166">
        <v>711</v>
      </c>
      <c r="D44" s="166">
        <v>6</v>
      </c>
      <c r="E44" s="166">
        <v>1042</v>
      </c>
      <c r="F44" s="166">
        <v>1305</v>
      </c>
      <c r="G44" s="166">
        <v>1226</v>
      </c>
      <c r="H44" s="166">
        <v>1162</v>
      </c>
      <c r="I44" s="167">
        <f t="shared" si="26"/>
        <v>-5.2202283849918429E-2</v>
      </c>
      <c r="J44" s="167">
        <f t="shared" si="23"/>
        <v>4.6129416435093289E-3</v>
      </c>
      <c r="K44" s="166">
        <v>4692</v>
      </c>
      <c r="L44" s="166">
        <v>94</v>
      </c>
      <c r="M44" s="166">
        <v>8605</v>
      </c>
      <c r="N44" s="166">
        <v>8555</v>
      </c>
      <c r="O44" s="166">
        <v>9296</v>
      </c>
      <c r="P44" s="166">
        <v>8143</v>
      </c>
      <c r="Q44" s="167">
        <f t="shared" si="27"/>
        <v>-0.12403184165232362</v>
      </c>
      <c r="R44" s="167">
        <f t="shared" si="25"/>
        <v>7.2081785340921264E-3</v>
      </c>
      <c r="S44" s="166">
        <v>5403</v>
      </c>
      <c r="T44" s="166">
        <v>9647</v>
      </c>
      <c r="U44" s="166">
        <v>9860</v>
      </c>
      <c r="V44" s="166">
        <v>10522</v>
      </c>
      <c r="W44" s="166">
        <v>9305</v>
      </c>
      <c r="X44" s="167">
        <f t="shared" si="28"/>
        <v>-0.11566242159285312</v>
      </c>
      <c r="Y44" s="167">
        <f t="shared" si="29"/>
        <v>6.7349986139148476E-3</v>
      </c>
    </row>
    <row r="45" spans="1:25" x14ac:dyDescent="0.25">
      <c r="A45" s="57"/>
      <c r="B45" s="165" t="s">
        <v>121</v>
      </c>
      <c r="C45" s="166">
        <v>694</v>
      </c>
      <c r="D45" s="166">
        <v>14</v>
      </c>
      <c r="E45" s="166">
        <v>591</v>
      </c>
      <c r="F45" s="166">
        <v>831</v>
      </c>
      <c r="G45" s="166">
        <v>862</v>
      </c>
      <c r="H45" s="166">
        <v>831</v>
      </c>
      <c r="I45" s="167">
        <f t="shared" si="26"/>
        <v>-3.5962877030162432E-2</v>
      </c>
      <c r="J45" s="167">
        <f t="shared" si="23"/>
        <v>3.298928146089718E-3</v>
      </c>
      <c r="K45" s="166">
        <v>6876</v>
      </c>
      <c r="L45" s="166">
        <v>177</v>
      </c>
      <c r="M45" s="166">
        <v>9265</v>
      </c>
      <c r="N45" s="166">
        <v>10443</v>
      </c>
      <c r="O45" s="166">
        <v>11641</v>
      </c>
      <c r="P45" s="166">
        <v>8419</v>
      </c>
      <c r="Q45" s="167">
        <f t="shared" si="27"/>
        <v>-0.27678034533115714</v>
      </c>
      <c r="R45" s="167">
        <f t="shared" si="25"/>
        <v>7.4524935623875247E-3</v>
      </c>
      <c r="S45" s="166">
        <v>7570</v>
      </c>
      <c r="T45" s="166">
        <v>9856</v>
      </c>
      <c r="U45" s="166">
        <v>11274</v>
      </c>
      <c r="V45" s="166">
        <v>12503</v>
      </c>
      <c r="W45" s="166">
        <v>9250</v>
      </c>
      <c r="X45" s="167">
        <f t="shared" si="28"/>
        <v>-0.26017755738622728</v>
      </c>
      <c r="Y45" s="167">
        <f t="shared" si="29"/>
        <v>6.6951893797648938E-3</v>
      </c>
    </row>
    <row r="46" spans="1:25" x14ac:dyDescent="0.25">
      <c r="A46" s="57"/>
      <c r="B46" s="165" t="s">
        <v>130</v>
      </c>
      <c r="C46" s="166">
        <v>1093</v>
      </c>
      <c r="D46" s="166">
        <v>0</v>
      </c>
      <c r="E46" s="166">
        <v>1345</v>
      </c>
      <c r="F46" s="166">
        <v>1441</v>
      </c>
      <c r="G46" s="166">
        <v>784</v>
      </c>
      <c r="H46" s="166">
        <v>1137</v>
      </c>
      <c r="I46" s="167">
        <f t="shared" si="26"/>
        <v>0.45025510204081631</v>
      </c>
      <c r="J46" s="167">
        <f t="shared" si="23"/>
        <v>4.513695911075824E-3</v>
      </c>
      <c r="K46" s="166">
        <v>2222</v>
      </c>
      <c r="L46" s="166">
        <v>90</v>
      </c>
      <c r="M46" s="166">
        <v>2871</v>
      </c>
      <c r="N46" s="166">
        <v>4316</v>
      </c>
      <c r="O46" s="166">
        <v>3750</v>
      </c>
      <c r="P46" s="166">
        <v>4607</v>
      </c>
      <c r="Q46" s="167">
        <f t="shared" si="27"/>
        <v>0.22853333333333326</v>
      </c>
      <c r="R46" s="167">
        <f t="shared" si="25"/>
        <v>4.0781135339018086E-3</v>
      </c>
      <c r="S46" s="166">
        <v>3315</v>
      </c>
      <c r="T46" s="166">
        <v>4216</v>
      </c>
      <c r="U46" s="166">
        <v>5757</v>
      </c>
      <c r="V46" s="166">
        <v>4534</v>
      </c>
      <c r="W46" s="166">
        <v>5744</v>
      </c>
      <c r="X46" s="167">
        <f t="shared" si="28"/>
        <v>0.26687251874724316</v>
      </c>
      <c r="Y46" s="167">
        <f t="shared" si="29"/>
        <v>4.1575316537696815E-3</v>
      </c>
    </row>
    <row r="47" spans="1:25" x14ac:dyDescent="0.25">
      <c r="A47" s="57"/>
      <c r="B47" s="165" t="s">
        <v>133</v>
      </c>
      <c r="C47" s="166">
        <v>1061</v>
      </c>
      <c r="D47" s="166">
        <v>2</v>
      </c>
      <c r="E47" s="166">
        <v>728</v>
      </c>
      <c r="F47" s="166">
        <v>973</v>
      </c>
      <c r="G47" s="166">
        <v>827</v>
      </c>
      <c r="H47" s="166">
        <v>713</v>
      </c>
      <c r="I47" s="167">
        <f t="shared" si="26"/>
        <v>-0.13784764207980649</v>
      </c>
      <c r="J47" s="167">
        <f t="shared" si="23"/>
        <v>2.8304882890035727E-3</v>
      </c>
      <c r="K47" s="166">
        <v>3677</v>
      </c>
      <c r="L47" s="166">
        <v>611</v>
      </c>
      <c r="M47" s="166">
        <v>2953</v>
      </c>
      <c r="N47" s="166">
        <v>4617</v>
      </c>
      <c r="O47" s="166">
        <v>4415</v>
      </c>
      <c r="P47" s="166">
        <v>3747</v>
      </c>
      <c r="Q47" s="167">
        <f t="shared" si="27"/>
        <v>-0.15130237825594561</v>
      </c>
      <c r="R47" s="167">
        <f t="shared" si="25"/>
        <v>3.3168420689233939E-3</v>
      </c>
      <c r="S47" s="166">
        <v>4738</v>
      </c>
      <c r="T47" s="166">
        <v>3681</v>
      </c>
      <c r="U47" s="166">
        <v>5590</v>
      </c>
      <c r="V47" s="166">
        <v>5242</v>
      </c>
      <c r="W47" s="166">
        <v>4460</v>
      </c>
      <c r="X47" s="167">
        <f t="shared" si="28"/>
        <v>-0.14917970240366274</v>
      </c>
      <c r="Y47" s="167">
        <f t="shared" si="29"/>
        <v>3.2281669874325868E-3</v>
      </c>
    </row>
    <row r="48" spans="1:25" x14ac:dyDescent="0.25">
      <c r="A48" s="57"/>
      <c r="B48" s="170" t="s">
        <v>147</v>
      </c>
      <c r="C48" s="171">
        <f t="shared" ref="C48" si="30">C40-SUM(C41:C47)</f>
        <v>10990</v>
      </c>
      <c r="D48" s="171">
        <f t="shared" ref="D48:H48" si="31">D40-SUM(D41:D47)</f>
        <v>1160</v>
      </c>
      <c r="E48" s="171">
        <f t="shared" si="31"/>
        <v>19910</v>
      </c>
      <c r="F48" s="171">
        <f t="shared" si="31"/>
        <v>25340</v>
      </c>
      <c r="G48" s="171">
        <f t="shared" si="31"/>
        <v>26295</v>
      </c>
      <c r="H48" s="171">
        <f t="shared" si="31"/>
        <v>27335</v>
      </c>
      <c r="I48" s="172">
        <f t="shared" si="26"/>
        <v>3.9551245483932407E-2</v>
      </c>
      <c r="J48" s="172">
        <f t="shared" si="23"/>
        <v>0.10851528384279475</v>
      </c>
      <c r="K48" s="171">
        <f t="shared" ref="K48:P48" si="32">K40-SUM(K41:K47)</f>
        <v>26494</v>
      </c>
      <c r="L48" s="171">
        <f t="shared" si="32"/>
        <v>4310</v>
      </c>
      <c r="M48" s="171">
        <f t="shared" si="32"/>
        <v>46956</v>
      </c>
      <c r="N48" s="171">
        <f t="shared" si="32"/>
        <v>55750</v>
      </c>
      <c r="O48" s="171">
        <f t="shared" si="32"/>
        <v>57652</v>
      </c>
      <c r="P48" s="171">
        <f t="shared" si="32"/>
        <v>66063</v>
      </c>
      <c r="Q48" s="172">
        <f t="shared" si="27"/>
        <v>0.1458925969610767</v>
      </c>
      <c r="R48" s="172">
        <f t="shared" si="25"/>
        <v>5.8478926501010456E-2</v>
      </c>
      <c r="S48" s="171">
        <f>S40-SUM(S41:S47)</f>
        <v>37484</v>
      </c>
      <c r="T48" s="171">
        <f>T40-SUM(T41:T47)</f>
        <v>66866</v>
      </c>
      <c r="U48" s="171">
        <f>U40-SUM(U41:U47)</f>
        <v>81090</v>
      </c>
      <c r="V48" s="171">
        <f>V40-SUM(V41:V47)</f>
        <v>83947</v>
      </c>
      <c r="W48" s="171">
        <f>W40-SUM(W41:W47)</f>
        <v>93398</v>
      </c>
      <c r="X48" s="172">
        <f t="shared" si="28"/>
        <v>0.11258293923547003</v>
      </c>
      <c r="Y48" s="172">
        <f t="shared" si="29"/>
        <v>6.7601870020679092E-2</v>
      </c>
    </row>
    <row r="49" spans="1:25" x14ac:dyDescent="0.25">
      <c r="A49" s="57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</row>
    <row r="50" spans="1:25" x14ac:dyDescent="0.25">
      <c r="A50" s="57"/>
      <c r="B50" s="158" t="s">
        <v>70</v>
      </c>
      <c r="C50" s="178">
        <f t="shared" ref="C50:H50" si="33">C51+C54</f>
        <v>0</v>
      </c>
      <c r="D50" s="178">
        <f t="shared" si="33"/>
        <v>2365</v>
      </c>
      <c r="E50" s="178">
        <f t="shared" si="33"/>
        <v>0</v>
      </c>
      <c r="F50" s="178">
        <f t="shared" si="33"/>
        <v>0</v>
      </c>
      <c r="G50" s="178">
        <f t="shared" si="33"/>
        <v>0</v>
      </c>
      <c r="H50" s="178">
        <f t="shared" si="33"/>
        <v>0</v>
      </c>
      <c r="I50" s="179" t="str">
        <f>IFERROR(H50/G50-1,"-")</f>
        <v>-</v>
      </c>
      <c r="J50" s="179">
        <f t="shared" ref="J50:J62" si="34">H50/H$8</f>
        <v>0</v>
      </c>
      <c r="K50" s="178">
        <f t="shared" ref="K50:P50" si="35">K51+K54</f>
        <v>0</v>
      </c>
      <c r="L50" s="178">
        <f t="shared" si="35"/>
        <v>0</v>
      </c>
      <c r="M50" s="178">
        <f t="shared" si="35"/>
        <v>0</v>
      </c>
      <c r="N50" s="178">
        <f t="shared" si="35"/>
        <v>0</v>
      </c>
      <c r="O50" s="178">
        <f t="shared" si="35"/>
        <v>0</v>
      </c>
      <c r="P50" s="178">
        <f t="shared" si="35"/>
        <v>0</v>
      </c>
      <c r="Q50" s="179" t="str">
        <f>IFERROR(P50/O50-1,"-")</f>
        <v>-</v>
      </c>
      <c r="R50" s="179">
        <f t="shared" ref="R50:R62" si="36">P50/P$8</f>
        <v>0</v>
      </c>
      <c r="S50" s="178">
        <f>S51+S54</f>
        <v>8192</v>
      </c>
      <c r="T50" s="178">
        <f>T51+T54</f>
        <v>11908</v>
      </c>
      <c r="U50" s="178">
        <f>U51+U54</f>
        <v>20524</v>
      </c>
      <c r="V50" s="178">
        <f>V51+V54</f>
        <v>18751</v>
      </c>
      <c r="W50" s="178">
        <f>W51+W54</f>
        <v>15557</v>
      </c>
      <c r="X50" s="179">
        <f>IFERROR(W50/V50-1,"-")</f>
        <v>-0.17033758199562687</v>
      </c>
      <c r="Y50" s="179">
        <f>W50/W$8</f>
        <v>1.1260222830378643E-2</v>
      </c>
    </row>
    <row r="51" spans="1:25" x14ac:dyDescent="0.25">
      <c r="A51" s="57"/>
      <c r="B51" s="161" t="s">
        <v>99</v>
      </c>
      <c r="C51" s="162">
        <v>0</v>
      </c>
      <c r="D51" s="162">
        <v>461</v>
      </c>
      <c r="E51" s="162">
        <v>0</v>
      </c>
      <c r="F51" s="162">
        <v>0</v>
      </c>
      <c r="G51" s="162">
        <v>0</v>
      </c>
      <c r="H51" s="162">
        <v>0</v>
      </c>
      <c r="I51" s="163" t="str">
        <f>IFERROR(H51/G51-1,"-")</f>
        <v>-</v>
      </c>
      <c r="J51" s="163">
        <f t="shared" si="34"/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3" t="str">
        <f>IFERROR(P51/O51-1,"-")</f>
        <v>-</v>
      </c>
      <c r="R51" s="163">
        <f t="shared" si="36"/>
        <v>0</v>
      </c>
      <c r="S51" s="162">
        <v>773</v>
      </c>
      <c r="T51" s="162">
        <v>991</v>
      </c>
      <c r="U51" s="162">
        <v>8538</v>
      </c>
      <c r="V51" s="162">
        <v>4999</v>
      </c>
      <c r="W51" s="162">
        <v>2874</v>
      </c>
      <c r="X51" s="163">
        <f>IFERROR(W51/V51-1,"-")</f>
        <v>-0.42508501700340073</v>
      </c>
      <c r="Y51" s="163">
        <f>W51/W$8</f>
        <v>2.0802134353993845E-3</v>
      </c>
    </row>
    <row r="52" spans="1:25" x14ac:dyDescent="0.25">
      <c r="A52" s="57"/>
      <c r="B52" s="165" t="s">
        <v>105</v>
      </c>
      <c r="C52" s="166">
        <v>0</v>
      </c>
      <c r="D52" s="166">
        <v>181</v>
      </c>
      <c r="E52" s="166">
        <v>0</v>
      </c>
      <c r="F52" s="166">
        <v>0</v>
      </c>
      <c r="G52" s="166">
        <v>0</v>
      </c>
      <c r="H52" s="166">
        <v>0</v>
      </c>
      <c r="I52" s="167" t="str">
        <f>IFERROR(H52/G52-1,"-")</f>
        <v>-</v>
      </c>
      <c r="J52" s="167">
        <f t="shared" si="34"/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 s="166">
        <v>0</v>
      </c>
      <c r="Q52" s="167" t="str">
        <f>IFERROR(P52/O52-1,"-")</f>
        <v>-</v>
      </c>
      <c r="R52" s="167">
        <f t="shared" si="36"/>
        <v>0</v>
      </c>
      <c r="S52" s="166">
        <v>367</v>
      </c>
      <c r="T52" s="166">
        <v>229</v>
      </c>
      <c r="U52" s="166">
        <v>6255</v>
      </c>
      <c r="V52" s="166">
        <v>3332</v>
      </c>
      <c r="W52" s="166">
        <v>1823</v>
      </c>
      <c r="X52" s="167">
        <f>IFERROR(W52/V52-1,"-")</f>
        <v>-0.45288115246098437</v>
      </c>
      <c r="Y52" s="167">
        <f>W52/W$8</f>
        <v>1.3194951610066381E-3</v>
      </c>
    </row>
    <row r="53" spans="1:25" x14ac:dyDescent="0.25">
      <c r="A53" s="57"/>
      <c r="B53" s="165" t="s">
        <v>102</v>
      </c>
      <c r="C53" s="166">
        <v>0</v>
      </c>
      <c r="D53" s="166">
        <v>280</v>
      </c>
      <c r="E53" s="166">
        <v>0</v>
      </c>
      <c r="F53" s="166">
        <v>0</v>
      </c>
      <c r="G53" s="166">
        <v>0</v>
      </c>
      <c r="H53" s="166">
        <v>0</v>
      </c>
      <c r="I53" s="167" t="str">
        <f>IFERROR(H53/G53-1,"-")</f>
        <v>-</v>
      </c>
      <c r="J53" s="167">
        <f t="shared" si="34"/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7" t="str">
        <f>IFERROR(P53/O53-1,"-")</f>
        <v>-</v>
      </c>
      <c r="R53" s="167">
        <f t="shared" si="36"/>
        <v>0</v>
      </c>
      <c r="S53" s="166">
        <v>406</v>
      </c>
      <c r="T53" s="166">
        <v>762</v>
      </c>
      <c r="U53" s="166">
        <v>2283</v>
      </c>
      <c r="V53" s="166">
        <v>1667</v>
      </c>
      <c r="W53" s="166">
        <v>1051</v>
      </c>
      <c r="X53" s="167">
        <f>IFERROR(W53/V53-1,"-")</f>
        <v>-0.36952609478104381</v>
      </c>
      <c r="Y53" s="167">
        <f>W53/W$8</f>
        <v>7.6071827439274633E-4</v>
      </c>
    </row>
    <row r="54" spans="1:25" x14ac:dyDescent="0.25">
      <c r="A54" s="57"/>
      <c r="B54" s="161" t="s">
        <v>109</v>
      </c>
      <c r="C54" s="162">
        <v>0</v>
      </c>
      <c r="D54" s="162">
        <v>1904</v>
      </c>
      <c r="E54" s="162">
        <v>0</v>
      </c>
      <c r="F54" s="162">
        <v>0</v>
      </c>
      <c r="G54" s="162">
        <v>0</v>
      </c>
      <c r="H54" s="162">
        <v>0</v>
      </c>
      <c r="I54" s="163" t="str">
        <f>IFERROR(H54/G54-1,"-")</f>
        <v>-</v>
      </c>
      <c r="J54" s="163">
        <f t="shared" si="34"/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3" t="str">
        <f>IFERROR(P54/O54-1,"-")</f>
        <v>-</v>
      </c>
      <c r="R54" s="163">
        <f t="shared" si="36"/>
        <v>0</v>
      </c>
      <c r="S54" s="162">
        <v>7419</v>
      </c>
      <c r="T54" s="162">
        <v>10917</v>
      </c>
      <c r="U54" s="162">
        <v>11986</v>
      </c>
      <c r="V54" s="162">
        <v>13752</v>
      </c>
      <c r="W54" s="162">
        <v>12683</v>
      </c>
      <c r="X54" s="163">
        <f>IFERROR(W54/V54-1,"-")</f>
        <v>-7.7734147760325722E-2</v>
      </c>
      <c r="Y54" s="163">
        <f>W54/W$8</f>
        <v>9.1800093949792588E-3</v>
      </c>
    </row>
    <row r="55" spans="1:25" s="57" customFormat="1" x14ac:dyDescent="0.25">
      <c r="B55" s="165" t="s">
        <v>112</v>
      </c>
      <c r="C55" s="166">
        <v>0</v>
      </c>
      <c r="D55" s="166">
        <v>33</v>
      </c>
      <c r="E55" s="166">
        <v>0</v>
      </c>
      <c r="F55" s="166">
        <v>0</v>
      </c>
      <c r="G55" s="166">
        <v>0</v>
      </c>
      <c r="H55" s="166">
        <v>0</v>
      </c>
      <c r="I55" s="167" t="str">
        <f t="shared" ref="I55:I62" si="37">IFERROR(H55/G55-1,"-")</f>
        <v>-</v>
      </c>
      <c r="J55" s="167">
        <f t="shared" si="34"/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7" t="str">
        <f t="shared" ref="Q55:Q62" si="38">IFERROR(P55/O55-1,"-")</f>
        <v>-</v>
      </c>
      <c r="R55" s="167">
        <f t="shared" si="36"/>
        <v>0</v>
      </c>
      <c r="S55" s="166">
        <v>2301</v>
      </c>
      <c r="T55" s="166">
        <v>3479</v>
      </c>
      <c r="U55" s="166">
        <v>3293</v>
      </c>
      <c r="V55" s="166">
        <v>3704</v>
      </c>
      <c r="W55" s="166">
        <v>4269</v>
      </c>
      <c r="X55" s="167">
        <f t="shared" ref="X55:X62" si="39">IFERROR(W55/V55-1,"-")</f>
        <v>0.15253779697624181</v>
      </c>
      <c r="Y55" s="167">
        <f t="shared" ref="Y55:Y62" si="40">W55/W$8</f>
        <v>3.0899203742936576E-3</v>
      </c>
    </row>
    <row r="56" spans="1:25" s="57" customFormat="1" x14ac:dyDescent="0.25">
      <c r="B56" s="165" t="s">
        <v>115</v>
      </c>
      <c r="C56" s="166">
        <v>0</v>
      </c>
      <c r="D56" s="166">
        <v>800</v>
      </c>
      <c r="E56" s="166">
        <v>0</v>
      </c>
      <c r="F56" s="166">
        <v>0</v>
      </c>
      <c r="G56" s="166">
        <v>0</v>
      </c>
      <c r="H56" s="166">
        <v>0</v>
      </c>
      <c r="I56" s="167" t="str">
        <f t="shared" si="37"/>
        <v>-</v>
      </c>
      <c r="J56" s="167">
        <f t="shared" si="34"/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6">
        <v>0</v>
      </c>
      <c r="Q56" s="167" t="str">
        <f t="shared" si="38"/>
        <v>-</v>
      </c>
      <c r="R56" s="167">
        <f t="shared" si="36"/>
        <v>0</v>
      </c>
      <c r="S56" s="166">
        <v>2164</v>
      </c>
      <c r="T56" s="166">
        <v>3013</v>
      </c>
      <c r="U56" s="166">
        <v>2347</v>
      </c>
      <c r="V56" s="166">
        <v>3199</v>
      </c>
      <c r="W56" s="166">
        <v>2841</v>
      </c>
      <c r="X56" s="167">
        <f t="shared" si="39"/>
        <v>-0.11190997186620821</v>
      </c>
      <c r="Y56" s="167">
        <f t="shared" si="40"/>
        <v>2.0563278949094124E-3</v>
      </c>
    </row>
    <row r="57" spans="1:25" x14ac:dyDescent="0.25">
      <c r="A57" s="57"/>
      <c r="B57" s="165" t="s">
        <v>118</v>
      </c>
      <c r="C57" s="166">
        <v>0</v>
      </c>
      <c r="D57" s="166">
        <v>255</v>
      </c>
      <c r="E57" s="166">
        <v>0</v>
      </c>
      <c r="F57" s="166">
        <v>0</v>
      </c>
      <c r="G57" s="166">
        <v>0</v>
      </c>
      <c r="H57" s="166">
        <v>0</v>
      </c>
      <c r="I57" s="167" t="str">
        <f t="shared" si="37"/>
        <v>-</v>
      </c>
      <c r="J57" s="167">
        <f t="shared" si="34"/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6">
        <v>0</v>
      </c>
      <c r="Q57" s="167" t="str">
        <f t="shared" si="38"/>
        <v>-</v>
      </c>
      <c r="R57" s="167">
        <f t="shared" si="36"/>
        <v>0</v>
      </c>
      <c r="S57" s="166">
        <v>393</v>
      </c>
      <c r="T57" s="166">
        <v>830</v>
      </c>
      <c r="U57" s="166">
        <v>1263</v>
      </c>
      <c r="V57" s="166">
        <v>1088</v>
      </c>
      <c r="W57" s="166">
        <v>749</v>
      </c>
      <c r="X57" s="167">
        <f t="shared" si="39"/>
        <v>-0.31158088235294112</v>
      </c>
      <c r="Y57" s="167">
        <f t="shared" si="40"/>
        <v>5.4212938869663849E-4</v>
      </c>
    </row>
    <row r="58" spans="1:25" x14ac:dyDescent="0.25">
      <c r="A58" s="57"/>
      <c r="B58" s="165" t="s">
        <v>125</v>
      </c>
      <c r="C58" s="166">
        <v>0</v>
      </c>
      <c r="D58" s="166">
        <v>33</v>
      </c>
      <c r="E58" s="166">
        <v>0</v>
      </c>
      <c r="F58" s="166">
        <v>0</v>
      </c>
      <c r="G58" s="166">
        <v>0</v>
      </c>
      <c r="H58" s="166">
        <v>0</v>
      </c>
      <c r="I58" s="167" t="str">
        <f t="shared" si="37"/>
        <v>-</v>
      </c>
      <c r="J58" s="167">
        <f t="shared" si="34"/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6">
        <v>0</v>
      </c>
      <c r="Q58" s="167" t="str">
        <f t="shared" si="38"/>
        <v>-</v>
      </c>
      <c r="R58" s="167">
        <f t="shared" si="36"/>
        <v>0</v>
      </c>
      <c r="S58" s="166">
        <v>205</v>
      </c>
      <c r="T58" s="166">
        <v>323</v>
      </c>
      <c r="U58" s="166">
        <v>306</v>
      </c>
      <c r="V58" s="166">
        <v>511</v>
      </c>
      <c r="W58" s="166">
        <v>390</v>
      </c>
      <c r="X58" s="167">
        <f t="shared" si="39"/>
        <v>-0.23679060665362039</v>
      </c>
      <c r="Y58" s="167">
        <f t="shared" si="40"/>
        <v>2.8228366033603334E-4</v>
      </c>
    </row>
    <row r="59" spans="1:25" x14ac:dyDescent="0.25">
      <c r="A59" s="57"/>
      <c r="B59" s="165" t="s">
        <v>121</v>
      </c>
      <c r="C59" s="166">
        <v>0</v>
      </c>
      <c r="D59" s="166">
        <v>47</v>
      </c>
      <c r="E59" s="166">
        <v>0</v>
      </c>
      <c r="F59" s="166">
        <v>0</v>
      </c>
      <c r="G59" s="166">
        <v>0</v>
      </c>
      <c r="H59" s="166">
        <v>0</v>
      </c>
      <c r="I59" s="167" t="str">
        <f t="shared" si="37"/>
        <v>-</v>
      </c>
      <c r="J59" s="167">
        <f t="shared" si="34"/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6">
        <v>0</v>
      </c>
      <c r="Q59" s="167" t="str">
        <f t="shared" si="38"/>
        <v>-</v>
      </c>
      <c r="R59" s="167">
        <f t="shared" si="36"/>
        <v>0</v>
      </c>
      <c r="S59" s="166">
        <v>135</v>
      </c>
      <c r="T59" s="166">
        <v>324</v>
      </c>
      <c r="U59" s="166">
        <v>279</v>
      </c>
      <c r="V59" s="166">
        <v>376</v>
      </c>
      <c r="W59" s="166">
        <v>381</v>
      </c>
      <c r="X59" s="167">
        <f t="shared" si="39"/>
        <v>1.3297872340425565E-2</v>
      </c>
      <c r="Y59" s="167">
        <f t="shared" si="40"/>
        <v>2.7576942202058643E-4</v>
      </c>
    </row>
    <row r="60" spans="1:25" x14ac:dyDescent="0.25">
      <c r="A60" s="57"/>
      <c r="B60" s="165" t="s">
        <v>130</v>
      </c>
      <c r="C60" s="166">
        <v>0</v>
      </c>
      <c r="D60" s="166">
        <v>17</v>
      </c>
      <c r="E60" s="166">
        <v>0</v>
      </c>
      <c r="F60" s="166">
        <v>0</v>
      </c>
      <c r="G60" s="166">
        <v>0</v>
      </c>
      <c r="H60" s="166">
        <v>0</v>
      </c>
      <c r="I60" s="167" t="str">
        <f t="shared" si="37"/>
        <v>-</v>
      </c>
      <c r="J60" s="167">
        <f t="shared" si="34"/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6">
        <v>0</v>
      </c>
      <c r="Q60" s="167" t="str">
        <f t="shared" si="38"/>
        <v>-</v>
      </c>
      <c r="R60" s="167">
        <f t="shared" si="36"/>
        <v>0</v>
      </c>
      <c r="S60" s="166">
        <v>76</v>
      </c>
      <c r="T60" s="166">
        <v>42</v>
      </c>
      <c r="U60" s="166">
        <v>143</v>
      </c>
      <c r="V60" s="166">
        <v>78</v>
      </c>
      <c r="W60" s="166">
        <v>159</v>
      </c>
      <c r="X60" s="167">
        <f t="shared" si="39"/>
        <v>1.0384615384615383</v>
      </c>
      <c r="Y60" s="167">
        <f t="shared" si="40"/>
        <v>1.1508487690622898E-4</v>
      </c>
    </row>
    <row r="61" spans="1:25" x14ac:dyDescent="0.25">
      <c r="A61" s="57"/>
      <c r="B61" s="165" t="s">
        <v>133</v>
      </c>
      <c r="C61" s="166">
        <v>0</v>
      </c>
      <c r="D61" s="166">
        <v>13</v>
      </c>
      <c r="E61" s="166">
        <v>0</v>
      </c>
      <c r="F61" s="166">
        <v>0</v>
      </c>
      <c r="G61" s="166">
        <v>0</v>
      </c>
      <c r="H61" s="166">
        <v>0</v>
      </c>
      <c r="I61" s="167" t="str">
        <f t="shared" si="37"/>
        <v>-</v>
      </c>
      <c r="J61" s="167">
        <f t="shared" si="34"/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6">
        <v>0</v>
      </c>
      <c r="Q61" s="167" t="str">
        <f t="shared" si="38"/>
        <v>-</v>
      </c>
      <c r="R61" s="167">
        <f t="shared" si="36"/>
        <v>0</v>
      </c>
      <c r="S61" s="166">
        <v>105</v>
      </c>
      <c r="T61" s="166">
        <v>86</v>
      </c>
      <c r="U61" s="166">
        <v>132</v>
      </c>
      <c r="V61" s="166">
        <v>83</v>
      </c>
      <c r="W61" s="166">
        <v>109</v>
      </c>
      <c r="X61" s="167">
        <f t="shared" si="39"/>
        <v>0.31325301204819267</v>
      </c>
      <c r="Y61" s="167">
        <f t="shared" si="40"/>
        <v>7.889466404263496E-5</v>
      </c>
    </row>
    <row r="62" spans="1:25" x14ac:dyDescent="0.25">
      <c r="A62" s="57"/>
      <c r="B62" s="170" t="s">
        <v>147</v>
      </c>
      <c r="C62" s="171">
        <f t="shared" ref="C62" si="41">C54-SUM(C55:C61)</f>
        <v>0</v>
      </c>
      <c r="D62" s="171">
        <f t="shared" ref="D62:H62" si="42">D54-SUM(D55:D61)</f>
        <v>706</v>
      </c>
      <c r="E62" s="171">
        <f t="shared" si="42"/>
        <v>0</v>
      </c>
      <c r="F62" s="171">
        <f t="shared" si="42"/>
        <v>0</v>
      </c>
      <c r="G62" s="171">
        <f t="shared" si="42"/>
        <v>0</v>
      </c>
      <c r="H62" s="171">
        <f t="shared" si="42"/>
        <v>0</v>
      </c>
      <c r="I62" s="172" t="str">
        <f t="shared" si="37"/>
        <v>-</v>
      </c>
      <c r="J62" s="172">
        <f t="shared" si="34"/>
        <v>0</v>
      </c>
      <c r="K62" s="171">
        <f t="shared" ref="K62:P62" si="43">K54-SUM(K55:K61)</f>
        <v>0</v>
      </c>
      <c r="L62" s="171">
        <f t="shared" si="43"/>
        <v>0</v>
      </c>
      <c r="M62" s="171">
        <f t="shared" si="43"/>
        <v>0</v>
      </c>
      <c r="N62" s="171">
        <f t="shared" si="43"/>
        <v>0</v>
      </c>
      <c r="O62" s="171">
        <f t="shared" si="43"/>
        <v>0</v>
      </c>
      <c r="P62" s="171">
        <f t="shared" si="43"/>
        <v>0</v>
      </c>
      <c r="Q62" s="172" t="str">
        <f t="shared" si="38"/>
        <v>-</v>
      </c>
      <c r="R62" s="172">
        <f t="shared" si="36"/>
        <v>0</v>
      </c>
      <c r="S62" s="171">
        <f>S54-SUM(S55:S61)</f>
        <v>2040</v>
      </c>
      <c r="T62" s="171">
        <f>T54-SUM(T55:T61)</f>
        <v>2820</v>
      </c>
      <c r="U62" s="171">
        <f>U54-SUM(U55:U61)</f>
        <v>4223</v>
      </c>
      <c r="V62" s="171">
        <f>V54-SUM(V55:V61)</f>
        <v>4713</v>
      </c>
      <c r="W62" s="171">
        <f>W54-SUM(W55:W61)</f>
        <v>3785</v>
      </c>
      <c r="X62" s="172">
        <f t="shared" si="39"/>
        <v>-0.19690218544451521</v>
      </c>
      <c r="Y62" s="172">
        <f t="shared" si="40"/>
        <v>2.7395991137740675E-3</v>
      </c>
    </row>
    <row r="63" spans="1:25" x14ac:dyDescent="0.25">
      <c r="A63" s="57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</row>
    <row r="64" spans="1:25" x14ac:dyDescent="0.25">
      <c r="A64" s="57"/>
      <c r="B64" s="158" t="s">
        <v>70</v>
      </c>
      <c r="C64" s="178">
        <f t="shared" ref="C64:H64" si="44">C65+C68</f>
        <v>1940</v>
      </c>
      <c r="D64" s="178">
        <f t="shared" si="44"/>
        <v>0</v>
      </c>
      <c r="E64" s="178">
        <f t="shared" si="44"/>
        <v>0</v>
      </c>
      <c r="F64" s="178">
        <f t="shared" si="44"/>
        <v>0</v>
      </c>
      <c r="G64" s="178">
        <f t="shared" si="44"/>
        <v>0</v>
      </c>
      <c r="H64" s="178">
        <f t="shared" si="44"/>
        <v>0</v>
      </c>
      <c r="I64" s="179" t="str">
        <f>IFERROR(H64/G64-1,"-")</f>
        <v>-</v>
      </c>
      <c r="J64" s="179">
        <f t="shared" ref="J64:J76" si="45">H64/H$8</f>
        <v>0</v>
      </c>
      <c r="K64" s="178">
        <f t="shared" ref="K64:P64" si="46">K65+K68</f>
        <v>21395</v>
      </c>
      <c r="L64" s="178">
        <f t="shared" si="46"/>
        <v>9116</v>
      </c>
      <c r="M64" s="178">
        <f t="shared" si="46"/>
        <v>0</v>
      </c>
      <c r="N64" s="178">
        <f t="shared" si="46"/>
        <v>0</v>
      </c>
      <c r="O64" s="178">
        <f t="shared" si="46"/>
        <v>0</v>
      </c>
      <c r="P64" s="178">
        <f t="shared" si="46"/>
        <v>0</v>
      </c>
      <c r="Q64" s="179" t="str">
        <f>IFERROR(P64/O64-1,"-")</f>
        <v>-</v>
      </c>
      <c r="R64" s="179">
        <f t="shared" ref="R64:R76" si="47">P64/P$8</f>
        <v>0</v>
      </c>
      <c r="S64" s="178">
        <f>S65+S68</f>
        <v>23335</v>
      </c>
      <c r="T64" s="178">
        <f>T65+T68</f>
        <v>39976</v>
      </c>
      <c r="U64" s="178">
        <f>U65+U68</f>
        <v>61153</v>
      </c>
      <c r="V64" s="178">
        <f>V65+V68</f>
        <v>64832</v>
      </c>
      <c r="W64" s="178">
        <f>W65+W68</f>
        <v>48456</v>
      </c>
      <c r="X64" s="179">
        <f>IFERROR(W64/V64-1,"-")</f>
        <v>-0.25259131293188553</v>
      </c>
      <c r="Y64" s="179">
        <f>W64/W$8</f>
        <v>3.5072659090366234E-2</v>
      </c>
    </row>
    <row r="65" spans="1:25" x14ac:dyDescent="0.25">
      <c r="A65" s="57"/>
      <c r="B65" s="161" t="s">
        <v>99</v>
      </c>
      <c r="C65" s="162">
        <v>97</v>
      </c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3" t="str">
        <f>IFERROR(H65/G65-1,"-")</f>
        <v>-</v>
      </c>
      <c r="J65" s="163">
        <f t="shared" si="45"/>
        <v>0</v>
      </c>
      <c r="K65" s="162">
        <v>5384</v>
      </c>
      <c r="L65" s="162">
        <v>4267</v>
      </c>
      <c r="M65" s="162">
        <v>0</v>
      </c>
      <c r="N65" s="162">
        <v>0</v>
      </c>
      <c r="O65" s="162">
        <v>0</v>
      </c>
      <c r="P65" s="162">
        <v>0</v>
      </c>
      <c r="Q65" s="163" t="str">
        <f>IFERROR(P65/O65-1,"-")</f>
        <v>-</v>
      </c>
      <c r="R65" s="163">
        <f t="shared" si="47"/>
        <v>0</v>
      </c>
      <c r="S65" s="162">
        <v>5481</v>
      </c>
      <c r="T65" s="162">
        <v>8941</v>
      </c>
      <c r="U65" s="162">
        <v>5809</v>
      </c>
      <c r="V65" s="162">
        <v>11217</v>
      </c>
      <c r="W65" s="162">
        <v>7564</v>
      </c>
      <c r="X65" s="163">
        <f>IFERROR(W65/V65-1,"-")</f>
        <v>-0.32566639921547647</v>
      </c>
      <c r="Y65" s="163">
        <f>W65/W$8</f>
        <v>5.4748554020045033E-3</v>
      </c>
    </row>
    <row r="66" spans="1:25" x14ac:dyDescent="0.25">
      <c r="A66" s="57"/>
      <c r="B66" s="165" t="s">
        <v>105</v>
      </c>
      <c r="C66" s="166">
        <v>57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7" t="str">
        <f>IFERROR(H66/G66-1,"-")</f>
        <v>-</v>
      </c>
      <c r="J66" s="167">
        <f t="shared" si="45"/>
        <v>0</v>
      </c>
      <c r="K66" s="166">
        <v>2142</v>
      </c>
      <c r="L66" s="166">
        <v>4267</v>
      </c>
      <c r="M66" s="166">
        <v>0</v>
      </c>
      <c r="N66" s="166">
        <v>0</v>
      </c>
      <c r="O66" s="166">
        <v>0</v>
      </c>
      <c r="P66" s="166">
        <v>0</v>
      </c>
      <c r="Q66" s="167" t="str">
        <f>IFERROR(P66/O66-1,"-")</f>
        <v>-</v>
      </c>
      <c r="R66" s="167">
        <f t="shared" si="47"/>
        <v>0</v>
      </c>
      <c r="S66" s="166">
        <v>2199</v>
      </c>
      <c r="T66" s="166">
        <v>5989</v>
      </c>
      <c r="U66" s="166">
        <v>4351</v>
      </c>
      <c r="V66" s="166">
        <v>3807</v>
      </c>
      <c r="W66" s="166">
        <v>1723</v>
      </c>
      <c r="X66" s="167">
        <f>IFERROR(W66/V66-1,"-")</f>
        <v>-0.54741266088783824</v>
      </c>
      <c r="Y66" s="167">
        <f>W66/W$8</f>
        <v>1.2471147352794499E-3</v>
      </c>
    </row>
    <row r="67" spans="1:25" x14ac:dyDescent="0.25">
      <c r="A67" s="57"/>
      <c r="B67" s="165" t="s">
        <v>102</v>
      </c>
      <c r="C67" s="166">
        <v>40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7" t="str">
        <f>IFERROR(H67/G67-1,"-")</f>
        <v>-</v>
      </c>
      <c r="J67" s="167">
        <f t="shared" si="45"/>
        <v>0</v>
      </c>
      <c r="K67" s="166">
        <v>3242</v>
      </c>
      <c r="L67" s="166">
        <v>0</v>
      </c>
      <c r="M67" s="166">
        <v>0</v>
      </c>
      <c r="N67" s="166">
        <v>0</v>
      </c>
      <c r="O67" s="166">
        <v>0</v>
      </c>
      <c r="P67" s="166">
        <v>0</v>
      </c>
      <c r="Q67" s="167" t="str">
        <f>IFERROR(P67/O67-1,"-")</f>
        <v>-</v>
      </c>
      <c r="R67" s="167">
        <f t="shared" si="47"/>
        <v>0</v>
      </c>
      <c r="S67" s="166">
        <v>3282</v>
      </c>
      <c r="T67" s="166">
        <v>2952</v>
      </c>
      <c r="U67" s="166">
        <v>1458</v>
      </c>
      <c r="V67" s="166">
        <v>7410</v>
      </c>
      <c r="W67" s="166">
        <v>5841</v>
      </c>
      <c r="X67" s="167">
        <f>IFERROR(W67/V67-1,"-")</f>
        <v>-0.21174089068825908</v>
      </c>
      <c r="Y67" s="167">
        <f>W67/W$8</f>
        <v>4.2277406667250534E-3</v>
      </c>
    </row>
    <row r="68" spans="1:25" x14ac:dyDescent="0.25">
      <c r="A68" s="57"/>
      <c r="B68" s="161" t="s">
        <v>109</v>
      </c>
      <c r="C68" s="162">
        <v>1843</v>
      </c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3" t="str">
        <f>IFERROR(H68/G68-1,"-")</f>
        <v>-</v>
      </c>
      <c r="J68" s="163">
        <f t="shared" si="45"/>
        <v>0</v>
      </c>
      <c r="K68" s="162">
        <v>16011</v>
      </c>
      <c r="L68" s="162">
        <v>4849</v>
      </c>
      <c r="M68" s="162">
        <v>0</v>
      </c>
      <c r="N68" s="162">
        <v>0</v>
      </c>
      <c r="O68" s="162">
        <v>0</v>
      </c>
      <c r="P68" s="162">
        <v>0</v>
      </c>
      <c r="Q68" s="163" t="str">
        <f>IFERROR(P68/O68-1,"-")</f>
        <v>-</v>
      </c>
      <c r="R68" s="163">
        <f t="shared" si="47"/>
        <v>0</v>
      </c>
      <c r="S68" s="162">
        <v>17854</v>
      </c>
      <c r="T68" s="162">
        <v>31035</v>
      </c>
      <c r="U68" s="162">
        <v>55344</v>
      </c>
      <c r="V68" s="162">
        <v>53615</v>
      </c>
      <c r="W68" s="162">
        <v>40892</v>
      </c>
      <c r="X68" s="163">
        <f>IFERROR(W68/V68-1,"-")</f>
        <v>-0.23730299356523366</v>
      </c>
      <c r="Y68" s="163">
        <f>W68/W$8</f>
        <v>2.9597803688361735E-2</v>
      </c>
    </row>
    <row r="69" spans="1:25" s="57" customFormat="1" x14ac:dyDescent="0.25">
      <c r="B69" s="165" t="s">
        <v>112</v>
      </c>
      <c r="C69" s="166">
        <v>217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7" t="str">
        <f t="shared" ref="I69:I76" si="48">IFERROR(H69/G69-1,"-")</f>
        <v>-</v>
      </c>
      <c r="J69" s="167">
        <f t="shared" si="45"/>
        <v>0</v>
      </c>
      <c r="K69" s="166">
        <v>6895</v>
      </c>
      <c r="L69" s="166">
        <v>471</v>
      </c>
      <c r="M69" s="166">
        <v>0</v>
      </c>
      <c r="N69" s="166">
        <v>0</v>
      </c>
      <c r="O69" s="166">
        <v>0</v>
      </c>
      <c r="P69" s="166">
        <v>0</v>
      </c>
      <c r="Q69" s="167" t="str">
        <f t="shared" ref="Q69:Q76" si="49">IFERROR(P69/O69-1,"-")</f>
        <v>-</v>
      </c>
      <c r="R69" s="167">
        <f t="shared" si="47"/>
        <v>0</v>
      </c>
      <c r="S69" s="166">
        <v>7112</v>
      </c>
      <c r="T69" s="166">
        <v>12585</v>
      </c>
      <c r="U69" s="166">
        <v>20086</v>
      </c>
      <c r="V69" s="166">
        <v>17360</v>
      </c>
      <c r="W69" s="166">
        <v>16574</v>
      </c>
      <c r="X69" s="167">
        <f t="shared" ref="X69:X76" si="50">IFERROR(W69/V69-1,"-")</f>
        <v>-4.5276497695852513E-2</v>
      </c>
      <c r="Y69" s="167">
        <f t="shared" ref="Y69:Y76" si="51">W69/W$8</f>
        <v>1.1996331760024147E-2</v>
      </c>
    </row>
    <row r="70" spans="1:25" s="57" customFormat="1" x14ac:dyDescent="0.25">
      <c r="B70" s="165" t="s">
        <v>115</v>
      </c>
      <c r="C70" s="166">
        <v>271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7" t="str">
        <f t="shared" si="48"/>
        <v>-</v>
      </c>
      <c r="J70" s="167">
        <f t="shared" si="45"/>
        <v>0</v>
      </c>
      <c r="K70" s="166">
        <v>1796</v>
      </c>
      <c r="L70" s="166">
        <v>863</v>
      </c>
      <c r="M70" s="166">
        <v>0</v>
      </c>
      <c r="N70" s="166">
        <v>0</v>
      </c>
      <c r="O70" s="166">
        <v>0</v>
      </c>
      <c r="P70" s="166">
        <v>0</v>
      </c>
      <c r="Q70" s="167" t="str">
        <f t="shared" si="49"/>
        <v>-</v>
      </c>
      <c r="R70" s="167">
        <f t="shared" si="47"/>
        <v>0</v>
      </c>
      <c r="S70" s="166">
        <v>2067</v>
      </c>
      <c r="T70" s="166">
        <v>4103</v>
      </c>
      <c r="U70" s="166">
        <v>3129</v>
      </c>
      <c r="V70" s="166">
        <v>4315</v>
      </c>
      <c r="W70" s="166">
        <v>4306</v>
      </c>
      <c r="X70" s="167">
        <f t="shared" si="50"/>
        <v>-2.0857473928157511E-3</v>
      </c>
      <c r="Y70" s="167">
        <f t="shared" si="51"/>
        <v>3.1167011318127169E-3</v>
      </c>
    </row>
    <row r="71" spans="1:25" x14ac:dyDescent="0.25">
      <c r="A71" s="57"/>
      <c r="B71" s="165" t="s">
        <v>118</v>
      </c>
      <c r="C71" s="166">
        <v>564</v>
      </c>
      <c r="D71" s="166">
        <v>0</v>
      </c>
      <c r="E71" s="166">
        <v>0</v>
      </c>
      <c r="F71" s="166">
        <v>0</v>
      </c>
      <c r="G71" s="166">
        <v>0</v>
      </c>
      <c r="H71" s="166">
        <v>0</v>
      </c>
      <c r="I71" s="167" t="str">
        <f t="shared" si="48"/>
        <v>-</v>
      </c>
      <c r="J71" s="167">
        <f t="shared" si="45"/>
        <v>0</v>
      </c>
      <c r="K71" s="166">
        <v>1867</v>
      </c>
      <c r="L71" s="166">
        <v>650</v>
      </c>
      <c r="M71" s="166">
        <v>0</v>
      </c>
      <c r="N71" s="166">
        <v>0</v>
      </c>
      <c r="O71" s="166">
        <v>0</v>
      </c>
      <c r="P71" s="166">
        <v>0</v>
      </c>
      <c r="Q71" s="167" t="str">
        <f t="shared" si="49"/>
        <v>-</v>
      </c>
      <c r="R71" s="167">
        <f t="shared" si="47"/>
        <v>0</v>
      </c>
      <c r="S71" s="166">
        <v>2431</v>
      </c>
      <c r="T71" s="166">
        <v>3602</v>
      </c>
      <c r="U71" s="166">
        <v>7485</v>
      </c>
      <c r="V71" s="166">
        <v>8038</v>
      </c>
      <c r="W71" s="166">
        <v>3260</v>
      </c>
      <c r="X71" s="167">
        <f t="shared" si="50"/>
        <v>-0.5944264742473252</v>
      </c>
      <c r="Y71" s="167">
        <f t="shared" si="51"/>
        <v>2.3596018787063302E-3</v>
      </c>
    </row>
    <row r="72" spans="1:25" x14ac:dyDescent="0.25">
      <c r="A72" s="57"/>
      <c r="B72" s="165" t="s">
        <v>125</v>
      </c>
      <c r="C72" s="166">
        <v>22</v>
      </c>
      <c r="D72" s="166">
        <v>0</v>
      </c>
      <c r="E72" s="166">
        <v>0</v>
      </c>
      <c r="F72" s="166">
        <v>0</v>
      </c>
      <c r="G72" s="166">
        <v>0</v>
      </c>
      <c r="H72" s="166">
        <v>0</v>
      </c>
      <c r="I72" s="167" t="str">
        <f t="shared" si="48"/>
        <v>-</v>
      </c>
      <c r="J72" s="167">
        <f t="shared" si="45"/>
        <v>0</v>
      </c>
      <c r="K72" s="166">
        <v>182</v>
      </c>
      <c r="L72" s="166">
        <v>42</v>
      </c>
      <c r="M72" s="166">
        <v>0</v>
      </c>
      <c r="N72" s="166">
        <v>0</v>
      </c>
      <c r="O72" s="166">
        <v>0</v>
      </c>
      <c r="P72" s="166">
        <v>0</v>
      </c>
      <c r="Q72" s="167" t="str">
        <f t="shared" si="49"/>
        <v>-</v>
      </c>
      <c r="R72" s="167">
        <f t="shared" si="47"/>
        <v>0</v>
      </c>
      <c r="S72" s="166">
        <v>204</v>
      </c>
      <c r="T72" s="166">
        <v>512</v>
      </c>
      <c r="U72" s="166">
        <v>1380</v>
      </c>
      <c r="V72" s="166">
        <v>1737</v>
      </c>
      <c r="W72" s="166">
        <v>1017</v>
      </c>
      <c r="X72" s="167">
        <f t="shared" si="50"/>
        <v>-0.41450777202072542</v>
      </c>
      <c r="Y72" s="167">
        <f t="shared" si="51"/>
        <v>7.3610892964550236E-4</v>
      </c>
    </row>
    <row r="73" spans="1:25" x14ac:dyDescent="0.25">
      <c r="A73" s="57"/>
      <c r="B73" s="165" t="s">
        <v>121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6">
        <v>0</v>
      </c>
      <c r="I73" s="167" t="str">
        <f t="shared" si="48"/>
        <v>-</v>
      </c>
      <c r="J73" s="167">
        <f t="shared" si="45"/>
        <v>0</v>
      </c>
      <c r="K73" s="166">
        <v>442</v>
      </c>
      <c r="L73" s="166">
        <v>187</v>
      </c>
      <c r="M73" s="166">
        <v>0</v>
      </c>
      <c r="N73" s="166">
        <v>0</v>
      </c>
      <c r="O73" s="166">
        <v>0</v>
      </c>
      <c r="P73" s="166">
        <v>0</v>
      </c>
      <c r="Q73" s="167" t="str">
        <f t="shared" si="49"/>
        <v>-</v>
      </c>
      <c r="R73" s="167">
        <f t="shared" si="47"/>
        <v>0</v>
      </c>
      <c r="S73" s="166">
        <v>442</v>
      </c>
      <c r="T73" s="166">
        <v>1182</v>
      </c>
      <c r="U73" s="166">
        <v>936</v>
      </c>
      <c r="V73" s="166">
        <v>1104</v>
      </c>
      <c r="W73" s="166">
        <v>1151</v>
      </c>
      <c r="X73" s="167">
        <f t="shared" si="50"/>
        <v>4.2572463768115965E-2</v>
      </c>
      <c r="Y73" s="167">
        <f t="shared" si="51"/>
        <v>8.3309870011993436E-4</v>
      </c>
    </row>
    <row r="74" spans="1:25" x14ac:dyDescent="0.25">
      <c r="A74" s="57"/>
      <c r="B74" s="165" t="s">
        <v>130</v>
      </c>
      <c r="C74" s="166">
        <v>83</v>
      </c>
      <c r="D74" s="166">
        <v>0</v>
      </c>
      <c r="E74" s="166">
        <v>0</v>
      </c>
      <c r="F74" s="166">
        <v>0</v>
      </c>
      <c r="G74" s="166">
        <v>0</v>
      </c>
      <c r="H74" s="166">
        <v>0</v>
      </c>
      <c r="I74" s="167" t="str">
        <f t="shared" si="48"/>
        <v>-</v>
      </c>
      <c r="J74" s="167">
        <f t="shared" si="45"/>
        <v>0</v>
      </c>
      <c r="K74" s="166">
        <v>551</v>
      </c>
      <c r="L74" s="166">
        <v>0</v>
      </c>
      <c r="M74" s="166">
        <v>0</v>
      </c>
      <c r="N74" s="166">
        <v>0</v>
      </c>
      <c r="O74" s="166">
        <v>0</v>
      </c>
      <c r="P74" s="166">
        <v>0</v>
      </c>
      <c r="Q74" s="167" t="str">
        <f t="shared" si="49"/>
        <v>-</v>
      </c>
      <c r="R74" s="167">
        <f t="shared" si="47"/>
        <v>0</v>
      </c>
      <c r="S74" s="166">
        <v>634</v>
      </c>
      <c r="T74" s="166">
        <v>844</v>
      </c>
      <c r="U74" s="166">
        <v>3179</v>
      </c>
      <c r="V74" s="166">
        <v>1637</v>
      </c>
      <c r="W74" s="166">
        <v>797</v>
      </c>
      <c r="X74" s="167">
        <f t="shared" si="50"/>
        <v>-0.51313378130726939</v>
      </c>
      <c r="Y74" s="167">
        <f t="shared" si="51"/>
        <v>5.7687199304568872E-4</v>
      </c>
    </row>
    <row r="75" spans="1:25" x14ac:dyDescent="0.25">
      <c r="A75" s="57"/>
      <c r="B75" s="165" t="s">
        <v>133</v>
      </c>
      <c r="C75" s="166">
        <v>63</v>
      </c>
      <c r="D75" s="166">
        <v>0</v>
      </c>
      <c r="E75" s="166">
        <v>0</v>
      </c>
      <c r="F75" s="166">
        <v>0</v>
      </c>
      <c r="G75" s="166">
        <v>0</v>
      </c>
      <c r="H75" s="166">
        <v>0</v>
      </c>
      <c r="I75" s="167" t="str">
        <f t="shared" si="48"/>
        <v>-</v>
      </c>
      <c r="J75" s="167">
        <f t="shared" si="45"/>
        <v>0</v>
      </c>
      <c r="K75" s="166">
        <v>710</v>
      </c>
      <c r="L75" s="166">
        <v>0</v>
      </c>
      <c r="M75" s="166">
        <v>0</v>
      </c>
      <c r="N75" s="166">
        <v>0</v>
      </c>
      <c r="O75" s="166">
        <v>0</v>
      </c>
      <c r="P75" s="166">
        <v>0</v>
      </c>
      <c r="Q75" s="167" t="str">
        <f t="shared" si="49"/>
        <v>-</v>
      </c>
      <c r="R75" s="167">
        <f t="shared" si="47"/>
        <v>0</v>
      </c>
      <c r="S75" s="166">
        <v>773</v>
      </c>
      <c r="T75" s="166">
        <v>180</v>
      </c>
      <c r="U75" s="166">
        <v>888</v>
      </c>
      <c r="V75" s="166">
        <v>202</v>
      </c>
      <c r="W75" s="166">
        <v>497</v>
      </c>
      <c r="X75" s="167">
        <f t="shared" si="50"/>
        <v>1.4603960396039604</v>
      </c>
      <c r="Y75" s="167">
        <f t="shared" si="51"/>
        <v>3.5973071586412454E-4</v>
      </c>
    </row>
    <row r="76" spans="1:25" x14ac:dyDescent="0.25">
      <c r="A76" s="57"/>
      <c r="B76" s="170" t="s">
        <v>147</v>
      </c>
      <c r="C76" s="171">
        <f t="shared" ref="C76" si="52">C68-SUM(C69:C75)</f>
        <v>623</v>
      </c>
      <c r="D76" s="171">
        <f t="shared" ref="D76:H76" si="53">D68-SUM(D69:D75)</f>
        <v>0</v>
      </c>
      <c r="E76" s="171">
        <f t="shared" si="53"/>
        <v>0</v>
      </c>
      <c r="F76" s="171">
        <f t="shared" si="53"/>
        <v>0</v>
      </c>
      <c r="G76" s="171">
        <f t="shared" si="53"/>
        <v>0</v>
      </c>
      <c r="H76" s="171">
        <f t="shared" si="53"/>
        <v>0</v>
      </c>
      <c r="I76" s="172" t="str">
        <f t="shared" si="48"/>
        <v>-</v>
      </c>
      <c r="J76" s="172">
        <f t="shared" si="45"/>
        <v>0</v>
      </c>
      <c r="K76" s="171">
        <f t="shared" ref="K76:P76" si="54">K68-SUM(K69:K75)</f>
        <v>3568</v>
      </c>
      <c r="L76" s="171">
        <f t="shared" si="54"/>
        <v>2636</v>
      </c>
      <c r="M76" s="171">
        <f t="shared" si="54"/>
        <v>0</v>
      </c>
      <c r="N76" s="171">
        <f t="shared" si="54"/>
        <v>0</v>
      </c>
      <c r="O76" s="171">
        <f t="shared" si="54"/>
        <v>0</v>
      </c>
      <c r="P76" s="171">
        <f t="shared" si="54"/>
        <v>0</v>
      </c>
      <c r="Q76" s="172" t="str">
        <f t="shared" si="49"/>
        <v>-</v>
      </c>
      <c r="R76" s="172">
        <f t="shared" si="47"/>
        <v>0</v>
      </c>
      <c r="S76" s="171">
        <f>S68-SUM(S69:S75)</f>
        <v>4191</v>
      </c>
      <c r="T76" s="171">
        <f>T68-SUM(T69:T75)</f>
        <v>8027</v>
      </c>
      <c r="U76" s="171">
        <f>U68-SUM(U69:U75)</f>
        <v>18261</v>
      </c>
      <c r="V76" s="171">
        <f>V68-SUM(V69:V75)</f>
        <v>19222</v>
      </c>
      <c r="W76" s="171">
        <f>W68-SUM(W69:W75)</f>
        <v>13290</v>
      </c>
      <c r="X76" s="172">
        <f t="shared" si="50"/>
        <v>-0.30860472375403181</v>
      </c>
      <c r="Y76" s="172">
        <f t="shared" si="51"/>
        <v>9.6193585791432903E-3</v>
      </c>
    </row>
    <row r="77" spans="1:25" x14ac:dyDescent="0.25">
      <c r="A77" s="57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 x14ac:dyDescent="0.25">
      <c r="A78" s="57"/>
      <c r="B78" s="158" t="s">
        <v>70</v>
      </c>
      <c r="C78" s="178">
        <f t="shared" ref="C78:H78" si="55">C79+C82</f>
        <v>22825</v>
      </c>
      <c r="D78" s="178">
        <f t="shared" si="55"/>
        <v>7520</v>
      </c>
      <c r="E78" s="178">
        <f t="shared" si="55"/>
        <v>35732</v>
      </c>
      <c r="F78" s="178">
        <f t="shared" si="55"/>
        <v>32695</v>
      </c>
      <c r="G78" s="178">
        <f t="shared" si="55"/>
        <v>35141</v>
      </c>
      <c r="H78" s="178">
        <f t="shared" si="55"/>
        <v>37726</v>
      </c>
      <c r="I78" s="179">
        <f>IFERROR(H78/G78-1,"-")</f>
        <v>7.3560797928345911E-2</v>
      </c>
      <c r="J78" s="179">
        <f t="shared" ref="J78:J90" si="56">H78/H$8</f>
        <v>0.14976578007145694</v>
      </c>
      <c r="K78" s="178">
        <f t="shared" ref="K78:P78" si="57">K79+K82</f>
        <v>93394</v>
      </c>
      <c r="L78" s="178">
        <f t="shared" si="57"/>
        <v>11817</v>
      </c>
      <c r="M78" s="178">
        <f t="shared" si="57"/>
        <v>130495</v>
      </c>
      <c r="N78" s="178">
        <f t="shared" si="57"/>
        <v>170259</v>
      </c>
      <c r="O78" s="178">
        <f t="shared" si="57"/>
        <v>190206</v>
      </c>
      <c r="P78" s="178">
        <f t="shared" si="57"/>
        <v>195903</v>
      </c>
      <c r="Q78" s="179">
        <f>IFERROR(P78/O78-1,"-")</f>
        <v>2.9951736538279539E-2</v>
      </c>
      <c r="R78" s="179">
        <f t="shared" ref="R78:R90" si="58">P78/P$8</f>
        <v>0.17341321372519339</v>
      </c>
      <c r="S78" s="178">
        <f>S79+S82</f>
        <v>116219</v>
      </c>
      <c r="T78" s="178">
        <f>T79+T82</f>
        <v>166227</v>
      </c>
      <c r="U78" s="178">
        <f>U79+U82</f>
        <v>202954</v>
      </c>
      <c r="V78" s="178">
        <f>V79+V82</f>
        <v>225347</v>
      </c>
      <c r="W78" s="178">
        <f>W79+W82</f>
        <v>233629</v>
      </c>
      <c r="X78" s="179">
        <f>IFERROR(W78/V78-1,"-")</f>
        <v>3.6752208815737486E-2</v>
      </c>
      <c r="Y78" s="179">
        <f>W78/W$8</f>
        <v>0.16910166482217215</v>
      </c>
    </row>
    <row r="79" spans="1:25" x14ac:dyDescent="0.25">
      <c r="A79" s="57"/>
      <c r="B79" s="161" t="s">
        <v>99</v>
      </c>
      <c r="C79" s="162">
        <v>7130</v>
      </c>
      <c r="D79" s="162">
        <v>3626</v>
      </c>
      <c r="E79" s="162">
        <v>14891</v>
      </c>
      <c r="F79" s="162">
        <v>12879</v>
      </c>
      <c r="G79" s="162">
        <v>12654</v>
      </c>
      <c r="H79" s="162">
        <v>14779</v>
      </c>
      <c r="I79" s="163">
        <f>IFERROR(H79/G79-1,"-")</f>
        <v>0.16793108898372067</v>
      </c>
      <c r="J79" s="163">
        <f t="shared" si="56"/>
        <v>5.8670107185391028E-2</v>
      </c>
      <c r="K79" s="162">
        <v>33582</v>
      </c>
      <c r="L79" s="162">
        <v>6053</v>
      </c>
      <c r="M79" s="162">
        <v>55806</v>
      </c>
      <c r="N79" s="162">
        <v>64825</v>
      </c>
      <c r="O79" s="162">
        <v>62190</v>
      </c>
      <c r="P79" s="162">
        <v>64828</v>
      </c>
      <c r="Q79" s="163">
        <f>IFERROR(P79/O79-1,"-")</f>
        <v>4.2418395240392259E-2</v>
      </c>
      <c r="R79" s="163">
        <f t="shared" si="58"/>
        <v>5.7385705269326334E-2</v>
      </c>
      <c r="S79" s="162">
        <v>40712</v>
      </c>
      <c r="T79" s="162">
        <v>70697</v>
      </c>
      <c r="U79" s="162">
        <v>77704</v>
      </c>
      <c r="V79" s="162">
        <v>74844</v>
      </c>
      <c r="W79" s="162">
        <v>79607</v>
      </c>
      <c r="X79" s="163">
        <f>IFERROR(W79/V79-1,"-")</f>
        <v>6.3639035861258186E-2</v>
      </c>
      <c r="Y79" s="163">
        <f>W79/W$8</f>
        <v>5.7619885508642582E-2</v>
      </c>
    </row>
    <row r="80" spans="1:25" x14ac:dyDescent="0.25">
      <c r="A80" s="57"/>
      <c r="B80" s="165" t="s">
        <v>105</v>
      </c>
      <c r="C80" s="166">
        <v>2296</v>
      </c>
      <c r="D80" s="166">
        <v>2605</v>
      </c>
      <c r="E80" s="166">
        <v>9476</v>
      </c>
      <c r="F80" s="166">
        <v>7408</v>
      </c>
      <c r="G80" s="166">
        <v>5612</v>
      </c>
      <c r="H80" s="166">
        <v>6598</v>
      </c>
      <c r="I80" s="167">
        <f>IFERROR(H80/G80-1,"-")</f>
        <v>0.17569493941553804</v>
      </c>
      <c r="J80" s="167">
        <f t="shared" si="56"/>
        <v>2.6192933703850733E-2</v>
      </c>
      <c r="K80" s="166">
        <v>4508</v>
      </c>
      <c r="L80" s="166">
        <v>1906</v>
      </c>
      <c r="M80" s="166">
        <v>8452</v>
      </c>
      <c r="N80" s="166">
        <v>5890</v>
      </c>
      <c r="O80" s="166">
        <v>9667</v>
      </c>
      <c r="P80" s="166">
        <v>7821</v>
      </c>
      <c r="Q80" s="167">
        <f>IFERROR(P80/O80-1,"-")</f>
        <v>-0.19095893245060513</v>
      </c>
      <c r="R80" s="167">
        <f t="shared" si="58"/>
        <v>6.9231443344141622E-3</v>
      </c>
      <c r="S80" s="166">
        <v>6804</v>
      </c>
      <c r="T80" s="166">
        <v>17928</v>
      </c>
      <c r="U80" s="166">
        <v>13298</v>
      </c>
      <c r="V80" s="166">
        <v>15279</v>
      </c>
      <c r="W80" s="166">
        <v>14419</v>
      </c>
      <c r="X80" s="167">
        <f>IFERROR(W80/V80-1,"-")</f>
        <v>-5.6286406178414849E-2</v>
      </c>
      <c r="Y80" s="167">
        <f>W80/W$8</f>
        <v>1.0436533585603244E-2</v>
      </c>
    </row>
    <row r="81" spans="1:25" x14ac:dyDescent="0.25">
      <c r="A81" s="57"/>
      <c r="B81" s="165" t="s">
        <v>102</v>
      </c>
      <c r="C81" s="166">
        <v>4834</v>
      </c>
      <c r="D81" s="166">
        <v>1021</v>
      </c>
      <c r="E81" s="166">
        <v>5415</v>
      </c>
      <c r="F81" s="166">
        <v>5471</v>
      </c>
      <c r="G81" s="166">
        <v>7042</v>
      </c>
      <c r="H81" s="166">
        <v>8181</v>
      </c>
      <c r="I81" s="167">
        <f>IFERROR(H81/G81-1,"-")</f>
        <v>0.16174382277762001</v>
      </c>
      <c r="J81" s="167">
        <f t="shared" si="56"/>
        <v>3.2477173481540292E-2</v>
      </c>
      <c r="K81" s="166">
        <v>29074</v>
      </c>
      <c r="L81" s="166">
        <v>4147</v>
      </c>
      <c r="M81" s="166">
        <v>47354</v>
      </c>
      <c r="N81" s="166">
        <v>58935</v>
      </c>
      <c r="O81" s="166">
        <v>52523</v>
      </c>
      <c r="P81" s="166">
        <v>57007</v>
      </c>
      <c r="Q81" s="167">
        <f>IFERROR(P81/O81-1,"-")</f>
        <v>8.5372122689107544E-2</v>
      </c>
      <c r="R81" s="167">
        <f t="shared" si="58"/>
        <v>5.0462560934912172E-2</v>
      </c>
      <c r="S81" s="166">
        <v>33908</v>
      </c>
      <c r="T81" s="166">
        <v>52769</v>
      </c>
      <c r="U81" s="166">
        <v>64406</v>
      </c>
      <c r="V81" s="166">
        <v>59565</v>
      </c>
      <c r="W81" s="166">
        <v>65188</v>
      </c>
      <c r="X81" s="167">
        <f>IFERROR(W81/V81-1,"-")</f>
        <v>9.4401074456476053E-2</v>
      </c>
      <c r="Y81" s="167">
        <f>W81/W$8</f>
        <v>4.7183351923039338E-2</v>
      </c>
    </row>
    <row r="82" spans="1:25" x14ac:dyDescent="0.25">
      <c r="A82" s="57"/>
      <c r="B82" s="161" t="s">
        <v>109</v>
      </c>
      <c r="C82" s="162">
        <v>15695</v>
      </c>
      <c r="D82" s="162">
        <v>3894</v>
      </c>
      <c r="E82" s="162">
        <v>20841</v>
      </c>
      <c r="F82" s="162">
        <v>19816</v>
      </c>
      <c r="G82" s="162">
        <v>22487</v>
      </c>
      <c r="H82" s="162">
        <v>22947</v>
      </c>
      <c r="I82" s="163">
        <f>IFERROR(H82/G82-1,"-")</f>
        <v>2.0456263618979786E-2</v>
      </c>
      <c r="J82" s="163">
        <f t="shared" si="56"/>
        <v>9.1095672886065904E-2</v>
      </c>
      <c r="K82" s="162">
        <v>59812</v>
      </c>
      <c r="L82" s="162">
        <v>5764</v>
      </c>
      <c r="M82" s="162">
        <v>74689</v>
      </c>
      <c r="N82" s="162">
        <v>105434</v>
      </c>
      <c r="O82" s="162">
        <v>128016</v>
      </c>
      <c r="P82" s="162">
        <v>131075</v>
      </c>
      <c r="Q82" s="163">
        <f>IFERROR(P82/O82-1,"-")</f>
        <v>2.3895450568678811E-2</v>
      </c>
      <c r="R82" s="163">
        <f t="shared" si="58"/>
        <v>0.11602750845586705</v>
      </c>
      <c r="S82" s="162">
        <v>75507</v>
      </c>
      <c r="T82" s="162">
        <v>95530</v>
      </c>
      <c r="U82" s="162">
        <v>125250</v>
      </c>
      <c r="V82" s="162">
        <v>150503</v>
      </c>
      <c r="W82" s="162">
        <v>154022</v>
      </c>
      <c r="X82" s="163">
        <f>IFERROR(W82/V82-1,"-")</f>
        <v>2.3381593722384242E-2</v>
      </c>
      <c r="Y82" s="163">
        <f>W82/W$8</f>
        <v>0.11148177931352957</v>
      </c>
    </row>
    <row r="83" spans="1:25" s="57" customFormat="1" x14ac:dyDescent="0.25">
      <c r="B83" s="165" t="s">
        <v>112</v>
      </c>
      <c r="C83" s="166">
        <v>2122</v>
      </c>
      <c r="D83" s="166">
        <v>315</v>
      </c>
      <c r="E83" s="166">
        <v>2001</v>
      </c>
      <c r="F83" s="166">
        <v>2654</v>
      </c>
      <c r="G83" s="166">
        <v>3316</v>
      </c>
      <c r="H83" s="166">
        <v>3115</v>
      </c>
      <c r="I83" s="167">
        <f t="shared" ref="I83:I90" si="59">IFERROR(H83/G83-1,"-")</f>
        <v>-6.0615199034981915E-2</v>
      </c>
      <c r="J83" s="167">
        <f t="shared" si="56"/>
        <v>1.2366018261214768E-2</v>
      </c>
      <c r="K83" s="166">
        <v>12866</v>
      </c>
      <c r="L83" s="166">
        <v>371</v>
      </c>
      <c r="M83" s="166">
        <v>15100</v>
      </c>
      <c r="N83" s="166">
        <v>22235</v>
      </c>
      <c r="O83" s="166">
        <v>26968</v>
      </c>
      <c r="P83" s="166">
        <v>28339</v>
      </c>
      <c r="Q83" s="167">
        <f t="shared" ref="Q83:Q90" si="60">IFERROR(P83/O83-1,"-")</f>
        <v>5.0838030258083755E-2</v>
      </c>
      <c r="R83" s="167">
        <f t="shared" si="58"/>
        <v>2.5085665169794519E-2</v>
      </c>
      <c r="S83" s="166">
        <v>14988</v>
      </c>
      <c r="T83" s="166">
        <v>17101</v>
      </c>
      <c r="U83" s="166">
        <v>24889</v>
      </c>
      <c r="V83" s="166">
        <v>30284</v>
      </c>
      <c r="W83" s="166">
        <v>31454</v>
      </c>
      <c r="X83" s="167">
        <f t="shared" ref="X83:X90" si="61">IFERROR(W83/V83-1,"-")</f>
        <v>3.8634262316734835E-2</v>
      </c>
      <c r="Y83" s="167">
        <f t="shared" ref="Y83:Y90" si="62">W83/W$8</f>
        <v>2.2766539108229726E-2</v>
      </c>
    </row>
    <row r="84" spans="1:25" s="57" customFormat="1" x14ac:dyDescent="0.25">
      <c r="B84" s="165" t="s">
        <v>115</v>
      </c>
      <c r="C84" s="166">
        <v>4630</v>
      </c>
      <c r="D84" s="166">
        <v>908</v>
      </c>
      <c r="E84" s="166">
        <v>5403</v>
      </c>
      <c r="F84" s="166">
        <v>6038</v>
      </c>
      <c r="G84" s="166">
        <v>6345</v>
      </c>
      <c r="H84" s="166">
        <v>5900</v>
      </c>
      <c r="I84" s="167">
        <f t="shared" si="59"/>
        <v>-7.0133963750985018E-2</v>
      </c>
      <c r="J84" s="167">
        <f t="shared" si="56"/>
        <v>2.3421992854307266E-2</v>
      </c>
      <c r="K84" s="166">
        <v>23780</v>
      </c>
      <c r="L84" s="166">
        <v>1017</v>
      </c>
      <c r="M84" s="166">
        <v>26452</v>
      </c>
      <c r="N84" s="166">
        <v>36452</v>
      </c>
      <c r="O84" s="166">
        <v>42473</v>
      </c>
      <c r="P84" s="166">
        <v>41474</v>
      </c>
      <c r="Q84" s="167">
        <f t="shared" si="60"/>
        <v>-2.3520824994702538E-2</v>
      </c>
      <c r="R84" s="167">
        <f t="shared" si="58"/>
        <v>3.6712758998272976E-2</v>
      </c>
      <c r="S84" s="166">
        <v>28410</v>
      </c>
      <c r="T84" s="166">
        <v>31855</v>
      </c>
      <c r="U84" s="166">
        <v>42490</v>
      </c>
      <c r="V84" s="166">
        <v>48818</v>
      </c>
      <c r="W84" s="166">
        <v>47374</v>
      </c>
      <c r="X84" s="167">
        <f t="shared" si="61"/>
        <v>-2.9579253554016915E-2</v>
      </c>
      <c r="Y84" s="167">
        <f t="shared" si="62"/>
        <v>3.4289502883998062E-2</v>
      </c>
    </row>
    <row r="85" spans="1:25" x14ac:dyDescent="0.25">
      <c r="A85" s="57"/>
      <c r="B85" s="165" t="s">
        <v>118</v>
      </c>
      <c r="C85" s="166">
        <v>1312</v>
      </c>
      <c r="D85" s="166">
        <v>1269</v>
      </c>
      <c r="E85" s="166">
        <v>2599</v>
      </c>
      <c r="F85" s="166">
        <v>2249</v>
      </c>
      <c r="G85" s="166">
        <v>1976</v>
      </c>
      <c r="H85" s="166">
        <v>2080</v>
      </c>
      <c r="I85" s="167">
        <f t="shared" si="59"/>
        <v>5.2631578947368363E-2</v>
      </c>
      <c r="J85" s="167">
        <f t="shared" si="56"/>
        <v>8.257244938467646E-3</v>
      </c>
      <c r="K85" s="166">
        <v>3742</v>
      </c>
      <c r="L85" s="166">
        <v>1041</v>
      </c>
      <c r="M85" s="166">
        <v>7033</v>
      </c>
      <c r="N85" s="166">
        <v>10319</v>
      </c>
      <c r="O85" s="166">
        <v>15191</v>
      </c>
      <c r="P85" s="166">
        <v>14012</v>
      </c>
      <c r="Q85" s="167">
        <f t="shared" si="60"/>
        <v>-7.7611743795668486E-2</v>
      </c>
      <c r="R85" s="167">
        <f t="shared" si="58"/>
        <v>1.2403413682880863E-2</v>
      </c>
      <c r="S85" s="166">
        <v>5054</v>
      </c>
      <c r="T85" s="166">
        <v>9632</v>
      </c>
      <c r="U85" s="166">
        <v>12568</v>
      </c>
      <c r="V85" s="166">
        <v>17167</v>
      </c>
      <c r="W85" s="166">
        <v>16092</v>
      </c>
      <c r="X85" s="167">
        <f t="shared" si="61"/>
        <v>-6.2620143298188435E-2</v>
      </c>
      <c r="Y85" s="167">
        <f t="shared" si="62"/>
        <v>1.16474581080191E-2</v>
      </c>
    </row>
    <row r="86" spans="1:25" x14ac:dyDescent="0.25">
      <c r="A86" s="57"/>
      <c r="B86" s="165" t="s">
        <v>125</v>
      </c>
      <c r="C86" s="166">
        <v>223</v>
      </c>
      <c r="D86" s="166">
        <v>29</v>
      </c>
      <c r="E86" s="166">
        <v>566</v>
      </c>
      <c r="F86" s="166">
        <v>429</v>
      </c>
      <c r="G86" s="166">
        <v>581</v>
      </c>
      <c r="H86" s="166">
        <v>596</v>
      </c>
      <c r="I86" s="167">
        <f t="shared" si="59"/>
        <v>2.5817555938037806E-2</v>
      </c>
      <c r="J86" s="167">
        <f t="shared" si="56"/>
        <v>2.3660182612147678E-3</v>
      </c>
      <c r="K86" s="166">
        <v>951</v>
      </c>
      <c r="L86" s="166">
        <v>89</v>
      </c>
      <c r="M86" s="166">
        <v>1624</v>
      </c>
      <c r="N86" s="166">
        <v>1485</v>
      </c>
      <c r="O86" s="166">
        <v>2562</v>
      </c>
      <c r="P86" s="166">
        <v>3560</v>
      </c>
      <c r="Q86" s="167">
        <f t="shared" si="60"/>
        <v>0.38953942232630756</v>
      </c>
      <c r="R86" s="167">
        <f t="shared" si="58"/>
        <v>3.151309785259483E-3</v>
      </c>
      <c r="S86" s="166">
        <v>1174</v>
      </c>
      <c r="T86" s="166">
        <v>2190</v>
      </c>
      <c r="U86" s="166">
        <v>1914</v>
      </c>
      <c r="V86" s="166">
        <v>3143</v>
      </c>
      <c r="W86" s="166">
        <v>4156</v>
      </c>
      <c r="X86" s="167">
        <f t="shared" si="61"/>
        <v>0.32230353165765191</v>
      </c>
      <c r="Y86" s="167">
        <f t="shared" si="62"/>
        <v>3.008130493221935E-3</v>
      </c>
    </row>
    <row r="87" spans="1:25" x14ac:dyDescent="0.25">
      <c r="A87" s="57"/>
      <c r="B87" s="165" t="s">
        <v>121</v>
      </c>
      <c r="C87" s="166">
        <v>139</v>
      </c>
      <c r="D87" s="166">
        <v>56</v>
      </c>
      <c r="E87" s="166">
        <v>397</v>
      </c>
      <c r="F87" s="166">
        <v>301</v>
      </c>
      <c r="G87" s="166">
        <v>258</v>
      </c>
      <c r="H87" s="166">
        <v>288</v>
      </c>
      <c r="I87" s="167">
        <f t="shared" si="59"/>
        <v>0.11627906976744184</v>
      </c>
      <c r="J87" s="167">
        <f t="shared" si="56"/>
        <v>1.1433108376339817E-3</v>
      </c>
      <c r="K87" s="166">
        <v>854</v>
      </c>
      <c r="L87" s="166">
        <v>74</v>
      </c>
      <c r="M87" s="166">
        <v>1511</v>
      </c>
      <c r="N87" s="166">
        <v>1507</v>
      </c>
      <c r="O87" s="166">
        <v>1815</v>
      </c>
      <c r="P87" s="166">
        <v>2138</v>
      </c>
      <c r="Q87" s="167">
        <f t="shared" si="60"/>
        <v>0.17796143250688701</v>
      </c>
      <c r="R87" s="167">
        <f t="shared" si="58"/>
        <v>1.8925562699114535E-3</v>
      </c>
      <c r="S87" s="166">
        <v>993</v>
      </c>
      <c r="T87" s="166">
        <v>1908</v>
      </c>
      <c r="U87" s="166">
        <v>1808</v>
      </c>
      <c r="V87" s="166">
        <v>2073</v>
      </c>
      <c r="W87" s="166">
        <v>2426</v>
      </c>
      <c r="X87" s="167">
        <f t="shared" si="61"/>
        <v>0.17028461167390252</v>
      </c>
      <c r="Y87" s="167">
        <f t="shared" si="62"/>
        <v>1.7559491281415819E-3</v>
      </c>
    </row>
    <row r="88" spans="1:25" x14ac:dyDescent="0.25">
      <c r="A88" s="57"/>
      <c r="B88" s="165" t="s">
        <v>130</v>
      </c>
      <c r="C88" s="166">
        <v>282</v>
      </c>
      <c r="D88" s="166">
        <v>12</v>
      </c>
      <c r="E88" s="166">
        <v>215</v>
      </c>
      <c r="F88" s="166">
        <v>267</v>
      </c>
      <c r="G88" s="166">
        <v>295</v>
      </c>
      <c r="H88" s="166">
        <v>324</v>
      </c>
      <c r="I88" s="167">
        <f t="shared" si="59"/>
        <v>9.8305084745762716E-2</v>
      </c>
      <c r="J88" s="167">
        <f t="shared" si="56"/>
        <v>1.2862246923382294E-3</v>
      </c>
      <c r="K88" s="166">
        <v>1406</v>
      </c>
      <c r="L88" s="166">
        <v>10</v>
      </c>
      <c r="M88" s="166">
        <v>1407</v>
      </c>
      <c r="N88" s="166">
        <v>2130</v>
      </c>
      <c r="O88" s="166">
        <v>2044</v>
      </c>
      <c r="P88" s="166">
        <v>2085</v>
      </c>
      <c r="Q88" s="167">
        <f t="shared" si="60"/>
        <v>2.0058708414872894E-2</v>
      </c>
      <c r="R88" s="167">
        <f t="shared" si="58"/>
        <v>1.8456407028837141E-3</v>
      </c>
      <c r="S88" s="166">
        <v>1688</v>
      </c>
      <c r="T88" s="166">
        <v>1622</v>
      </c>
      <c r="U88" s="166">
        <v>2397</v>
      </c>
      <c r="V88" s="166">
        <v>2339</v>
      </c>
      <c r="W88" s="166">
        <v>2409</v>
      </c>
      <c r="X88" s="167">
        <f t="shared" si="61"/>
        <v>2.9927319367250904E-2</v>
      </c>
      <c r="Y88" s="167">
        <f t="shared" si="62"/>
        <v>1.74364445576796E-3</v>
      </c>
    </row>
    <row r="89" spans="1:25" x14ac:dyDescent="0.25">
      <c r="A89" s="57"/>
      <c r="B89" s="165" t="s">
        <v>133</v>
      </c>
      <c r="C89" s="166">
        <v>378</v>
      </c>
      <c r="D89" s="166">
        <v>65</v>
      </c>
      <c r="E89" s="166">
        <v>371</v>
      </c>
      <c r="F89" s="166">
        <v>347</v>
      </c>
      <c r="G89" s="166">
        <v>331</v>
      </c>
      <c r="H89" s="166">
        <v>404</v>
      </c>
      <c r="I89" s="167">
        <f t="shared" si="59"/>
        <v>0.22054380664652573</v>
      </c>
      <c r="J89" s="167">
        <f t="shared" si="56"/>
        <v>1.6038110361254465E-3</v>
      </c>
      <c r="K89" s="166">
        <v>1875</v>
      </c>
      <c r="L89" s="166">
        <v>39</v>
      </c>
      <c r="M89" s="166">
        <v>987</v>
      </c>
      <c r="N89" s="166">
        <v>2051</v>
      </c>
      <c r="O89" s="166">
        <v>2494</v>
      </c>
      <c r="P89" s="166">
        <v>1593</v>
      </c>
      <c r="Q89" s="167">
        <f t="shared" si="60"/>
        <v>-0.36126704089815553</v>
      </c>
      <c r="R89" s="167">
        <f t="shared" si="58"/>
        <v>1.4101226089658304E-3</v>
      </c>
      <c r="S89" s="166">
        <v>2253</v>
      </c>
      <c r="T89" s="166">
        <v>1358</v>
      </c>
      <c r="U89" s="166">
        <v>2398</v>
      </c>
      <c r="V89" s="166">
        <v>2825</v>
      </c>
      <c r="W89" s="166">
        <v>1997</v>
      </c>
      <c r="X89" s="167">
        <f t="shared" si="61"/>
        <v>-0.29309734513274333</v>
      </c>
      <c r="Y89" s="167">
        <f t="shared" si="62"/>
        <v>1.4454371017719452E-3</v>
      </c>
    </row>
    <row r="90" spans="1:25" x14ac:dyDescent="0.25">
      <c r="A90" s="57"/>
      <c r="B90" s="170" t="s">
        <v>147</v>
      </c>
      <c r="C90" s="171">
        <f t="shared" ref="C90" si="63">C82-SUM(C83:C89)</f>
        <v>6609</v>
      </c>
      <c r="D90" s="171">
        <f t="shared" ref="D90:H90" si="64">D82-SUM(D83:D89)</f>
        <v>1240</v>
      </c>
      <c r="E90" s="171">
        <f t="shared" si="64"/>
        <v>9289</v>
      </c>
      <c r="F90" s="171">
        <f t="shared" si="64"/>
        <v>7531</v>
      </c>
      <c r="G90" s="171">
        <f t="shared" si="64"/>
        <v>9385</v>
      </c>
      <c r="H90" s="171">
        <f t="shared" si="64"/>
        <v>10240</v>
      </c>
      <c r="I90" s="172">
        <f t="shared" si="59"/>
        <v>9.1102823654768184E-2</v>
      </c>
      <c r="J90" s="172">
        <f t="shared" si="56"/>
        <v>4.0651052004763794E-2</v>
      </c>
      <c r="K90" s="171">
        <f t="shared" ref="K90:P90" si="65">K82-SUM(K83:K89)</f>
        <v>14338</v>
      </c>
      <c r="L90" s="171">
        <f t="shared" si="65"/>
        <v>3123</v>
      </c>
      <c r="M90" s="171">
        <f t="shared" si="65"/>
        <v>20575</v>
      </c>
      <c r="N90" s="171">
        <f t="shared" si="65"/>
        <v>29255</v>
      </c>
      <c r="O90" s="171">
        <f t="shared" si="65"/>
        <v>34469</v>
      </c>
      <c r="P90" s="171">
        <f t="shared" si="65"/>
        <v>37874</v>
      </c>
      <c r="Q90" s="172">
        <f t="shared" si="60"/>
        <v>9.8784414981577751E-2</v>
      </c>
      <c r="R90" s="172">
        <f t="shared" si="58"/>
        <v>3.3526041237898221E-2</v>
      </c>
      <c r="S90" s="171">
        <f>S82-SUM(S83:S89)</f>
        <v>20947</v>
      </c>
      <c r="T90" s="171">
        <f>T82-SUM(T83:T89)</f>
        <v>29864</v>
      </c>
      <c r="U90" s="171">
        <f>U82-SUM(U83:U89)</f>
        <v>36786</v>
      </c>
      <c r="V90" s="171">
        <f>V82-SUM(V83:V89)</f>
        <v>43854</v>
      </c>
      <c r="W90" s="171">
        <f>W82-SUM(W83:W89)</f>
        <v>48114</v>
      </c>
      <c r="X90" s="172">
        <f t="shared" si="61"/>
        <v>9.7140511697906717E-2</v>
      </c>
      <c r="Y90" s="172">
        <f t="shared" si="62"/>
        <v>3.4825118034379252E-2</v>
      </c>
    </row>
    <row r="91" spans="1:25" x14ac:dyDescent="0.25">
      <c r="A91" s="57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</row>
    <row r="92" spans="1:25" x14ac:dyDescent="0.25">
      <c r="A92" s="57"/>
      <c r="B92" s="158" t="s">
        <v>70</v>
      </c>
      <c r="C92" s="178">
        <f t="shared" ref="C92:H92" si="66">C93+C96</f>
        <v>4061</v>
      </c>
      <c r="D92" s="178">
        <f t="shared" si="66"/>
        <v>0</v>
      </c>
      <c r="E92" s="178">
        <f t="shared" si="66"/>
        <v>438</v>
      </c>
      <c r="F92" s="178">
        <f t="shared" si="66"/>
        <v>3058</v>
      </c>
      <c r="G92" s="178">
        <f t="shared" si="66"/>
        <v>2938</v>
      </c>
      <c r="H92" s="178">
        <f t="shared" si="66"/>
        <v>3142</v>
      </c>
      <c r="I92" s="179">
        <f>IFERROR(H92/G92-1,"-")</f>
        <v>6.9434989788972112E-2</v>
      </c>
      <c r="J92" s="179">
        <f t="shared" ref="J92:J104" si="67">H92/H$8</f>
        <v>1.2473203652242953E-2</v>
      </c>
      <c r="K92" s="178">
        <f t="shared" ref="K92:P92" si="68">K93+K96</f>
        <v>8693</v>
      </c>
      <c r="L92" s="178">
        <f t="shared" si="68"/>
        <v>0</v>
      </c>
      <c r="M92" s="178">
        <f t="shared" si="68"/>
        <v>3637</v>
      </c>
      <c r="N92" s="178">
        <f t="shared" si="68"/>
        <v>18431</v>
      </c>
      <c r="O92" s="178">
        <f t="shared" si="68"/>
        <v>17304</v>
      </c>
      <c r="P92" s="178">
        <f t="shared" si="68"/>
        <v>16013</v>
      </c>
      <c r="Q92" s="179">
        <f>IFERROR(P92/O92-1,"-")</f>
        <v>-7.4607027276930138E-2</v>
      </c>
      <c r="R92" s="179">
        <f t="shared" ref="R92:R104" si="69">P92/P$8</f>
        <v>1.4174697638022499E-2</v>
      </c>
      <c r="S92" s="178">
        <f>S93+S96</f>
        <v>12754</v>
      </c>
      <c r="T92" s="178">
        <f>T93+T96</f>
        <v>16519</v>
      </c>
      <c r="U92" s="178">
        <f>U93+U96</f>
        <v>21489</v>
      </c>
      <c r="V92" s="178">
        <f>V93+V96</f>
        <v>20242</v>
      </c>
      <c r="W92" s="178">
        <f>W93+W96</f>
        <v>19155</v>
      </c>
      <c r="X92" s="179">
        <f>IFERROR(W92/V92-1,"-")</f>
        <v>-5.3700227250271682E-2</v>
      </c>
      <c r="Y92" s="179">
        <f>W92/W$8</f>
        <v>1.386447054804287E-2</v>
      </c>
    </row>
    <row r="93" spans="1:25" x14ac:dyDescent="0.25">
      <c r="A93" s="57"/>
      <c r="B93" s="161" t="s">
        <v>99</v>
      </c>
      <c r="C93" s="162">
        <v>2731</v>
      </c>
      <c r="D93" s="162">
        <v>0</v>
      </c>
      <c r="E93" s="162">
        <v>333</v>
      </c>
      <c r="F93" s="162">
        <v>1958</v>
      </c>
      <c r="G93" s="162">
        <v>1973</v>
      </c>
      <c r="H93" s="162">
        <v>2088</v>
      </c>
      <c r="I93" s="163">
        <f>IFERROR(H93/G93-1,"-")</f>
        <v>5.8286872782564725E-2</v>
      </c>
      <c r="J93" s="163">
        <f t="shared" si="67"/>
        <v>8.2890035728463672E-3</v>
      </c>
      <c r="K93" s="162">
        <v>4723</v>
      </c>
      <c r="L93" s="162">
        <v>0</v>
      </c>
      <c r="M93" s="162">
        <v>2296</v>
      </c>
      <c r="N93" s="162">
        <v>11127</v>
      </c>
      <c r="O93" s="162">
        <v>8279</v>
      </c>
      <c r="P93" s="162">
        <v>7922</v>
      </c>
      <c r="Q93" s="163">
        <f>IFERROR(P93/O93-1,"-")</f>
        <v>-4.3121149897330624E-2</v>
      </c>
      <c r="R93" s="163">
        <f t="shared" si="69"/>
        <v>7.0125494715802313E-3</v>
      </c>
      <c r="S93" s="162">
        <v>7454</v>
      </c>
      <c r="T93" s="162">
        <v>9332</v>
      </c>
      <c r="U93" s="162">
        <v>13085</v>
      </c>
      <c r="V93" s="162">
        <v>10252</v>
      </c>
      <c r="W93" s="162">
        <v>10010</v>
      </c>
      <c r="X93" s="163">
        <f>IFERROR(W93/V93-1,"-")</f>
        <v>-2.3605150214592308E-2</v>
      </c>
      <c r="Y93" s="163">
        <f>W93/W$8</f>
        <v>7.2452806152915232E-3</v>
      </c>
    </row>
    <row r="94" spans="1:25" x14ac:dyDescent="0.25">
      <c r="A94" s="57"/>
      <c r="B94" s="165" t="s">
        <v>105</v>
      </c>
      <c r="C94" s="166">
        <v>2063</v>
      </c>
      <c r="D94" s="166">
        <v>0</v>
      </c>
      <c r="E94" s="166">
        <v>237</v>
      </c>
      <c r="F94" s="166">
        <v>1384</v>
      </c>
      <c r="G94" s="166">
        <v>1372</v>
      </c>
      <c r="H94" s="166">
        <v>1467</v>
      </c>
      <c r="I94" s="167">
        <f>IFERROR(H94/G94-1,"-")</f>
        <v>6.9241982507288524E-2</v>
      </c>
      <c r="J94" s="167">
        <f t="shared" si="67"/>
        <v>5.8237395791980945E-3</v>
      </c>
      <c r="K94" s="166">
        <v>2176</v>
      </c>
      <c r="L94" s="166">
        <v>0</v>
      </c>
      <c r="M94" s="166">
        <v>1144</v>
      </c>
      <c r="N94" s="166">
        <v>2396</v>
      </c>
      <c r="O94" s="166">
        <v>1143</v>
      </c>
      <c r="P94" s="166">
        <v>1488</v>
      </c>
      <c r="Q94" s="167">
        <f>IFERROR(P94/O94-1,"-")</f>
        <v>0.30183727034120733</v>
      </c>
      <c r="R94" s="167">
        <f t="shared" si="69"/>
        <v>1.3171766742882333E-3</v>
      </c>
      <c r="S94" s="166">
        <v>4239</v>
      </c>
      <c r="T94" s="166">
        <v>4615</v>
      </c>
      <c r="U94" s="166">
        <v>3780</v>
      </c>
      <c r="V94" s="166">
        <v>2515</v>
      </c>
      <c r="W94" s="166">
        <v>2955</v>
      </c>
      <c r="X94" s="167">
        <f>IFERROR(W94/V94-1,"-")</f>
        <v>0.1749502982107356</v>
      </c>
      <c r="Y94" s="167">
        <f>W94/W$8</f>
        <v>2.1388415802384066E-3</v>
      </c>
    </row>
    <row r="95" spans="1:25" x14ac:dyDescent="0.25">
      <c r="A95" s="57"/>
      <c r="B95" s="165" t="s">
        <v>102</v>
      </c>
      <c r="C95" s="166">
        <v>668</v>
      </c>
      <c r="D95" s="166">
        <v>0</v>
      </c>
      <c r="E95" s="166">
        <v>96</v>
      </c>
      <c r="F95" s="166">
        <v>574</v>
      </c>
      <c r="G95" s="166">
        <v>601</v>
      </c>
      <c r="H95" s="166">
        <v>621</v>
      </c>
      <c r="I95" s="167">
        <f>IFERROR(H95/G95-1,"-")</f>
        <v>3.3277870216306127E-2</v>
      </c>
      <c r="J95" s="167">
        <f t="shared" si="67"/>
        <v>2.4652639936482731E-3</v>
      </c>
      <c r="K95" s="166">
        <v>2547</v>
      </c>
      <c r="L95" s="166">
        <v>0</v>
      </c>
      <c r="M95" s="166">
        <v>1152</v>
      </c>
      <c r="N95" s="166">
        <v>8731</v>
      </c>
      <c r="O95" s="166">
        <v>7136</v>
      </c>
      <c r="P95" s="166">
        <v>6434</v>
      </c>
      <c r="Q95" s="167">
        <f>IFERROR(P95/O95-1,"-")</f>
        <v>-9.8374439461883401E-2</v>
      </c>
      <c r="R95" s="167">
        <f t="shared" si="69"/>
        <v>5.6953727972919978E-3</v>
      </c>
      <c r="S95" s="166">
        <v>3215</v>
      </c>
      <c r="T95" s="166">
        <v>4717</v>
      </c>
      <c r="U95" s="166">
        <v>9305</v>
      </c>
      <c r="V95" s="166">
        <v>7737</v>
      </c>
      <c r="W95" s="166">
        <v>7055</v>
      </c>
      <c r="X95" s="167">
        <f>IFERROR(W95/V95-1,"-")</f>
        <v>-8.8147860928008304E-2</v>
      </c>
      <c r="Y95" s="167">
        <f>W95/W$8</f>
        <v>5.1064390350531166E-3</v>
      </c>
    </row>
    <row r="96" spans="1:25" x14ac:dyDescent="0.25">
      <c r="A96" s="57"/>
      <c r="B96" s="161" t="s">
        <v>109</v>
      </c>
      <c r="C96" s="162">
        <v>1330</v>
      </c>
      <c r="D96" s="162">
        <v>0</v>
      </c>
      <c r="E96" s="162">
        <v>105</v>
      </c>
      <c r="F96" s="162">
        <v>1100</v>
      </c>
      <c r="G96" s="162">
        <v>965</v>
      </c>
      <c r="H96" s="162">
        <v>1054</v>
      </c>
      <c r="I96" s="163">
        <f>IFERROR(H96/G96-1,"-")</f>
        <v>9.222797927461146E-2</v>
      </c>
      <c r="J96" s="163">
        <f t="shared" si="67"/>
        <v>4.1842000793965856E-3</v>
      </c>
      <c r="K96" s="162">
        <v>3970</v>
      </c>
      <c r="L96" s="162">
        <v>0</v>
      </c>
      <c r="M96" s="162">
        <v>1341</v>
      </c>
      <c r="N96" s="162">
        <v>7304</v>
      </c>
      <c r="O96" s="162">
        <v>9025</v>
      </c>
      <c r="P96" s="162">
        <v>8091</v>
      </c>
      <c r="Q96" s="163">
        <f>IFERROR(P96/O96-1,"-")</f>
        <v>-0.10349030470914122</v>
      </c>
      <c r="R96" s="163">
        <f t="shared" si="69"/>
        <v>7.1621481664422689E-3</v>
      </c>
      <c r="S96" s="162">
        <v>5300</v>
      </c>
      <c r="T96" s="162">
        <v>7187</v>
      </c>
      <c r="U96" s="162">
        <v>8404</v>
      </c>
      <c r="V96" s="162">
        <v>9990</v>
      </c>
      <c r="W96" s="162">
        <v>9145</v>
      </c>
      <c r="X96" s="163">
        <f>IFERROR(W96/V96-1,"-")</f>
        <v>-8.4584584584584621E-2</v>
      </c>
      <c r="Y96" s="163">
        <f>W96/W$8</f>
        <v>6.6191899327513468E-3</v>
      </c>
    </row>
    <row r="97" spans="1:25" s="57" customFormat="1" x14ac:dyDescent="0.25">
      <c r="B97" s="165" t="s">
        <v>112</v>
      </c>
      <c r="C97" s="166">
        <v>79</v>
      </c>
      <c r="D97" s="166">
        <v>0</v>
      </c>
      <c r="E97" s="166">
        <v>3</v>
      </c>
      <c r="F97" s="166">
        <v>62</v>
      </c>
      <c r="G97" s="166">
        <v>80</v>
      </c>
      <c r="H97" s="166">
        <v>72</v>
      </c>
      <c r="I97" s="167">
        <f t="shared" ref="I97:I104" si="70">IFERROR(H97/G97-1,"-")</f>
        <v>-9.9999999999999978E-2</v>
      </c>
      <c r="J97" s="167">
        <f t="shared" si="67"/>
        <v>2.8582770940849543E-4</v>
      </c>
      <c r="K97" s="166">
        <v>915</v>
      </c>
      <c r="L97" s="166">
        <v>0</v>
      </c>
      <c r="M97" s="166">
        <v>126</v>
      </c>
      <c r="N97" s="166">
        <v>1226</v>
      </c>
      <c r="O97" s="166">
        <v>1532</v>
      </c>
      <c r="P97" s="166">
        <v>1243</v>
      </c>
      <c r="Q97" s="167">
        <f t="shared" ref="Q97:Q104" si="71">IFERROR(P97/O97-1,"-")</f>
        <v>-0.18864229765013052</v>
      </c>
      <c r="R97" s="167">
        <f t="shared" si="69"/>
        <v>1.1003028267071735E-3</v>
      </c>
      <c r="S97" s="166">
        <v>994</v>
      </c>
      <c r="T97" s="166">
        <v>1044</v>
      </c>
      <c r="U97" s="166">
        <v>1288</v>
      </c>
      <c r="V97" s="166">
        <v>1612</v>
      </c>
      <c r="W97" s="166">
        <v>1315</v>
      </c>
      <c r="X97" s="167">
        <f t="shared" ref="X97:X104" si="72">IFERROR(W97/V97-1,"-")</f>
        <v>-0.18424317617866004</v>
      </c>
      <c r="Y97" s="167">
        <f t="shared" ref="Y97:Y104" si="73">W97/W$8</f>
        <v>9.5180259831252275E-4</v>
      </c>
    </row>
    <row r="98" spans="1:25" s="57" customFormat="1" x14ac:dyDescent="0.25">
      <c r="B98" s="165" t="s">
        <v>115</v>
      </c>
      <c r="C98" s="166">
        <v>299</v>
      </c>
      <c r="D98" s="166">
        <v>0</v>
      </c>
      <c r="E98" s="166">
        <v>27</v>
      </c>
      <c r="F98" s="166">
        <v>147</v>
      </c>
      <c r="G98" s="166">
        <v>175</v>
      </c>
      <c r="H98" s="166">
        <v>156</v>
      </c>
      <c r="I98" s="167">
        <f t="shared" si="70"/>
        <v>-0.10857142857142854</v>
      </c>
      <c r="J98" s="167">
        <f t="shared" si="67"/>
        <v>6.1929337038507345E-4</v>
      </c>
      <c r="K98" s="166">
        <v>772</v>
      </c>
      <c r="L98" s="166">
        <v>0</v>
      </c>
      <c r="M98" s="166">
        <v>325</v>
      </c>
      <c r="N98" s="166">
        <v>1561</v>
      </c>
      <c r="O98" s="166">
        <v>1918</v>
      </c>
      <c r="P98" s="166">
        <v>1689</v>
      </c>
      <c r="Q98" s="167">
        <f t="shared" si="71"/>
        <v>-0.1193952033368092</v>
      </c>
      <c r="R98" s="167">
        <f t="shared" si="69"/>
        <v>1.4951017492424907E-3</v>
      </c>
      <c r="S98" s="166">
        <v>1071</v>
      </c>
      <c r="T98" s="166">
        <v>1482</v>
      </c>
      <c r="U98" s="166">
        <v>1708</v>
      </c>
      <c r="V98" s="166">
        <v>2093</v>
      </c>
      <c r="W98" s="166">
        <v>1845</v>
      </c>
      <c r="X98" s="167">
        <f t="shared" si="72"/>
        <v>-0.11849020544672717</v>
      </c>
      <c r="Y98" s="167">
        <f t="shared" si="73"/>
        <v>1.3354188546666195E-3</v>
      </c>
    </row>
    <row r="99" spans="1:25" x14ac:dyDescent="0.25">
      <c r="A99" s="57"/>
      <c r="B99" s="165" t="s">
        <v>118</v>
      </c>
      <c r="C99" s="166">
        <v>539</v>
      </c>
      <c r="D99" s="166">
        <v>0</v>
      </c>
      <c r="E99" s="166">
        <v>22</v>
      </c>
      <c r="F99" s="166">
        <v>423</v>
      </c>
      <c r="G99" s="166">
        <v>296</v>
      </c>
      <c r="H99" s="166">
        <v>350</v>
      </c>
      <c r="I99" s="167">
        <f t="shared" si="70"/>
        <v>0.18243243243243246</v>
      </c>
      <c r="J99" s="167">
        <f t="shared" si="67"/>
        <v>1.3894402540690751E-3</v>
      </c>
      <c r="K99" s="166">
        <v>622</v>
      </c>
      <c r="L99" s="166">
        <v>0</v>
      </c>
      <c r="M99" s="166">
        <v>260</v>
      </c>
      <c r="N99" s="166">
        <v>1235</v>
      </c>
      <c r="O99" s="166">
        <v>1374</v>
      </c>
      <c r="P99" s="166">
        <v>1254</v>
      </c>
      <c r="Q99" s="167">
        <f t="shared" si="71"/>
        <v>-8.7336244541484698E-2</v>
      </c>
      <c r="R99" s="167">
        <f t="shared" si="69"/>
        <v>1.1100400198638741E-3</v>
      </c>
      <c r="S99" s="166">
        <v>1161</v>
      </c>
      <c r="T99" s="166">
        <v>1378</v>
      </c>
      <c r="U99" s="166">
        <v>1658</v>
      </c>
      <c r="V99" s="166">
        <v>1670</v>
      </c>
      <c r="W99" s="166">
        <v>1604</v>
      </c>
      <c r="X99" s="167">
        <f t="shared" si="72"/>
        <v>-3.952095808383238E-2</v>
      </c>
      <c r="Y99" s="167">
        <f t="shared" si="73"/>
        <v>1.1609820286640961E-3</v>
      </c>
    </row>
    <row r="100" spans="1:25" x14ac:dyDescent="0.25">
      <c r="A100" s="57"/>
      <c r="B100" s="165" t="s">
        <v>125</v>
      </c>
      <c r="C100" s="166">
        <v>55</v>
      </c>
      <c r="D100" s="166">
        <v>0</v>
      </c>
      <c r="E100" s="166">
        <v>3</v>
      </c>
      <c r="F100" s="166">
        <v>15</v>
      </c>
      <c r="G100" s="166">
        <v>55</v>
      </c>
      <c r="H100" s="166">
        <v>39</v>
      </c>
      <c r="I100" s="167">
        <f t="shared" si="70"/>
        <v>-0.29090909090909089</v>
      </c>
      <c r="J100" s="167">
        <f t="shared" si="67"/>
        <v>1.5482334259626836E-4</v>
      </c>
      <c r="K100" s="166">
        <v>210</v>
      </c>
      <c r="L100" s="166">
        <v>0</v>
      </c>
      <c r="M100" s="166">
        <v>101</v>
      </c>
      <c r="N100" s="166">
        <v>445</v>
      </c>
      <c r="O100" s="166">
        <v>465</v>
      </c>
      <c r="P100" s="166">
        <v>434</v>
      </c>
      <c r="Q100" s="167">
        <f t="shared" si="71"/>
        <v>-6.6666666666666652E-2</v>
      </c>
      <c r="R100" s="167">
        <f t="shared" si="69"/>
        <v>3.8417653000073472E-4</v>
      </c>
      <c r="S100" s="166">
        <v>265</v>
      </c>
      <c r="T100" s="166">
        <v>506</v>
      </c>
      <c r="U100" s="166">
        <v>460</v>
      </c>
      <c r="V100" s="166">
        <v>520</v>
      </c>
      <c r="W100" s="166">
        <v>473</v>
      </c>
      <c r="X100" s="167">
        <f t="shared" si="72"/>
        <v>-9.0384615384615397E-2</v>
      </c>
      <c r="Y100" s="167">
        <f t="shared" si="73"/>
        <v>3.4235941368959943E-4</v>
      </c>
    </row>
    <row r="101" spans="1:25" x14ac:dyDescent="0.25">
      <c r="A101" s="57"/>
      <c r="B101" s="165" t="s">
        <v>121</v>
      </c>
      <c r="C101" s="166">
        <v>30</v>
      </c>
      <c r="D101" s="166">
        <v>0</v>
      </c>
      <c r="E101" s="166">
        <v>0</v>
      </c>
      <c r="F101" s="166">
        <v>56</v>
      </c>
      <c r="G101" s="166">
        <v>26</v>
      </c>
      <c r="H101" s="166">
        <v>37</v>
      </c>
      <c r="I101" s="167">
        <f t="shared" si="70"/>
        <v>0.42307692307692313</v>
      </c>
      <c r="J101" s="167">
        <f t="shared" si="67"/>
        <v>1.4688368400158792E-4</v>
      </c>
      <c r="K101" s="166">
        <v>102</v>
      </c>
      <c r="L101" s="166">
        <v>0</v>
      </c>
      <c r="M101" s="166">
        <v>60</v>
      </c>
      <c r="N101" s="166">
        <v>173</v>
      </c>
      <c r="O101" s="166">
        <v>420</v>
      </c>
      <c r="P101" s="166">
        <v>391</v>
      </c>
      <c r="Q101" s="167">
        <f t="shared" si="71"/>
        <v>-6.9047619047619024E-2</v>
      </c>
      <c r="R101" s="167">
        <f t="shared" si="69"/>
        <v>3.4611295675181399E-4</v>
      </c>
      <c r="S101" s="166">
        <v>132</v>
      </c>
      <c r="T101" s="166">
        <v>310</v>
      </c>
      <c r="U101" s="166">
        <v>229</v>
      </c>
      <c r="V101" s="166">
        <v>446</v>
      </c>
      <c r="W101" s="166">
        <v>428</v>
      </c>
      <c r="X101" s="167">
        <f t="shared" si="72"/>
        <v>-4.035874439461884E-2</v>
      </c>
      <c r="Y101" s="167">
        <f t="shared" si="73"/>
        <v>3.0978822211236482E-4</v>
      </c>
    </row>
    <row r="102" spans="1:25" x14ac:dyDescent="0.25">
      <c r="A102" s="57"/>
      <c r="B102" s="165" t="s">
        <v>130</v>
      </c>
      <c r="C102" s="166">
        <v>22</v>
      </c>
      <c r="D102" s="166">
        <v>0</v>
      </c>
      <c r="E102" s="166">
        <v>0</v>
      </c>
      <c r="F102" s="166">
        <v>6</v>
      </c>
      <c r="G102" s="166">
        <v>14</v>
      </c>
      <c r="H102" s="166">
        <v>12</v>
      </c>
      <c r="I102" s="167">
        <f t="shared" si="70"/>
        <v>-0.1428571428571429</v>
      </c>
      <c r="J102" s="167">
        <f t="shared" si="67"/>
        <v>4.7637951568082575E-5</v>
      </c>
      <c r="K102" s="166">
        <v>90</v>
      </c>
      <c r="L102" s="166">
        <v>0</v>
      </c>
      <c r="M102" s="166">
        <v>10</v>
      </c>
      <c r="N102" s="166">
        <v>77</v>
      </c>
      <c r="O102" s="166">
        <v>90</v>
      </c>
      <c r="P102" s="166">
        <v>110</v>
      </c>
      <c r="Q102" s="167">
        <f t="shared" si="71"/>
        <v>0.22222222222222232</v>
      </c>
      <c r="R102" s="167">
        <f t="shared" si="69"/>
        <v>9.7371931567006491E-5</v>
      </c>
      <c r="S102" s="166">
        <v>112</v>
      </c>
      <c r="T102" s="166">
        <v>169</v>
      </c>
      <c r="U102" s="166">
        <v>83</v>
      </c>
      <c r="V102" s="166">
        <v>104</v>
      </c>
      <c r="W102" s="166">
        <v>122</v>
      </c>
      <c r="X102" s="167">
        <f t="shared" si="72"/>
        <v>0.17307692307692313</v>
      </c>
      <c r="Y102" s="167">
        <f t="shared" si="73"/>
        <v>8.8304119387169408E-5</v>
      </c>
    </row>
    <row r="103" spans="1:25" x14ac:dyDescent="0.25">
      <c r="A103" s="57"/>
      <c r="B103" s="165" t="s">
        <v>133</v>
      </c>
      <c r="C103" s="166">
        <v>0</v>
      </c>
      <c r="D103" s="166">
        <v>0</v>
      </c>
      <c r="E103" s="166">
        <v>0</v>
      </c>
      <c r="F103" s="166">
        <v>0</v>
      </c>
      <c r="G103" s="166">
        <v>11</v>
      </c>
      <c r="H103" s="166">
        <v>8</v>
      </c>
      <c r="I103" s="167">
        <f t="shared" si="70"/>
        <v>-0.27272727272727271</v>
      </c>
      <c r="J103" s="167">
        <f t="shared" si="67"/>
        <v>3.1758634378721716E-5</v>
      </c>
      <c r="K103" s="166">
        <v>61</v>
      </c>
      <c r="L103" s="166">
        <v>0</v>
      </c>
      <c r="M103" s="166">
        <v>2</v>
      </c>
      <c r="N103" s="166">
        <v>140</v>
      </c>
      <c r="O103" s="166">
        <v>250</v>
      </c>
      <c r="P103" s="166">
        <v>121</v>
      </c>
      <c r="Q103" s="167">
        <f t="shared" si="71"/>
        <v>-0.51600000000000001</v>
      </c>
      <c r="R103" s="167">
        <f t="shared" si="69"/>
        <v>1.0710912472370715E-4</v>
      </c>
      <c r="S103" s="166">
        <v>61</v>
      </c>
      <c r="T103" s="166">
        <v>71</v>
      </c>
      <c r="U103" s="166">
        <v>140</v>
      </c>
      <c r="V103" s="166">
        <v>261</v>
      </c>
      <c r="W103" s="166">
        <v>129</v>
      </c>
      <c r="X103" s="167">
        <f t="shared" si="72"/>
        <v>-0.50574712643678166</v>
      </c>
      <c r="Y103" s="167">
        <f t="shared" si="73"/>
        <v>9.3370749188072578E-5</v>
      </c>
    </row>
    <row r="104" spans="1:25" x14ac:dyDescent="0.25">
      <c r="A104" s="57"/>
      <c r="B104" s="170" t="s">
        <v>147</v>
      </c>
      <c r="C104" s="171">
        <f t="shared" ref="C104" si="74">C96-SUM(C97:C103)</f>
        <v>306</v>
      </c>
      <c r="D104" s="171">
        <f t="shared" ref="D104:H104" si="75">D96-SUM(D97:D103)</f>
        <v>0</v>
      </c>
      <c r="E104" s="171">
        <f t="shared" si="75"/>
        <v>50</v>
      </c>
      <c r="F104" s="171">
        <f t="shared" si="75"/>
        <v>391</v>
      </c>
      <c r="G104" s="171">
        <f t="shared" si="75"/>
        <v>308</v>
      </c>
      <c r="H104" s="171">
        <f t="shared" si="75"/>
        <v>380</v>
      </c>
      <c r="I104" s="172">
        <f t="shared" si="70"/>
        <v>0.23376623376623384</v>
      </c>
      <c r="J104" s="172">
        <f t="shared" si="67"/>
        <v>1.5085351329892816E-3</v>
      </c>
      <c r="K104" s="171">
        <f t="shared" ref="K104:P104" si="76">K96-SUM(K97:K103)</f>
        <v>1198</v>
      </c>
      <c r="L104" s="171">
        <f t="shared" si="76"/>
        <v>0</v>
      </c>
      <c r="M104" s="171">
        <f t="shared" si="76"/>
        <v>457</v>
      </c>
      <c r="N104" s="171">
        <f t="shared" si="76"/>
        <v>2447</v>
      </c>
      <c r="O104" s="171">
        <f t="shared" si="76"/>
        <v>2976</v>
      </c>
      <c r="P104" s="171">
        <f t="shared" si="76"/>
        <v>2849</v>
      </c>
      <c r="Q104" s="172">
        <f t="shared" si="71"/>
        <v>-4.2674731182795744E-2</v>
      </c>
      <c r="R104" s="172">
        <f t="shared" si="69"/>
        <v>2.5219330275854683E-3</v>
      </c>
      <c r="S104" s="171">
        <f>S96-SUM(S97:S103)</f>
        <v>1504</v>
      </c>
      <c r="T104" s="171">
        <f>T96-SUM(T97:T103)</f>
        <v>2227</v>
      </c>
      <c r="U104" s="171">
        <f>U96-SUM(U97:U103)</f>
        <v>2838</v>
      </c>
      <c r="V104" s="171">
        <f>V96-SUM(V97:V103)</f>
        <v>3284</v>
      </c>
      <c r="W104" s="171">
        <f>W96-SUM(W97:W103)</f>
        <v>3229</v>
      </c>
      <c r="X104" s="172">
        <f t="shared" si="72"/>
        <v>-1.6747868453105941E-2</v>
      </c>
      <c r="Y104" s="172">
        <f t="shared" si="73"/>
        <v>2.3371639467309017E-3</v>
      </c>
    </row>
    <row r="105" spans="1:25" x14ac:dyDescent="0.25">
      <c r="A105" s="57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</row>
    <row r="106" spans="1:25" x14ac:dyDescent="0.25">
      <c r="A106" s="57"/>
      <c r="B106" s="158" t="s">
        <v>70</v>
      </c>
      <c r="C106" s="178">
        <f t="shared" ref="C106:H106" si="77">C107+C110</f>
        <v>0</v>
      </c>
      <c r="D106" s="178">
        <f t="shared" si="77"/>
        <v>0</v>
      </c>
      <c r="E106" s="178">
        <f t="shared" si="77"/>
        <v>0</v>
      </c>
      <c r="F106" s="178">
        <f t="shared" si="77"/>
        <v>0</v>
      </c>
      <c r="G106" s="178">
        <f t="shared" si="77"/>
        <v>0</v>
      </c>
      <c r="H106" s="178">
        <f t="shared" si="77"/>
        <v>0</v>
      </c>
      <c r="I106" s="179" t="str">
        <f>IFERROR(H106/G106-1,"-")</f>
        <v>-</v>
      </c>
      <c r="J106" s="179">
        <f t="shared" ref="J106:J118" si="78">H106/H$8</f>
        <v>0</v>
      </c>
      <c r="K106" s="178">
        <f t="shared" ref="K106:P106" si="79">K107+K110</f>
        <v>22627</v>
      </c>
      <c r="L106" s="178">
        <f t="shared" si="79"/>
        <v>0</v>
      </c>
      <c r="M106" s="178">
        <f t="shared" si="79"/>
        <v>0</v>
      </c>
      <c r="N106" s="178">
        <f t="shared" si="79"/>
        <v>0</v>
      </c>
      <c r="O106" s="178">
        <f t="shared" si="79"/>
        <v>0</v>
      </c>
      <c r="P106" s="178">
        <f t="shared" si="79"/>
        <v>0</v>
      </c>
      <c r="Q106" s="179" t="str">
        <f>IFERROR(P106/O106-1,"-")</f>
        <v>-</v>
      </c>
      <c r="R106" s="179">
        <f t="shared" ref="R106:R118" si="80">P106/P$8</f>
        <v>0</v>
      </c>
      <c r="S106" s="178">
        <f>S107+S110</f>
        <v>22627</v>
      </c>
      <c r="T106" s="178">
        <f>T107+T110</f>
        <v>54359</v>
      </c>
      <c r="U106" s="178">
        <f>U107+U110</f>
        <v>74624</v>
      </c>
      <c r="V106" s="178">
        <f>V107+V110</f>
        <v>67457</v>
      </c>
      <c r="W106" s="178">
        <f>W107+W110</f>
        <v>74992</v>
      </c>
      <c r="X106" s="179">
        <f>IFERROR(W106/V106-1,"-")</f>
        <v>0.11170078716812193</v>
      </c>
      <c r="Y106" s="179">
        <f>W106/W$8</f>
        <v>5.427952886133286E-2</v>
      </c>
    </row>
    <row r="107" spans="1:25" x14ac:dyDescent="0.25">
      <c r="A107" s="57"/>
      <c r="B107" s="161" t="s">
        <v>99</v>
      </c>
      <c r="C107" s="162">
        <v>0</v>
      </c>
      <c r="D107" s="162">
        <v>0</v>
      </c>
      <c r="E107" s="162">
        <v>0</v>
      </c>
      <c r="F107" s="162">
        <v>0</v>
      </c>
      <c r="G107" s="162">
        <v>0</v>
      </c>
      <c r="H107" s="162">
        <v>0</v>
      </c>
      <c r="I107" s="163" t="str">
        <f>IFERROR(H107/G107-1,"-")</f>
        <v>-</v>
      </c>
      <c r="J107" s="163">
        <f t="shared" si="78"/>
        <v>0</v>
      </c>
      <c r="K107" s="162">
        <v>5441</v>
      </c>
      <c r="L107" s="162">
        <v>0</v>
      </c>
      <c r="M107" s="162">
        <v>0</v>
      </c>
      <c r="N107" s="162">
        <v>0</v>
      </c>
      <c r="O107" s="162">
        <v>0</v>
      </c>
      <c r="P107" s="162">
        <v>0</v>
      </c>
      <c r="Q107" s="163" t="str">
        <f>IFERROR(P107/O107-1,"-")</f>
        <v>-</v>
      </c>
      <c r="R107" s="163">
        <f t="shared" si="80"/>
        <v>0</v>
      </c>
      <c r="S107" s="162">
        <v>5441</v>
      </c>
      <c r="T107" s="162">
        <v>9624</v>
      </c>
      <c r="U107" s="162">
        <v>14057</v>
      </c>
      <c r="V107" s="162">
        <v>10710</v>
      </c>
      <c r="W107" s="162">
        <v>12273</v>
      </c>
      <c r="X107" s="163">
        <f>IFERROR(W107/V107-1,"-")</f>
        <v>0.14593837535013998</v>
      </c>
      <c r="Y107" s="163">
        <f>W107/W$8</f>
        <v>8.8832496494977882E-3</v>
      </c>
    </row>
    <row r="108" spans="1:25" x14ac:dyDescent="0.25">
      <c r="A108" s="57"/>
      <c r="B108" s="165" t="s">
        <v>105</v>
      </c>
      <c r="C108" s="166">
        <v>0</v>
      </c>
      <c r="D108" s="166">
        <v>0</v>
      </c>
      <c r="E108" s="166">
        <v>0</v>
      </c>
      <c r="F108" s="166">
        <v>0</v>
      </c>
      <c r="G108" s="166">
        <v>0</v>
      </c>
      <c r="H108" s="166">
        <v>0</v>
      </c>
      <c r="I108" s="167" t="str">
        <f>IFERROR(H108/G108-1,"-")</f>
        <v>-</v>
      </c>
      <c r="J108" s="167">
        <f t="shared" si="78"/>
        <v>0</v>
      </c>
      <c r="K108" s="166">
        <v>273</v>
      </c>
      <c r="L108" s="166">
        <v>0</v>
      </c>
      <c r="M108" s="166">
        <v>0</v>
      </c>
      <c r="N108" s="166">
        <v>0</v>
      </c>
      <c r="O108" s="166">
        <v>0</v>
      </c>
      <c r="P108" s="166">
        <v>0</v>
      </c>
      <c r="Q108" s="167" t="str">
        <f>IFERROR(P108/O108-1,"-")</f>
        <v>-</v>
      </c>
      <c r="R108" s="167">
        <f t="shared" si="80"/>
        <v>0</v>
      </c>
      <c r="S108" s="166">
        <v>273</v>
      </c>
      <c r="T108" s="166">
        <v>4042</v>
      </c>
      <c r="U108" s="166">
        <v>6053</v>
      </c>
      <c r="V108" s="166">
        <v>2842</v>
      </c>
      <c r="W108" s="166">
        <v>3587</v>
      </c>
      <c r="X108" s="167">
        <f>IFERROR(W108/V108-1,"-")</f>
        <v>0.26213933849401827</v>
      </c>
      <c r="Y108" s="167">
        <f>W108/W$8</f>
        <v>2.5962858708342353E-3</v>
      </c>
    </row>
    <row r="109" spans="1:25" x14ac:dyDescent="0.25">
      <c r="A109" s="57"/>
      <c r="B109" s="165" t="s">
        <v>102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6">
        <v>0</v>
      </c>
      <c r="I109" s="167" t="str">
        <f>IFERROR(H109/G109-1,"-")</f>
        <v>-</v>
      </c>
      <c r="J109" s="167">
        <f t="shared" si="78"/>
        <v>0</v>
      </c>
      <c r="K109" s="166">
        <v>5168</v>
      </c>
      <c r="L109" s="166">
        <v>0</v>
      </c>
      <c r="M109" s="166">
        <v>0</v>
      </c>
      <c r="N109" s="166">
        <v>0</v>
      </c>
      <c r="O109" s="166">
        <v>0</v>
      </c>
      <c r="P109" s="166">
        <v>0</v>
      </c>
      <c r="Q109" s="167" t="str">
        <f>IFERROR(P109/O109-1,"-")</f>
        <v>-</v>
      </c>
      <c r="R109" s="167">
        <f t="shared" si="80"/>
        <v>0</v>
      </c>
      <c r="S109" s="166">
        <v>5168</v>
      </c>
      <c r="T109" s="166">
        <v>5582</v>
      </c>
      <c r="U109" s="166">
        <v>8004</v>
      </c>
      <c r="V109" s="166">
        <v>7868</v>
      </c>
      <c r="W109" s="166">
        <v>8686</v>
      </c>
      <c r="X109" s="167">
        <f>IFERROR(W109/V109-1,"-")</f>
        <v>0.10396542958820532</v>
      </c>
      <c r="Y109" s="167">
        <f>W109/W$8</f>
        <v>6.2869637786635534E-3</v>
      </c>
    </row>
    <row r="110" spans="1:25" x14ac:dyDescent="0.25">
      <c r="A110" s="57"/>
      <c r="B110" s="161" t="s">
        <v>109</v>
      </c>
      <c r="C110" s="162">
        <v>0</v>
      </c>
      <c r="D110" s="162">
        <v>0</v>
      </c>
      <c r="E110" s="162">
        <v>0</v>
      </c>
      <c r="F110" s="162">
        <v>0</v>
      </c>
      <c r="G110" s="162">
        <v>0</v>
      </c>
      <c r="H110" s="162">
        <v>0</v>
      </c>
      <c r="I110" s="163" t="str">
        <f>IFERROR(H110/G110-1,"-")</f>
        <v>-</v>
      </c>
      <c r="J110" s="163">
        <f t="shared" si="78"/>
        <v>0</v>
      </c>
      <c r="K110" s="162">
        <v>17186</v>
      </c>
      <c r="L110" s="162">
        <v>0</v>
      </c>
      <c r="M110" s="162">
        <v>0</v>
      </c>
      <c r="N110" s="162">
        <v>0</v>
      </c>
      <c r="O110" s="162">
        <v>0</v>
      </c>
      <c r="P110" s="162">
        <v>0</v>
      </c>
      <c r="Q110" s="163" t="str">
        <f>IFERROR(P110/O110-1,"-")</f>
        <v>-</v>
      </c>
      <c r="R110" s="163">
        <f t="shared" si="80"/>
        <v>0</v>
      </c>
      <c r="S110" s="162">
        <v>17186</v>
      </c>
      <c r="T110" s="162">
        <v>44735</v>
      </c>
      <c r="U110" s="162">
        <v>60567</v>
      </c>
      <c r="V110" s="162">
        <v>56747</v>
      </c>
      <c r="W110" s="162">
        <v>62719</v>
      </c>
      <c r="X110" s="163">
        <f>IFERROR(W110/V110-1,"-")</f>
        <v>0.10523904347366386</v>
      </c>
      <c r="Y110" s="163">
        <f>W110/W$8</f>
        <v>4.5396279211835068E-2</v>
      </c>
    </row>
    <row r="111" spans="1:25" s="57" customFormat="1" x14ac:dyDescent="0.25">
      <c r="B111" s="165" t="s">
        <v>112</v>
      </c>
      <c r="C111" s="166">
        <v>0</v>
      </c>
      <c r="D111" s="166">
        <v>0</v>
      </c>
      <c r="E111" s="166">
        <v>0</v>
      </c>
      <c r="F111" s="166">
        <v>0</v>
      </c>
      <c r="G111" s="166">
        <v>0</v>
      </c>
      <c r="H111" s="166">
        <v>0</v>
      </c>
      <c r="I111" s="167" t="str">
        <f t="shared" ref="I111:I118" si="81">IFERROR(H111/G111-1,"-")</f>
        <v>-</v>
      </c>
      <c r="J111" s="167">
        <f t="shared" si="78"/>
        <v>0</v>
      </c>
      <c r="K111" s="166">
        <v>9701</v>
      </c>
      <c r="L111" s="166">
        <v>0</v>
      </c>
      <c r="M111" s="166">
        <v>0</v>
      </c>
      <c r="N111" s="166">
        <v>0</v>
      </c>
      <c r="O111" s="166">
        <v>0</v>
      </c>
      <c r="P111" s="166">
        <v>0</v>
      </c>
      <c r="Q111" s="167" t="str">
        <f t="shared" ref="Q111:Q118" si="82">IFERROR(P111/O111-1,"-")</f>
        <v>-</v>
      </c>
      <c r="R111" s="167">
        <f t="shared" si="80"/>
        <v>0</v>
      </c>
      <c r="S111" s="166">
        <v>9701</v>
      </c>
      <c r="T111" s="166">
        <v>23564</v>
      </c>
      <c r="U111" s="166">
        <v>38196</v>
      </c>
      <c r="V111" s="166">
        <v>33365</v>
      </c>
      <c r="W111" s="166">
        <v>34898</v>
      </c>
      <c r="X111" s="167">
        <f t="shared" ref="X111:X118" si="83">IFERROR(W111/V111-1,"-")</f>
        <v>4.5946350966581839E-2</v>
      </c>
      <c r="Y111" s="167">
        <f t="shared" ref="Y111:Y118" si="84">W111/W$8</f>
        <v>2.5259320970274082E-2</v>
      </c>
    </row>
    <row r="112" spans="1:25" s="57" customFormat="1" x14ac:dyDescent="0.25">
      <c r="B112" s="165" t="s">
        <v>115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6">
        <v>0</v>
      </c>
      <c r="I112" s="167" t="str">
        <f t="shared" si="81"/>
        <v>-</v>
      </c>
      <c r="J112" s="167">
        <f t="shared" si="78"/>
        <v>0</v>
      </c>
      <c r="K112" s="166">
        <v>1353</v>
      </c>
      <c r="L112" s="166">
        <v>0</v>
      </c>
      <c r="M112" s="166">
        <v>0</v>
      </c>
      <c r="N112" s="166">
        <v>0</v>
      </c>
      <c r="O112" s="166">
        <v>0</v>
      </c>
      <c r="P112" s="166">
        <v>0</v>
      </c>
      <c r="Q112" s="167" t="str">
        <f t="shared" si="82"/>
        <v>-</v>
      </c>
      <c r="R112" s="167">
        <f t="shared" si="80"/>
        <v>0</v>
      </c>
      <c r="S112" s="166">
        <v>1353</v>
      </c>
      <c r="T112" s="166">
        <v>2851</v>
      </c>
      <c r="U112" s="166">
        <v>3327</v>
      </c>
      <c r="V112" s="166">
        <v>2899</v>
      </c>
      <c r="W112" s="166">
        <v>3410</v>
      </c>
      <c r="X112" s="167">
        <f t="shared" si="83"/>
        <v>0.17626767850983094</v>
      </c>
      <c r="Y112" s="167">
        <f t="shared" si="84"/>
        <v>2.4681725172971121E-3</v>
      </c>
    </row>
    <row r="113" spans="1:25" x14ac:dyDescent="0.25">
      <c r="A113" s="57"/>
      <c r="B113" s="165" t="s">
        <v>118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6">
        <v>0</v>
      </c>
      <c r="I113" s="167" t="str">
        <f t="shared" si="81"/>
        <v>-</v>
      </c>
      <c r="J113" s="167">
        <f t="shared" si="78"/>
        <v>0</v>
      </c>
      <c r="K113" s="166">
        <v>895</v>
      </c>
      <c r="L113" s="166">
        <v>0</v>
      </c>
      <c r="M113" s="166">
        <v>0</v>
      </c>
      <c r="N113" s="166">
        <v>0</v>
      </c>
      <c r="O113" s="166">
        <v>0</v>
      </c>
      <c r="P113" s="166">
        <v>0</v>
      </c>
      <c r="Q113" s="167" t="str">
        <f t="shared" si="82"/>
        <v>-</v>
      </c>
      <c r="R113" s="167">
        <f t="shared" si="80"/>
        <v>0</v>
      </c>
      <c r="S113" s="166">
        <v>895</v>
      </c>
      <c r="T113" s="166">
        <v>3224</v>
      </c>
      <c r="U113" s="166">
        <v>5830</v>
      </c>
      <c r="V113" s="166">
        <v>3725</v>
      </c>
      <c r="W113" s="166">
        <v>5140</v>
      </c>
      <c r="X113" s="167">
        <f t="shared" si="83"/>
        <v>0.37986577181208059</v>
      </c>
      <c r="Y113" s="167">
        <f t="shared" si="84"/>
        <v>3.7203538823774654E-3</v>
      </c>
    </row>
    <row r="114" spans="1:25" x14ac:dyDescent="0.25">
      <c r="A114" s="57"/>
      <c r="B114" s="165" t="s">
        <v>125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6">
        <v>0</v>
      </c>
      <c r="I114" s="167" t="str">
        <f t="shared" si="81"/>
        <v>-</v>
      </c>
      <c r="J114" s="167">
        <f t="shared" si="78"/>
        <v>0</v>
      </c>
      <c r="K114" s="166">
        <v>429</v>
      </c>
      <c r="L114" s="166">
        <v>0</v>
      </c>
      <c r="M114" s="166">
        <v>0</v>
      </c>
      <c r="N114" s="166">
        <v>0</v>
      </c>
      <c r="O114" s="166">
        <v>0</v>
      </c>
      <c r="P114" s="166">
        <v>0</v>
      </c>
      <c r="Q114" s="167" t="str">
        <f t="shared" si="82"/>
        <v>-</v>
      </c>
      <c r="R114" s="167">
        <f t="shared" si="80"/>
        <v>0</v>
      </c>
      <c r="S114" s="166">
        <v>429</v>
      </c>
      <c r="T114" s="166">
        <v>2244</v>
      </c>
      <c r="U114" s="166">
        <v>2331</v>
      </c>
      <c r="V114" s="166">
        <v>2642</v>
      </c>
      <c r="W114" s="166">
        <v>2683</v>
      </c>
      <c r="X114" s="167">
        <f t="shared" si="83"/>
        <v>1.5518546555639556E-2</v>
      </c>
      <c r="Y114" s="167">
        <f t="shared" si="84"/>
        <v>1.9419668222604551E-3</v>
      </c>
    </row>
    <row r="115" spans="1:25" x14ac:dyDescent="0.25">
      <c r="A115" s="57"/>
      <c r="B115" s="165" t="s">
        <v>121</v>
      </c>
      <c r="C115" s="166">
        <v>0</v>
      </c>
      <c r="D115" s="166">
        <v>0</v>
      </c>
      <c r="E115" s="166">
        <v>0</v>
      </c>
      <c r="F115" s="166">
        <v>0</v>
      </c>
      <c r="G115" s="166">
        <v>0</v>
      </c>
      <c r="H115" s="166">
        <v>0</v>
      </c>
      <c r="I115" s="167" t="str">
        <f t="shared" si="81"/>
        <v>-</v>
      </c>
      <c r="J115" s="167">
        <f t="shared" si="78"/>
        <v>0</v>
      </c>
      <c r="K115" s="166">
        <v>623</v>
      </c>
      <c r="L115" s="166">
        <v>0</v>
      </c>
      <c r="M115" s="166">
        <v>0</v>
      </c>
      <c r="N115" s="166">
        <v>0</v>
      </c>
      <c r="O115" s="166">
        <v>0</v>
      </c>
      <c r="P115" s="166">
        <v>0</v>
      </c>
      <c r="Q115" s="167" t="str">
        <f t="shared" si="82"/>
        <v>-</v>
      </c>
      <c r="R115" s="167">
        <f t="shared" si="80"/>
        <v>0</v>
      </c>
      <c r="S115" s="166">
        <v>623</v>
      </c>
      <c r="T115" s="166">
        <v>1871</v>
      </c>
      <c r="U115" s="166">
        <v>1556</v>
      </c>
      <c r="V115" s="166">
        <v>1925</v>
      </c>
      <c r="W115" s="166">
        <v>1777</v>
      </c>
      <c r="X115" s="167">
        <f t="shared" si="83"/>
        <v>-7.6883116883116887E-2</v>
      </c>
      <c r="Y115" s="167">
        <f t="shared" si="84"/>
        <v>1.2862001651721315E-3</v>
      </c>
    </row>
    <row r="116" spans="1:25" x14ac:dyDescent="0.25">
      <c r="A116" s="57"/>
      <c r="B116" s="165" t="s">
        <v>130</v>
      </c>
      <c r="C116" s="166">
        <v>0</v>
      </c>
      <c r="D116" s="166">
        <v>0</v>
      </c>
      <c r="E116" s="166">
        <v>0</v>
      </c>
      <c r="F116" s="166">
        <v>0</v>
      </c>
      <c r="G116" s="166">
        <v>0</v>
      </c>
      <c r="H116" s="166">
        <v>0</v>
      </c>
      <c r="I116" s="167" t="str">
        <f t="shared" si="81"/>
        <v>-</v>
      </c>
      <c r="J116" s="167">
        <f t="shared" si="78"/>
        <v>0</v>
      </c>
      <c r="K116" s="166">
        <v>206</v>
      </c>
      <c r="L116" s="166">
        <v>0</v>
      </c>
      <c r="M116" s="166">
        <v>0</v>
      </c>
      <c r="N116" s="166">
        <v>0</v>
      </c>
      <c r="O116" s="166">
        <v>0</v>
      </c>
      <c r="P116" s="166">
        <v>0</v>
      </c>
      <c r="Q116" s="167" t="str">
        <f t="shared" si="82"/>
        <v>-</v>
      </c>
      <c r="R116" s="167">
        <f t="shared" si="80"/>
        <v>0</v>
      </c>
      <c r="S116" s="166">
        <v>206</v>
      </c>
      <c r="T116" s="166">
        <v>397</v>
      </c>
      <c r="U116" s="166">
        <v>565</v>
      </c>
      <c r="V116" s="166">
        <v>797</v>
      </c>
      <c r="W116" s="166">
        <v>759</v>
      </c>
      <c r="X116" s="167">
        <f t="shared" si="83"/>
        <v>-4.7678795483061531E-2</v>
      </c>
      <c r="Y116" s="167">
        <f t="shared" si="84"/>
        <v>5.4936743126935729E-4</v>
      </c>
    </row>
    <row r="117" spans="1:25" x14ac:dyDescent="0.25">
      <c r="A117" s="57"/>
      <c r="B117" s="165" t="s">
        <v>133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6">
        <v>0</v>
      </c>
      <c r="I117" s="167" t="str">
        <f t="shared" si="81"/>
        <v>-</v>
      </c>
      <c r="J117" s="167">
        <f t="shared" si="78"/>
        <v>0</v>
      </c>
      <c r="K117" s="166">
        <v>526</v>
      </c>
      <c r="L117" s="166">
        <v>0</v>
      </c>
      <c r="M117" s="166">
        <v>0</v>
      </c>
      <c r="N117" s="166">
        <v>0</v>
      </c>
      <c r="O117" s="166">
        <v>0</v>
      </c>
      <c r="P117" s="166">
        <v>0</v>
      </c>
      <c r="Q117" s="167" t="str">
        <f t="shared" si="82"/>
        <v>-</v>
      </c>
      <c r="R117" s="167">
        <f t="shared" si="80"/>
        <v>0</v>
      </c>
      <c r="S117" s="166">
        <v>526</v>
      </c>
      <c r="T117" s="166">
        <v>606</v>
      </c>
      <c r="U117" s="166">
        <v>361</v>
      </c>
      <c r="V117" s="166">
        <v>994</v>
      </c>
      <c r="W117" s="166">
        <v>613</v>
      </c>
      <c r="X117" s="167">
        <f t="shared" si="83"/>
        <v>-0.38329979879275655</v>
      </c>
      <c r="Y117" s="167">
        <f t="shared" si="84"/>
        <v>4.4369200970766271E-4</v>
      </c>
    </row>
    <row r="118" spans="1:25" x14ac:dyDescent="0.25">
      <c r="A118" s="57"/>
      <c r="B118" s="170" t="s">
        <v>147</v>
      </c>
      <c r="C118" s="171">
        <f t="shared" ref="C118" si="85">C110-SUM(C111:C117)</f>
        <v>0</v>
      </c>
      <c r="D118" s="171">
        <f t="shared" ref="D118:H118" si="86">D110-SUM(D111:D117)</f>
        <v>0</v>
      </c>
      <c r="E118" s="171">
        <f t="shared" si="86"/>
        <v>0</v>
      </c>
      <c r="F118" s="171">
        <f t="shared" si="86"/>
        <v>0</v>
      </c>
      <c r="G118" s="171">
        <f t="shared" si="86"/>
        <v>0</v>
      </c>
      <c r="H118" s="171">
        <f t="shared" si="86"/>
        <v>0</v>
      </c>
      <c r="I118" s="172" t="str">
        <f t="shared" si="81"/>
        <v>-</v>
      </c>
      <c r="J118" s="172">
        <f t="shared" si="78"/>
        <v>0</v>
      </c>
      <c r="K118" s="171">
        <f t="shared" ref="K118:P118" si="87">K110-SUM(K111:K117)</f>
        <v>3453</v>
      </c>
      <c r="L118" s="171">
        <f t="shared" si="87"/>
        <v>0</v>
      </c>
      <c r="M118" s="171">
        <f t="shared" si="87"/>
        <v>0</v>
      </c>
      <c r="N118" s="171">
        <f t="shared" si="87"/>
        <v>0</v>
      </c>
      <c r="O118" s="171">
        <f t="shared" si="87"/>
        <v>0</v>
      </c>
      <c r="P118" s="171">
        <f t="shared" si="87"/>
        <v>0</v>
      </c>
      <c r="Q118" s="172" t="str">
        <f t="shared" si="82"/>
        <v>-</v>
      </c>
      <c r="R118" s="172">
        <f t="shared" si="80"/>
        <v>0</v>
      </c>
      <c r="S118" s="171">
        <f>S110-SUM(S111:S117)</f>
        <v>3453</v>
      </c>
      <c r="T118" s="171">
        <f>T110-SUM(T111:T117)</f>
        <v>9978</v>
      </c>
      <c r="U118" s="171">
        <f>U110-SUM(U111:U117)</f>
        <v>8401</v>
      </c>
      <c r="V118" s="171">
        <f>V110-SUM(V111:V117)</f>
        <v>10400</v>
      </c>
      <c r="W118" s="171">
        <f>W110-SUM(W111:W117)</f>
        <v>13439</v>
      </c>
      <c r="X118" s="172">
        <f t="shared" si="83"/>
        <v>0.29221153846153847</v>
      </c>
      <c r="Y118" s="172">
        <f t="shared" si="84"/>
        <v>9.7272054134768006E-3</v>
      </c>
    </row>
    <row r="119" spans="1:25" x14ac:dyDescent="0.25">
      <c r="A119" s="57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</row>
    <row r="120" spans="1:25" x14ac:dyDescent="0.25">
      <c r="A120" s="57"/>
      <c r="B120" s="158" t="s">
        <v>70</v>
      </c>
      <c r="C120" s="178">
        <f t="shared" ref="C120:H120" si="88">C121+C124</f>
        <v>26561</v>
      </c>
      <c r="D120" s="178">
        <f t="shared" si="88"/>
        <v>15431</v>
      </c>
      <c r="E120" s="178">
        <f t="shared" si="88"/>
        <v>25485</v>
      </c>
      <c r="F120" s="178">
        <f t="shared" si="88"/>
        <v>36004</v>
      </c>
      <c r="G120" s="178">
        <f t="shared" si="88"/>
        <v>37298</v>
      </c>
      <c r="H120" s="178">
        <f t="shared" si="88"/>
        <v>35347</v>
      </c>
      <c r="I120" s="179">
        <f>IFERROR(H120/G120-1,"-")</f>
        <v>-5.2308434768620349E-2</v>
      </c>
      <c r="J120" s="179">
        <f t="shared" ref="J120:J132" si="89">H120/H$8</f>
        <v>0.14032155617308456</v>
      </c>
      <c r="K120" s="178">
        <f t="shared" ref="K120:P120" si="90">K121+K124</f>
        <v>26292</v>
      </c>
      <c r="L120" s="178">
        <f t="shared" si="90"/>
        <v>17286</v>
      </c>
      <c r="M120" s="178">
        <f t="shared" si="90"/>
        <v>43114</v>
      </c>
      <c r="N120" s="178">
        <f t="shared" si="90"/>
        <v>54708</v>
      </c>
      <c r="O120" s="178">
        <f t="shared" si="90"/>
        <v>51194</v>
      </c>
      <c r="P120" s="178">
        <f t="shared" si="90"/>
        <v>61921</v>
      </c>
      <c r="Q120" s="179">
        <f>IFERROR(P120/O120-1,"-")</f>
        <v>0.20953627378208384</v>
      </c>
      <c r="R120" s="179">
        <f t="shared" ref="R120:R132" si="91">P120/P$8</f>
        <v>5.4812430677823723E-2</v>
      </c>
      <c r="S120" s="178">
        <f>S121+S124</f>
        <v>52853</v>
      </c>
      <c r="T120" s="178">
        <f>T121+T124</f>
        <v>68599</v>
      </c>
      <c r="U120" s="178">
        <f>U121+U124</f>
        <v>90712</v>
      </c>
      <c r="V120" s="178">
        <f>V121+V124</f>
        <v>88492</v>
      </c>
      <c r="W120" s="178">
        <f>W121+W124</f>
        <v>97268</v>
      </c>
      <c r="X120" s="179">
        <f>IFERROR(W120/V120-1,"-")</f>
        <v>9.9172806581385942E-2</v>
      </c>
      <c r="Y120" s="179">
        <f>W120/W$8</f>
        <v>7.0402992496321259E-2</v>
      </c>
    </row>
    <row r="121" spans="1:25" x14ac:dyDescent="0.25">
      <c r="A121" s="57"/>
      <c r="B121" s="161" t="s">
        <v>99</v>
      </c>
      <c r="C121" s="162">
        <v>12262</v>
      </c>
      <c r="D121" s="162">
        <v>7527</v>
      </c>
      <c r="E121" s="162">
        <v>13381</v>
      </c>
      <c r="F121" s="162">
        <v>20630</v>
      </c>
      <c r="G121" s="162">
        <v>22501</v>
      </c>
      <c r="H121" s="162">
        <v>19441</v>
      </c>
      <c r="I121" s="163">
        <f>IFERROR(H121/G121-1,"-")</f>
        <v>-0.13599395582418561</v>
      </c>
      <c r="J121" s="163">
        <f t="shared" si="89"/>
        <v>7.7177451369591102E-2</v>
      </c>
      <c r="K121" s="162">
        <v>14678</v>
      </c>
      <c r="L121" s="162">
        <v>12544</v>
      </c>
      <c r="M121" s="162">
        <v>24465</v>
      </c>
      <c r="N121" s="162">
        <v>29555</v>
      </c>
      <c r="O121" s="162">
        <v>25914</v>
      </c>
      <c r="P121" s="162">
        <v>34473</v>
      </c>
      <c r="Q121" s="163">
        <f>IFERROR(P121/O121-1,"-")</f>
        <v>0.33028478814540407</v>
      </c>
      <c r="R121" s="163">
        <f t="shared" si="91"/>
        <v>3.0515478153721954E-2</v>
      </c>
      <c r="S121" s="162">
        <v>26940</v>
      </c>
      <c r="T121" s="162">
        <v>37846</v>
      </c>
      <c r="U121" s="162">
        <v>50185</v>
      </c>
      <c r="V121" s="162">
        <v>48415</v>
      </c>
      <c r="W121" s="162">
        <v>53914</v>
      </c>
      <c r="X121" s="163">
        <f>IFERROR(W121/V121-1,"-")</f>
        <v>0.1135805019105649</v>
      </c>
      <c r="Y121" s="163">
        <f>W121/W$8</f>
        <v>3.9023182726556159E-2</v>
      </c>
    </row>
    <row r="122" spans="1:25" x14ac:dyDescent="0.25">
      <c r="A122" s="57"/>
      <c r="B122" s="165" t="s">
        <v>105</v>
      </c>
      <c r="C122" s="166">
        <v>6450</v>
      </c>
      <c r="D122" s="166">
        <v>3921</v>
      </c>
      <c r="E122" s="166">
        <v>6740</v>
      </c>
      <c r="F122" s="166">
        <v>8983</v>
      </c>
      <c r="G122" s="166">
        <v>12579</v>
      </c>
      <c r="H122" s="166">
        <v>10557</v>
      </c>
      <c r="I122" s="167">
        <f>IFERROR(H122/G122-1,"-")</f>
        <v>-0.16074409730503225</v>
      </c>
      <c r="J122" s="167">
        <f t="shared" si="89"/>
        <v>4.190948789202064E-2</v>
      </c>
      <c r="K122" s="166">
        <v>7265</v>
      </c>
      <c r="L122" s="166">
        <v>6685</v>
      </c>
      <c r="M122" s="166">
        <v>11403</v>
      </c>
      <c r="N122" s="166">
        <v>13914</v>
      </c>
      <c r="O122" s="166">
        <v>8531</v>
      </c>
      <c r="P122" s="166">
        <v>15161</v>
      </c>
      <c r="Q122" s="167">
        <f>IFERROR(P122/O122-1,"-")</f>
        <v>0.77716563122728877</v>
      </c>
      <c r="R122" s="167">
        <f t="shared" si="91"/>
        <v>1.3420507768067141E-2</v>
      </c>
      <c r="S122" s="166">
        <v>13715</v>
      </c>
      <c r="T122" s="166">
        <v>18143</v>
      </c>
      <c r="U122" s="166">
        <v>22897</v>
      </c>
      <c r="V122" s="166">
        <v>21110</v>
      </c>
      <c r="W122" s="166">
        <v>25718</v>
      </c>
      <c r="X122" s="167">
        <f>IFERROR(W122/V122-1,"-")</f>
        <v>0.21828517290383709</v>
      </c>
      <c r="Y122" s="167">
        <f>W122/W$8</f>
        <v>1.861479788851822E-2</v>
      </c>
    </row>
    <row r="123" spans="1:25" x14ac:dyDescent="0.25">
      <c r="A123" s="57"/>
      <c r="B123" s="165" t="s">
        <v>102</v>
      </c>
      <c r="C123" s="166">
        <v>5812</v>
      </c>
      <c r="D123" s="166">
        <v>3606</v>
      </c>
      <c r="E123" s="166">
        <v>6641</v>
      </c>
      <c r="F123" s="166">
        <v>11647</v>
      </c>
      <c r="G123" s="166">
        <v>9922</v>
      </c>
      <c r="H123" s="166">
        <v>8884</v>
      </c>
      <c r="I123" s="167">
        <f>IFERROR(H123/G123-1,"-")</f>
        <v>-0.10461600483773437</v>
      </c>
      <c r="J123" s="167">
        <f t="shared" si="89"/>
        <v>3.5267963477570462E-2</v>
      </c>
      <c r="K123" s="166">
        <v>7413</v>
      </c>
      <c r="L123" s="166">
        <v>5859</v>
      </c>
      <c r="M123" s="166">
        <v>13062</v>
      </c>
      <c r="N123" s="166">
        <v>15641</v>
      </c>
      <c r="O123" s="166">
        <v>17383</v>
      </c>
      <c r="P123" s="166">
        <v>19312</v>
      </c>
      <c r="Q123" s="167">
        <f>IFERROR(P123/O123-1,"-")</f>
        <v>0.110970488408215</v>
      </c>
      <c r="R123" s="167">
        <f t="shared" si="91"/>
        <v>1.7094970385654815E-2</v>
      </c>
      <c r="S123" s="166">
        <v>13225</v>
      </c>
      <c r="T123" s="166">
        <v>19703</v>
      </c>
      <c r="U123" s="166">
        <v>27288</v>
      </c>
      <c r="V123" s="166">
        <v>27305</v>
      </c>
      <c r="W123" s="166">
        <v>28196</v>
      </c>
      <c r="X123" s="167">
        <f>IFERROR(W123/V123-1,"-")</f>
        <v>3.2631386193004985E-2</v>
      </c>
      <c r="Y123" s="167">
        <f>W123/W$8</f>
        <v>2.0408384838037939E-2</v>
      </c>
    </row>
    <row r="124" spans="1:25" x14ac:dyDescent="0.25">
      <c r="A124" s="57"/>
      <c r="B124" s="161" t="s">
        <v>109</v>
      </c>
      <c r="C124" s="162">
        <v>14299</v>
      </c>
      <c r="D124" s="162">
        <v>7904</v>
      </c>
      <c r="E124" s="162">
        <v>12104</v>
      </c>
      <c r="F124" s="162">
        <v>15374</v>
      </c>
      <c r="G124" s="162">
        <v>14797</v>
      </c>
      <c r="H124" s="162">
        <v>15906</v>
      </c>
      <c r="I124" s="163">
        <f>IFERROR(H124/G124-1,"-")</f>
        <v>7.4947624518483469E-2</v>
      </c>
      <c r="J124" s="163">
        <f t="shared" si="89"/>
        <v>6.3144104803493445E-2</v>
      </c>
      <c r="K124" s="162">
        <v>11614</v>
      </c>
      <c r="L124" s="162">
        <v>4742</v>
      </c>
      <c r="M124" s="162">
        <v>18649</v>
      </c>
      <c r="N124" s="162">
        <v>25153</v>
      </c>
      <c r="O124" s="162">
        <v>25280</v>
      </c>
      <c r="P124" s="162">
        <v>27448</v>
      </c>
      <c r="Q124" s="163">
        <f>IFERROR(P124/O124-1,"-")</f>
        <v>8.5759493670886089E-2</v>
      </c>
      <c r="R124" s="163">
        <f t="shared" si="91"/>
        <v>2.4296952524101766E-2</v>
      </c>
      <c r="S124" s="162">
        <v>25913</v>
      </c>
      <c r="T124" s="162">
        <v>30753</v>
      </c>
      <c r="U124" s="162">
        <v>40527</v>
      </c>
      <c r="V124" s="162">
        <v>40077</v>
      </c>
      <c r="W124" s="162">
        <v>43354</v>
      </c>
      <c r="X124" s="163">
        <f>IFERROR(W124/V124-1,"-")</f>
        <v>8.1767597375053125E-2</v>
      </c>
      <c r="Y124" s="163">
        <f>W124/W$8</f>
        <v>3.13798097697651E-2</v>
      </c>
    </row>
    <row r="125" spans="1:25" s="57" customFormat="1" x14ac:dyDescent="0.25">
      <c r="B125" s="165" t="s">
        <v>112</v>
      </c>
      <c r="C125" s="166">
        <v>1009</v>
      </c>
      <c r="D125" s="166">
        <v>94</v>
      </c>
      <c r="E125" s="166">
        <v>650</v>
      </c>
      <c r="F125" s="166">
        <v>1178</v>
      </c>
      <c r="G125" s="166">
        <v>1157</v>
      </c>
      <c r="H125" s="166">
        <v>1257</v>
      </c>
      <c r="I125" s="167">
        <f t="shared" ref="I125:I132" si="92">IFERROR(H125/G125-1,"-")</f>
        <v>8.6430423509075149E-2</v>
      </c>
      <c r="J125" s="167">
        <f t="shared" si="89"/>
        <v>4.9900754267566492E-3</v>
      </c>
      <c r="K125" s="166">
        <v>1801</v>
      </c>
      <c r="L125" s="166">
        <v>256</v>
      </c>
      <c r="M125" s="166">
        <v>2437</v>
      </c>
      <c r="N125" s="166">
        <v>3525</v>
      </c>
      <c r="O125" s="166">
        <v>3813</v>
      </c>
      <c r="P125" s="166">
        <v>3397</v>
      </c>
      <c r="Q125" s="167">
        <f t="shared" ref="Q125:Q132" si="93">IFERROR(P125/O125-1,"-")</f>
        <v>-0.10910044584316814</v>
      </c>
      <c r="R125" s="167">
        <f t="shared" si="91"/>
        <v>3.0070222866647369E-3</v>
      </c>
      <c r="S125" s="166">
        <v>2810</v>
      </c>
      <c r="T125" s="166">
        <v>3087</v>
      </c>
      <c r="U125" s="166">
        <v>4703</v>
      </c>
      <c r="V125" s="166">
        <v>4970</v>
      </c>
      <c r="W125" s="166">
        <v>4654</v>
      </c>
      <c r="X125" s="167">
        <f t="shared" ref="X125:X132" si="94">IFERROR(W125/V125-1,"-")</f>
        <v>-6.3581488933601604E-2</v>
      </c>
      <c r="Y125" s="167">
        <f t="shared" ref="Y125:Y132" si="95">W125/W$8</f>
        <v>3.3685850133433315E-3</v>
      </c>
    </row>
    <row r="126" spans="1:25" s="57" customFormat="1" x14ac:dyDescent="0.25">
      <c r="B126" s="165" t="s">
        <v>115</v>
      </c>
      <c r="C126" s="166">
        <v>1174</v>
      </c>
      <c r="D126" s="166">
        <v>760</v>
      </c>
      <c r="E126" s="166">
        <v>1280</v>
      </c>
      <c r="F126" s="166">
        <v>2519</v>
      </c>
      <c r="G126" s="166">
        <v>2486</v>
      </c>
      <c r="H126" s="166">
        <v>2473</v>
      </c>
      <c r="I126" s="167">
        <f t="shared" si="92"/>
        <v>-5.2292839903459454E-3</v>
      </c>
      <c r="J126" s="167">
        <f t="shared" si="89"/>
        <v>9.8173878523223502E-3</v>
      </c>
      <c r="K126" s="166">
        <v>1720</v>
      </c>
      <c r="L126" s="166">
        <v>629</v>
      </c>
      <c r="M126" s="166">
        <v>2561</v>
      </c>
      <c r="N126" s="166">
        <v>4139</v>
      </c>
      <c r="O126" s="166">
        <v>3817</v>
      </c>
      <c r="P126" s="166">
        <v>4708</v>
      </c>
      <c r="Q126" s="167">
        <f t="shared" si="93"/>
        <v>0.23342939481268021</v>
      </c>
      <c r="R126" s="167">
        <f t="shared" si="91"/>
        <v>4.1675186710678777E-3</v>
      </c>
      <c r="S126" s="166">
        <v>2894</v>
      </c>
      <c r="T126" s="166">
        <v>3841</v>
      </c>
      <c r="U126" s="166">
        <v>6658</v>
      </c>
      <c r="V126" s="166">
        <v>6303</v>
      </c>
      <c r="W126" s="166">
        <v>7181</v>
      </c>
      <c r="X126" s="167">
        <f t="shared" si="94"/>
        <v>0.13929874662858954</v>
      </c>
      <c r="Y126" s="167">
        <f t="shared" si="95"/>
        <v>5.1976383714693736E-3</v>
      </c>
    </row>
    <row r="127" spans="1:25" x14ac:dyDescent="0.25">
      <c r="A127" s="57"/>
      <c r="B127" s="165" t="s">
        <v>118</v>
      </c>
      <c r="C127" s="166">
        <v>890</v>
      </c>
      <c r="D127" s="166">
        <v>626</v>
      </c>
      <c r="E127" s="166">
        <v>932</v>
      </c>
      <c r="F127" s="166">
        <v>1253</v>
      </c>
      <c r="G127" s="166">
        <v>1115</v>
      </c>
      <c r="H127" s="166">
        <v>1281</v>
      </c>
      <c r="I127" s="167">
        <f t="shared" si="92"/>
        <v>0.14887892376681622</v>
      </c>
      <c r="J127" s="167">
        <f t="shared" si="89"/>
        <v>5.0853513298928146E-3</v>
      </c>
      <c r="K127" s="166">
        <v>1060</v>
      </c>
      <c r="L127" s="166">
        <v>1073</v>
      </c>
      <c r="M127" s="166">
        <v>2120</v>
      </c>
      <c r="N127" s="166">
        <v>2193</v>
      </c>
      <c r="O127" s="166">
        <v>2026</v>
      </c>
      <c r="P127" s="166">
        <v>2022</v>
      </c>
      <c r="Q127" s="167">
        <f t="shared" si="93"/>
        <v>-1.9743336623889718E-3</v>
      </c>
      <c r="R127" s="167">
        <f t="shared" si="91"/>
        <v>1.7898731420771558E-3</v>
      </c>
      <c r="S127" s="166">
        <v>1950</v>
      </c>
      <c r="T127" s="166">
        <v>3052</v>
      </c>
      <c r="U127" s="166">
        <v>3446</v>
      </c>
      <c r="V127" s="166">
        <v>3141</v>
      </c>
      <c r="W127" s="166">
        <v>3303</v>
      </c>
      <c r="X127" s="167">
        <f t="shared" si="94"/>
        <v>5.1575931232091587E-2</v>
      </c>
      <c r="Y127" s="167">
        <f t="shared" si="95"/>
        <v>2.3907254617690208E-3</v>
      </c>
    </row>
    <row r="128" spans="1:25" x14ac:dyDescent="0.25">
      <c r="A128" s="57"/>
      <c r="B128" s="165" t="s">
        <v>125</v>
      </c>
      <c r="C128" s="166">
        <v>261</v>
      </c>
      <c r="D128" s="166">
        <v>75</v>
      </c>
      <c r="E128" s="166">
        <v>281</v>
      </c>
      <c r="F128" s="166">
        <v>287</v>
      </c>
      <c r="G128" s="166">
        <v>301</v>
      </c>
      <c r="H128" s="166">
        <v>430</v>
      </c>
      <c r="I128" s="167">
        <f t="shared" si="92"/>
        <v>0.4285714285714286</v>
      </c>
      <c r="J128" s="167">
        <f t="shared" si="89"/>
        <v>1.7070265978562922E-3</v>
      </c>
      <c r="K128" s="166">
        <v>266</v>
      </c>
      <c r="L128" s="166">
        <v>102</v>
      </c>
      <c r="M128" s="166">
        <v>628</v>
      </c>
      <c r="N128" s="166">
        <v>680</v>
      </c>
      <c r="O128" s="166">
        <v>699</v>
      </c>
      <c r="P128" s="166">
        <v>634</v>
      </c>
      <c r="Q128" s="167">
        <f t="shared" si="93"/>
        <v>-9.2989985693848309E-2</v>
      </c>
      <c r="R128" s="167">
        <f t="shared" si="91"/>
        <v>5.6121640557711021E-4</v>
      </c>
      <c r="S128" s="166">
        <v>527</v>
      </c>
      <c r="T128" s="166">
        <v>909</v>
      </c>
      <c r="U128" s="166">
        <v>967</v>
      </c>
      <c r="V128" s="166">
        <v>1000</v>
      </c>
      <c r="W128" s="166">
        <v>1064</v>
      </c>
      <c r="X128" s="167">
        <f t="shared" si="94"/>
        <v>6.4000000000000057E-2</v>
      </c>
      <c r="Y128" s="167">
        <f t="shared" si="95"/>
        <v>7.7012772973728081E-4</v>
      </c>
    </row>
    <row r="129" spans="1:25" x14ac:dyDescent="0.25">
      <c r="A129" s="57"/>
      <c r="B129" s="165" t="s">
        <v>121</v>
      </c>
      <c r="C129" s="166">
        <v>170</v>
      </c>
      <c r="D129" s="166">
        <v>61</v>
      </c>
      <c r="E129" s="166">
        <v>197</v>
      </c>
      <c r="F129" s="166">
        <v>238</v>
      </c>
      <c r="G129" s="166">
        <v>253</v>
      </c>
      <c r="H129" s="166">
        <v>237</v>
      </c>
      <c r="I129" s="167">
        <f t="shared" si="92"/>
        <v>-6.3241106719367557E-2</v>
      </c>
      <c r="J129" s="167">
        <f t="shared" si="89"/>
        <v>9.4084954346963085E-4</v>
      </c>
      <c r="K129" s="166">
        <v>285</v>
      </c>
      <c r="L129" s="166">
        <v>82</v>
      </c>
      <c r="M129" s="166">
        <v>467</v>
      </c>
      <c r="N129" s="166">
        <v>526</v>
      </c>
      <c r="O129" s="166">
        <v>510</v>
      </c>
      <c r="P129" s="166">
        <v>626</v>
      </c>
      <c r="Q129" s="167">
        <f t="shared" si="93"/>
        <v>0.22745098039215694</v>
      </c>
      <c r="R129" s="167">
        <f t="shared" si="91"/>
        <v>5.5413481055405515E-4</v>
      </c>
      <c r="S129" s="166">
        <v>455</v>
      </c>
      <c r="T129" s="166">
        <v>664</v>
      </c>
      <c r="U129" s="166">
        <v>764</v>
      </c>
      <c r="V129" s="166">
        <v>763</v>
      </c>
      <c r="W129" s="166">
        <v>863</v>
      </c>
      <c r="X129" s="167">
        <f t="shared" si="94"/>
        <v>0.13106159895150715</v>
      </c>
      <c r="Y129" s="167">
        <f t="shared" si="95"/>
        <v>6.2464307402563277E-4</v>
      </c>
    </row>
    <row r="130" spans="1:25" x14ac:dyDescent="0.25">
      <c r="A130" s="57"/>
      <c r="B130" s="165" t="s">
        <v>130</v>
      </c>
      <c r="C130" s="166">
        <v>169</v>
      </c>
      <c r="D130" s="166">
        <v>7</v>
      </c>
      <c r="E130" s="166">
        <v>135</v>
      </c>
      <c r="F130" s="166">
        <v>125</v>
      </c>
      <c r="G130" s="166">
        <v>156</v>
      </c>
      <c r="H130" s="166">
        <v>187</v>
      </c>
      <c r="I130" s="167">
        <f t="shared" si="92"/>
        <v>0.19871794871794868</v>
      </c>
      <c r="J130" s="167">
        <f t="shared" si="89"/>
        <v>7.4235807860262011E-4</v>
      </c>
      <c r="K130" s="166">
        <v>461</v>
      </c>
      <c r="L130" s="166">
        <v>10</v>
      </c>
      <c r="M130" s="166">
        <v>368</v>
      </c>
      <c r="N130" s="166">
        <v>603</v>
      </c>
      <c r="O130" s="166">
        <v>650</v>
      </c>
      <c r="P130" s="166">
        <v>443</v>
      </c>
      <c r="Q130" s="167">
        <f t="shared" si="93"/>
        <v>-0.31846153846153846</v>
      </c>
      <c r="R130" s="167">
        <f t="shared" si="91"/>
        <v>3.9214332440167161E-4</v>
      </c>
      <c r="S130" s="166">
        <v>630</v>
      </c>
      <c r="T130" s="166">
        <v>503</v>
      </c>
      <c r="U130" s="166">
        <v>728</v>
      </c>
      <c r="V130" s="166">
        <v>806</v>
      </c>
      <c r="W130" s="166">
        <v>630</v>
      </c>
      <c r="X130" s="167">
        <f t="shared" si="94"/>
        <v>-0.21836228287841186</v>
      </c>
      <c r="Y130" s="167">
        <f t="shared" si="95"/>
        <v>4.5599668208128464E-4</v>
      </c>
    </row>
    <row r="131" spans="1:25" x14ac:dyDescent="0.25">
      <c r="A131" s="57"/>
      <c r="B131" s="165" t="s">
        <v>133</v>
      </c>
      <c r="C131" s="166">
        <v>146</v>
      </c>
      <c r="D131" s="166">
        <v>40</v>
      </c>
      <c r="E131" s="166">
        <v>109</v>
      </c>
      <c r="F131" s="166">
        <v>245</v>
      </c>
      <c r="G131" s="166">
        <v>161</v>
      </c>
      <c r="H131" s="166">
        <v>156</v>
      </c>
      <c r="I131" s="167">
        <f t="shared" si="92"/>
        <v>-3.105590062111796E-2</v>
      </c>
      <c r="J131" s="167">
        <f t="shared" si="89"/>
        <v>6.1929337038507345E-4</v>
      </c>
      <c r="K131" s="166">
        <v>824</v>
      </c>
      <c r="L131" s="166">
        <v>49</v>
      </c>
      <c r="M131" s="166">
        <v>818</v>
      </c>
      <c r="N131" s="166">
        <v>1121</v>
      </c>
      <c r="O131" s="166">
        <v>1085</v>
      </c>
      <c r="P131" s="166">
        <v>1140</v>
      </c>
      <c r="Q131" s="167">
        <f t="shared" si="93"/>
        <v>5.0691244239631228E-2</v>
      </c>
      <c r="R131" s="167">
        <f t="shared" si="91"/>
        <v>1.0091272907853401E-3</v>
      </c>
      <c r="S131" s="166">
        <v>970</v>
      </c>
      <c r="T131" s="166">
        <v>927</v>
      </c>
      <c r="U131" s="166">
        <v>1366</v>
      </c>
      <c r="V131" s="166">
        <v>1246</v>
      </c>
      <c r="W131" s="166">
        <v>1296</v>
      </c>
      <c r="X131" s="167">
        <f t="shared" si="94"/>
        <v>4.0128410914927803E-2</v>
      </c>
      <c r="Y131" s="167">
        <f t="shared" si="95"/>
        <v>9.3805031742435704E-4</v>
      </c>
    </row>
    <row r="132" spans="1:25" x14ac:dyDescent="0.25">
      <c r="A132" s="57"/>
      <c r="B132" s="170" t="s">
        <v>147</v>
      </c>
      <c r="C132" s="171">
        <f t="shared" ref="C132" si="96">C124-SUM(C125:C131)</f>
        <v>10480</v>
      </c>
      <c r="D132" s="171">
        <f t="shared" ref="D132:H132" si="97">D124-SUM(D125:D131)</f>
        <v>6241</v>
      </c>
      <c r="E132" s="171">
        <f t="shared" si="97"/>
        <v>8520</v>
      </c>
      <c r="F132" s="171">
        <f t="shared" si="97"/>
        <v>9529</v>
      </c>
      <c r="G132" s="171">
        <f t="shared" si="97"/>
        <v>9168</v>
      </c>
      <c r="H132" s="171">
        <f t="shared" si="97"/>
        <v>9885</v>
      </c>
      <c r="I132" s="172">
        <f t="shared" si="92"/>
        <v>7.8206806282722585E-2</v>
      </c>
      <c r="J132" s="172">
        <f t="shared" si="89"/>
        <v>3.9241762604208016E-2</v>
      </c>
      <c r="K132" s="171">
        <f t="shared" ref="K132:P132" si="98">K124-SUM(K125:K131)</f>
        <v>5197</v>
      </c>
      <c r="L132" s="171">
        <f t="shared" si="98"/>
        <v>2541</v>
      </c>
      <c r="M132" s="171">
        <f t="shared" si="98"/>
        <v>9250</v>
      </c>
      <c r="N132" s="171">
        <f t="shared" si="98"/>
        <v>12366</v>
      </c>
      <c r="O132" s="171">
        <f t="shared" si="98"/>
        <v>12680</v>
      </c>
      <c r="P132" s="171">
        <f t="shared" si="98"/>
        <v>14478</v>
      </c>
      <c r="Q132" s="172">
        <f t="shared" si="93"/>
        <v>0.14179810725552056</v>
      </c>
      <c r="R132" s="172">
        <f t="shared" si="91"/>
        <v>1.2815916592973818E-2</v>
      </c>
      <c r="S132" s="171">
        <f>S124-SUM(S125:S131)</f>
        <v>15677</v>
      </c>
      <c r="T132" s="171">
        <f>T124-SUM(T125:T131)</f>
        <v>17770</v>
      </c>
      <c r="U132" s="171">
        <f>U124-SUM(U125:U131)</f>
        <v>21895</v>
      </c>
      <c r="V132" s="171">
        <f>V124-SUM(V125:V131)</f>
        <v>21848</v>
      </c>
      <c r="W132" s="171">
        <f>W124-SUM(W125:W131)</f>
        <v>24363</v>
      </c>
      <c r="X132" s="172">
        <f t="shared" si="94"/>
        <v>0.11511351153423655</v>
      </c>
      <c r="Y132" s="172">
        <f t="shared" si="95"/>
        <v>1.7634043119914823E-2</v>
      </c>
    </row>
    <row r="133" spans="1:25" x14ac:dyDescent="0.25">
      <c r="A133" s="57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</row>
    <row r="134" spans="1:25" x14ac:dyDescent="0.25">
      <c r="A134" s="57"/>
      <c r="B134" s="158" t="s">
        <v>70</v>
      </c>
      <c r="C134" s="178">
        <f t="shared" ref="C134:H134" si="99">C135+C138</f>
        <v>6753</v>
      </c>
      <c r="D134" s="178">
        <f t="shared" si="99"/>
        <v>0</v>
      </c>
      <c r="E134" s="178">
        <f t="shared" si="99"/>
        <v>14873</v>
      </c>
      <c r="F134" s="178">
        <f t="shared" si="99"/>
        <v>14555</v>
      </c>
      <c r="G134" s="178">
        <f t="shared" si="99"/>
        <v>16669</v>
      </c>
      <c r="H134" s="178">
        <f t="shared" si="99"/>
        <v>15469</v>
      </c>
      <c r="I134" s="179">
        <f>IFERROR(H134/G134-1,"-")</f>
        <v>-7.1989921411002467E-2</v>
      </c>
      <c r="J134" s="179">
        <f t="shared" ref="J134:J146" si="100">H134/H$8</f>
        <v>6.1409289400555775E-2</v>
      </c>
      <c r="K134" s="178">
        <f t="shared" ref="K134:P134" si="101">K135+K138</f>
        <v>32534</v>
      </c>
      <c r="L134" s="178">
        <f t="shared" si="101"/>
        <v>0</v>
      </c>
      <c r="M134" s="178">
        <f t="shared" si="101"/>
        <v>52720</v>
      </c>
      <c r="N134" s="178">
        <f t="shared" si="101"/>
        <v>59541</v>
      </c>
      <c r="O134" s="178">
        <f t="shared" si="101"/>
        <v>62407</v>
      </c>
      <c r="P134" s="178">
        <f t="shared" si="101"/>
        <v>60556</v>
      </c>
      <c r="Q134" s="179">
        <f>IFERROR(P134/O134-1,"-")</f>
        <v>-2.9660134279808403E-2</v>
      </c>
      <c r="R134" s="179">
        <f t="shared" ref="R134:R146" si="102">P134/P$8</f>
        <v>5.3604133527014958E-2</v>
      </c>
      <c r="S134" s="178">
        <f>S135+S138</f>
        <v>39287</v>
      </c>
      <c r="T134" s="178">
        <f>T135+T138</f>
        <v>67593</v>
      </c>
      <c r="U134" s="178">
        <f>U135+U138</f>
        <v>74096</v>
      </c>
      <c r="V134" s="178">
        <f>V135+V138</f>
        <v>79076</v>
      </c>
      <c r="W134" s="178">
        <f>W135+W138</f>
        <v>76025</v>
      </c>
      <c r="X134" s="179">
        <f>IFERROR(W134/V134-1,"-")</f>
        <v>-3.8583135211695097E-2</v>
      </c>
      <c r="Y134" s="179">
        <f>W134/W$8</f>
        <v>5.5027218659094712E-2</v>
      </c>
    </row>
    <row r="135" spans="1:25" x14ac:dyDescent="0.25">
      <c r="A135" s="57"/>
      <c r="B135" s="161" t="s">
        <v>99</v>
      </c>
      <c r="C135" s="162">
        <v>514</v>
      </c>
      <c r="D135" s="162">
        <v>0</v>
      </c>
      <c r="E135" s="162">
        <v>1237</v>
      </c>
      <c r="F135" s="162">
        <v>1856</v>
      </c>
      <c r="G135" s="162">
        <v>2121</v>
      </c>
      <c r="H135" s="162">
        <v>415</v>
      </c>
      <c r="I135" s="163">
        <f>IFERROR(H135/G135-1,"-")</f>
        <v>-0.80433757661480432</v>
      </c>
      <c r="J135" s="163">
        <f t="shared" si="100"/>
        <v>1.647479158396189E-3</v>
      </c>
      <c r="K135" s="162">
        <v>1373</v>
      </c>
      <c r="L135" s="162">
        <v>0</v>
      </c>
      <c r="M135" s="162">
        <v>4210</v>
      </c>
      <c r="N135" s="162">
        <v>4528</v>
      </c>
      <c r="O135" s="162">
        <v>2475</v>
      </c>
      <c r="P135" s="162">
        <v>3086</v>
      </c>
      <c r="Q135" s="163">
        <f>IFERROR(P135/O135-1,"-")</f>
        <v>0.2468686868686869</v>
      </c>
      <c r="R135" s="163">
        <f t="shared" si="102"/>
        <v>2.731725280143473E-3</v>
      </c>
      <c r="S135" s="162">
        <v>1887</v>
      </c>
      <c r="T135" s="162">
        <v>5447</v>
      </c>
      <c r="U135" s="162">
        <v>6384</v>
      </c>
      <c r="V135" s="162">
        <v>4596</v>
      </c>
      <c r="W135" s="162">
        <v>3501</v>
      </c>
      <c r="X135" s="163">
        <f>IFERROR(W135/V135-1,"-")</f>
        <v>-0.23825065274151436</v>
      </c>
      <c r="Y135" s="163">
        <f>W135/W$8</f>
        <v>2.5340387047088535E-3</v>
      </c>
    </row>
    <row r="136" spans="1:25" x14ac:dyDescent="0.25">
      <c r="A136" s="57"/>
      <c r="B136" s="165" t="s">
        <v>105</v>
      </c>
      <c r="C136" s="166">
        <v>514</v>
      </c>
      <c r="D136" s="166">
        <v>0</v>
      </c>
      <c r="E136" s="166">
        <v>1166</v>
      </c>
      <c r="F136" s="166">
        <v>1856</v>
      </c>
      <c r="G136" s="166">
        <v>2121</v>
      </c>
      <c r="H136" s="166">
        <v>415</v>
      </c>
      <c r="I136" s="167">
        <f>IFERROR(H136/G136-1,"-")</f>
        <v>-0.80433757661480432</v>
      </c>
      <c r="J136" s="167">
        <f t="shared" si="100"/>
        <v>1.647479158396189E-3</v>
      </c>
      <c r="K136" s="166">
        <v>632</v>
      </c>
      <c r="L136" s="166">
        <v>0</v>
      </c>
      <c r="M136" s="166">
        <v>2461</v>
      </c>
      <c r="N136" s="166">
        <v>2443</v>
      </c>
      <c r="O136" s="166">
        <v>608</v>
      </c>
      <c r="P136" s="166">
        <v>899</v>
      </c>
      <c r="Q136" s="167">
        <f>IFERROR(P136/O136-1,"-")</f>
        <v>0.47861842105263164</v>
      </c>
      <c r="R136" s="167">
        <f t="shared" si="102"/>
        <v>7.9579424071580759E-4</v>
      </c>
      <c r="S136" s="166">
        <v>1146</v>
      </c>
      <c r="T136" s="166">
        <v>3627</v>
      </c>
      <c r="U136" s="166">
        <v>4299</v>
      </c>
      <c r="V136" s="166">
        <v>2729</v>
      </c>
      <c r="W136" s="166">
        <v>1314</v>
      </c>
      <c r="X136" s="167">
        <f>IFERROR(W136/V136-1,"-")</f>
        <v>-0.51850494686698423</v>
      </c>
      <c r="Y136" s="167">
        <f>W136/W$8</f>
        <v>9.5107879405525086E-4</v>
      </c>
    </row>
    <row r="137" spans="1:25" x14ac:dyDescent="0.25">
      <c r="A137" s="57"/>
      <c r="B137" s="165" t="s">
        <v>102</v>
      </c>
      <c r="C137" s="166">
        <v>0</v>
      </c>
      <c r="D137" s="166">
        <v>0</v>
      </c>
      <c r="E137" s="166">
        <v>71</v>
      </c>
      <c r="F137" s="166">
        <v>0</v>
      </c>
      <c r="G137" s="166">
        <v>0</v>
      </c>
      <c r="H137" s="166">
        <v>0</v>
      </c>
      <c r="I137" s="167" t="str">
        <f>IFERROR(H137/G137-1,"-")</f>
        <v>-</v>
      </c>
      <c r="J137" s="167">
        <f t="shared" si="100"/>
        <v>0</v>
      </c>
      <c r="K137" s="166">
        <v>741</v>
      </c>
      <c r="L137" s="166">
        <v>0</v>
      </c>
      <c r="M137" s="166">
        <v>1749</v>
      </c>
      <c r="N137" s="166">
        <v>2085</v>
      </c>
      <c r="O137" s="166">
        <v>1867</v>
      </c>
      <c r="P137" s="166">
        <v>2187</v>
      </c>
      <c r="Q137" s="167">
        <f>IFERROR(P137/O137-1,"-")</f>
        <v>0.1713979646491699</v>
      </c>
      <c r="R137" s="167">
        <f t="shared" si="102"/>
        <v>1.9359310394276655E-3</v>
      </c>
      <c r="S137" s="166">
        <v>741</v>
      </c>
      <c r="T137" s="166">
        <v>1820</v>
      </c>
      <c r="U137" s="166">
        <v>2085</v>
      </c>
      <c r="V137" s="166">
        <v>1867</v>
      </c>
      <c r="W137" s="166">
        <v>2187</v>
      </c>
      <c r="X137" s="167">
        <f>IFERROR(W137/V137-1,"-")</f>
        <v>0.1713979646491699</v>
      </c>
      <c r="Y137" s="167">
        <f>W137/W$8</f>
        <v>1.5829599106536025E-3</v>
      </c>
    </row>
    <row r="138" spans="1:25" x14ac:dyDescent="0.25">
      <c r="A138" s="57"/>
      <c r="B138" s="161" t="s">
        <v>109</v>
      </c>
      <c r="C138" s="162">
        <v>6239</v>
      </c>
      <c r="D138" s="162">
        <v>0</v>
      </c>
      <c r="E138" s="162">
        <v>13636</v>
      </c>
      <c r="F138" s="162">
        <v>12699</v>
      </c>
      <c r="G138" s="162">
        <v>14548</v>
      </c>
      <c r="H138" s="162">
        <v>15054</v>
      </c>
      <c r="I138" s="163">
        <f>IFERROR(H138/G138-1,"-")</f>
        <v>3.4781413252680693E-2</v>
      </c>
      <c r="J138" s="163">
        <f t="shared" si="100"/>
        <v>5.976181024215959E-2</v>
      </c>
      <c r="K138" s="162">
        <v>31161</v>
      </c>
      <c r="L138" s="162">
        <v>0</v>
      </c>
      <c r="M138" s="162">
        <v>48510</v>
      </c>
      <c r="N138" s="162">
        <v>55013</v>
      </c>
      <c r="O138" s="162">
        <v>59932</v>
      </c>
      <c r="P138" s="162">
        <v>57470</v>
      </c>
      <c r="Q138" s="163">
        <f>IFERROR(P138/O138-1,"-")</f>
        <v>-4.1079890542614961E-2</v>
      </c>
      <c r="R138" s="163">
        <f t="shared" si="102"/>
        <v>5.0872408246871482E-2</v>
      </c>
      <c r="S138" s="162">
        <v>37400</v>
      </c>
      <c r="T138" s="162">
        <v>62146</v>
      </c>
      <c r="U138" s="162">
        <v>67712</v>
      </c>
      <c r="V138" s="162">
        <v>74480</v>
      </c>
      <c r="W138" s="162">
        <v>72524</v>
      </c>
      <c r="X138" s="163">
        <f>IFERROR(W138/V138-1,"-")</f>
        <v>-2.6262083780880796E-2</v>
      </c>
      <c r="Y138" s="163">
        <f>W138/W$8</f>
        <v>5.2493179954385856E-2</v>
      </c>
    </row>
    <row r="139" spans="1:25" s="57" customFormat="1" x14ac:dyDescent="0.25">
      <c r="B139" s="165" t="s">
        <v>112</v>
      </c>
      <c r="C139" s="166">
        <v>3314</v>
      </c>
      <c r="D139" s="166">
        <v>0</v>
      </c>
      <c r="E139" s="166">
        <v>6843</v>
      </c>
      <c r="F139" s="166">
        <v>6583</v>
      </c>
      <c r="G139" s="166">
        <v>8093</v>
      </c>
      <c r="H139" s="166">
        <v>8555</v>
      </c>
      <c r="I139" s="167">
        <f t="shared" ref="I139:I146" si="103">IFERROR(H139/G139-1,"-")</f>
        <v>5.7086370937847519E-2</v>
      </c>
      <c r="J139" s="167">
        <f t="shared" si="100"/>
        <v>3.3961889638745531E-2</v>
      </c>
      <c r="K139" s="166">
        <v>12322</v>
      </c>
      <c r="L139" s="166">
        <v>0</v>
      </c>
      <c r="M139" s="166">
        <v>18012</v>
      </c>
      <c r="N139" s="166">
        <v>18603</v>
      </c>
      <c r="O139" s="166">
        <v>21556</v>
      </c>
      <c r="P139" s="166">
        <v>21813</v>
      </c>
      <c r="Q139" s="167">
        <f t="shared" ref="Q139:Q146" si="104">IFERROR(P139/O139-1,"-")</f>
        <v>1.192243458897746E-2</v>
      </c>
      <c r="R139" s="167">
        <f t="shared" si="102"/>
        <v>1.9308854029737386E-2</v>
      </c>
      <c r="S139" s="166">
        <v>15636</v>
      </c>
      <c r="T139" s="166">
        <v>24855</v>
      </c>
      <c r="U139" s="166">
        <v>25186</v>
      </c>
      <c r="V139" s="166">
        <v>29649</v>
      </c>
      <c r="W139" s="166">
        <v>30368</v>
      </c>
      <c r="X139" s="167">
        <f t="shared" ref="X139:X146" si="105">IFERROR(W139/V139-1,"-")</f>
        <v>2.4250396303416633E-2</v>
      </c>
      <c r="Y139" s="167">
        <f t="shared" ref="Y139:Y146" si="106">W139/W$8</f>
        <v>2.1980487684832465E-2</v>
      </c>
    </row>
    <row r="140" spans="1:25" s="57" customFormat="1" x14ac:dyDescent="0.25">
      <c r="B140" s="165" t="s">
        <v>115</v>
      </c>
      <c r="C140" s="166">
        <v>966</v>
      </c>
      <c r="D140" s="166">
        <v>0</v>
      </c>
      <c r="E140" s="166">
        <v>398</v>
      </c>
      <c r="F140" s="166">
        <v>824</v>
      </c>
      <c r="G140" s="166">
        <v>716</v>
      </c>
      <c r="H140" s="166">
        <v>795</v>
      </c>
      <c r="I140" s="167">
        <f t="shared" si="103"/>
        <v>0.11033519553072635</v>
      </c>
      <c r="J140" s="167">
        <f t="shared" si="100"/>
        <v>3.1560142913854704E-3</v>
      </c>
      <c r="K140" s="166">
        <v>1709</v>
      </c>
      <c r="L140" s="166">
        <v>0</v>
      </c>
      <c r="M140" s="166">
        <v>3607</v>
      </c>
      <c r="N140" s="166">
        <v>5384</v>
      </c>
      <c r="O140" s="166">
        <v>6774</v>
      </c>
      <c r="P140" s="166">
        <v>6015</v>
      </c>
      <c r="Q140" s="167">
        <f t="shared" si="104"/>
        <v>-0.1120460584588131</v>
      </c>
      <c r="R140" s="167">
        <f t="shared" si="102"/>
        <v>5.3244742579594915E-3</v>
      </c>
      <c r="S140" s="166">
        <v>2675</v>
      </c>
      <c r="T140" s="166">
        <v>4005</v>
      </c>
      <c r="U140" s="166">
        <v>6208</v>
      </c>
      <c r="V140" s="166">
        <v>7490</v>
      </c>
      <c r="W140" s="166">
        <v>6810</v>
      </c>
      <c r="X140" s="167">
        <f t="shared" si="105"/>
        <v>-9.0787716955941233E-2</v>
      </c>
      <c r="Y140" s="167">
        <f t="shared" si="106"/>
        <v>4.9291069920215057E-3</v>
      </c>
    </row>
    <row r="141" spans="1:25" x14ac:dyDescent="0.25">
      <c r="A141" s="57"/>
      <c r="B141" s="165" t="s">
        <v>118</v>
      </c>
      <c r="C141" s="166">
        <v>87</v>
      </c>
      <c r="D141" s="166">
        <v>0</v>
      </c>
      <c r="E141" s="166">
        <v>1603</v>
      </c>
      <c r="F141" s="166">
        <v>1202</v>
      </c>
      <c r="G141" s="166">
        <v>1527</v>
      </c>
      <c r="H141" s="166">
        <v>1517</v>
      </c>
      <c r="I141" s="167">
        <f t="shared" si="103"/>
        <v>-6.5487884741323166E-3</v>
      </c>
      <c r="J141" s="167">
        <f t="shared" si="100"/>
        <v>6.0222310440651051E-3</v>
      </c>
      <c r="K141" s="166">
        <v>3010</v>
      </c>
      <c r="L141" s="166">
        <v>0</v>
      </c>
      <c r="M141" s="166">
        <v>6272</v>
      </c>
      <c r="N141" s="166">
        <v>6072</v>
      </c>
      <c r="O141" s="166">
        <v>6438</v>
      </c>
      <c r="P141" s="166">
        <v>5273</v>
      </c>
      <c r="Q141" s="167">
        <f t="shared" si="104"/>
        <v>-0.18095681888785342</v>
      </c>
      <c r="R141" s="167">
        <f t="shared" si="102"/>
        <v>4.6676563195711387E-3</v>
      </c>
      <c r="S141" s="166">
        <v>3097</v>
      </c>
      <c r="T141" s="166">
        <v>7875</v>
      </c>
      <c r="U141" s="166">
        <v>7274</v>
      </c>
      <c r="V141" s="166">
        <v>7965</v>
      </c>
      <c r="W141" s="166">
        <v>6790</v>
      </c>
      <c r="X141" s="167">
        <f t="shared" si="105"/>
        <v>-0.14752040175768988</v>
      </c>
      <c r="Y141" s="167">
        <f t="shared" si="106"/>
        <v>4.9146309068760679E-3</v>
      </c>
    </row>
    <row r="142" spans="1:25" x14ac:dyDescent="0.25">
      <c r="A142" s="57"/>
      <c r="B142" s="165" t="s">
        <v>125</v>
      </c>
      <c r="C142" s="166">
        <v>94</v>
      </c>
      <c r="D142" s="166">
        <v>0</v>
      </c>
      <c r="E142" s="166">
        <v>1339</v>
      </c>
      <c r="F142" s="166">
        <v>1020</v>
      </c>
      <c r="G142" s="166">
        <v>596</v>
      </c>
      <c r="H142" s="166">
        <v>629</v>
      </c>
      <c r="I142" s="167">
        <f t="shared" si="103"/>
        <v>5.5369127516778471E-2</v>
      </c>
      <c r="J142" s="167">
        <f t="shared" si="100"/>
        <v>2.4970226280269948E-3</v>
      </c>
      <c r="K142" s="166">
        <v>312</v>
      </c>
      <c r="L142" s="166">
        <v>0</v>
      </c>
      <c r="M142" s="166">
        <v>1277</v>
      </c>
      <c r="N142" s="166">
        <v>1589</v>
      </c>
      <c r="O142" s="166">
        <v>1191</v>
      </c>
      <c r="P142" s="166">
        <v>1158</v>
      </c>
      <c r="Q142" s="167">
        <f t="shared" si="104"/>
        <v>-2.7707808564231717E-2</v>
      </c>
      <c r="R142" s="167">
        <f t="shared" si="102"/>
        <v>1.0250608795872138E-3</v>
      </c>
      <c r="S142" s="166">
        <v>406</v>
      </c>
      <c r="T142" s="166">
        <v>2616</v>
      </c>
      <c r="U142" s="166">
        <v>2609</v>
      </c>
      <c r="V142" s="166">
        <v>1787</v>
      </c>
      <c r="W142" s="166">
        <v>1787</v>
      </c>
      <c r="X142" s="167">
        <f t="shared" si="105"/>
        <v>0</v>
      </c>
      <c r="Y142" s="167">
        <f t="shared" si="106"/>
        <v>1.2934382077448502E-3</v>
      </c>
    </row>
    <row r="143" spans="1:25" x14ac:dyDescent="0.25">
      <c r="A143" s="57"/>
      <c r="B143" s="165" t="s">
        <v>121</v>
      </c>
      <c r="C143" s="166">
        <v>52</v>
      </c>
      <c r="D143" s="166">
        <v>0</v>
      </c>
      <c r="E143" s="166">
        <v>131</v>
      </c>
      <c r="F143" s="166">
        <v>179</v>
      </c>
      <c r="G143" s="166">
        <v>242</v>
      </c>
      <c r="H143" s="166">
        <v>0</v>
      </c>
      <c r="I143" s="167">
        <f t="shared" si="103"/>
        <v>-1</v>
      </c>
      <c r="J143" s="167">
        <f t="shared" si="100"/>
        <v>0</v>
      </c>
      <c r="K143" s="166">
        <v>619</v>
      </c>
      <c r="L143" s="166">
        <v>0</v>
      </c>
      <c r="M143" s="166">
        <v>1137</v>
      </c>
      <c r="N143" s="166">
        <v>1058</v>
      </c>
      <c r="O143" s="166">
        <v>1253</v>
      </c>
      <c r="P143" s="166">
        <v>1285</v>
      </c>
      <c r="Q143" s="167">
        <f t="shared" si="104"/>
        <v>2.5538707102952918E-2</v>
      </c>
      <c r="R143" s="167">
        <f t="shared" si="102"/>
        <v>1.1374812005782123E-3</v>
      </c>
      <c r="S143" s="166">
        <v>671</v>
      </c>
      <c r="T143" s="166">
        <v>1268</v>
      </c>
      <c r="U143" s="166">
        <v>1237</v>
      </c>
      <c r="V143" s="166">
        <v>1495</v>
      </c>
      <c r="W143" s="166">
        <v>1285</v>
      </c>
      <c r="X143" s="167">
        <f t="shared" si="105"/>
        <v>-0.14046822742474918</v>
      </c>
      <c r="Y143" s="167">
        <f t="shared" si="106"/>
        <v>9.3008847059436635E-4</v>
      </c>
    </row>
    <row r="144" spans="1:25" x14ac:dyDescent="0.25">
      <c r="A144" s="57"/>
      <c r="B144" s="165" t="s">
        <v>130</v>
      </c>
      <c r="C144" s="166">
        <v>142</v>
      </c>
      <c r="D144" s="166">
        <v>0</v>
      </c>
      <c r="E144" s="166">
        <v>68</v>
      </c>
      <c r="F144" s="166">
        <v>139</v>
      </c>
      <c r="G144" s="166">
        <v>0</v>
      </c>
      <c r="H144" s="166">
        <v>0</v>
      </c>
      <c r="I144" s="167" t="str">
        <f t="shared" si="103"/>
        <v>-</v>
      </c>
      <c r="J144" s="167">
        <f t="shared" si="100"/>
        <v>0</v>
      </c>
      <c r="K144" s="166">
        <v>1439</v>
      </c>
      <c r="L144" s="166">
        <v>0</v>
      </c>
      <c r="M144" s="166">
        <v>1458</v>
      </c>
      <c r="N144" s="166">
        <v>1796</v>
      </c>
      <c r="O144" s="166">
        <v>1774</v>
      </c>
      <c r="P144" s="166">
        <v>1971</v>
      </c>
      <c r="Q144" s="167">
        <f t="shared" si="104"/>
        <v>0.11104847801578344</v>
      </c>
      <c r="R144" s="167">
        <f t="shared" si="102"/>
        <v>1.7447279738051801E-3</v>
      </c>
      <c r="S144" s="166">
        <v>1581</v>
      </c>
      <c r="T144" s="166">
        <v>1526</v>
      </c>
      <c r="U144" s="166">
        <v>1935</v>
      </c>
      <c r="V144" s="166">
        <v>1774</v>
      </c>
      <c r="W144" s="166">
        <v>1971</v>
      </c>
      <c r="X144" s="167">
        <f t="shared" si="105"/>
        <v>0.11104847801578344</v>
      </c>
      <c r="Y144" s="167">
        <f t="shared" si="106"/>
        <v>1.4266181910828762E-3</v>
      </c>
    </row>
    <row r="145" spans="1:25" x14ac:dyDescent="0.25">
      <c r="A145" s="57"/>
      <c r="B145" s="165" t="s">
        <v>133</v>
      </c>
      <c r="C145" s="166">
        <v>815</v>
      </c>
      <c r="D145" s="166">
        <v>0</v>
      </c>
      <c r="E145" s="166">
        <v>49</v>
      </c>
      <c r="F145" s="166">
        <v>62</v>
      </c>
      <c r="G145" s="166">
        <v>51</v>
      </c>
      <c r="H145" s="166">
        <v>0</v>
      </c>
      <c r="I145" s="167">
        <f t="shared" si="103"/>
        <v>-1</v>
      </c>
      <c r="J145" s="167">
        <f t="shared" si="100"/>
        <v>0</v>
      </c>
      <c r="K145" s="166">
        <v>2462</v>
      </c>
      <c r="L145" s="166">
        <v>0</v>
      </c>
      <c r="M145" s="166">
        <v>662</v>
      </c>
      <c r="N145" s="166">
        <v>1202</v>
      </c>
      <c r="O145" s="166">
        <v>1084</v>
      </c>
      <c r="P145" s="166">
        <v>787</v>
      </c>
      <c r="Q145" s="167">
        <f t="shared" si="104"/>
        <v>-0.27398523985239853</v>
      </c>
      <c r="R145" s="167">
        <f t="shared" si="102"/>
        <v>6.9665191039303739E-4</v>
      </c>
      <c r="S145" s="166">
        <v>3277</v>
      </c>
      <c r="T145" s="166">
        <v>711</v>
      </c>
      <c r="U145" s="166">
        <v>1264</v>
      </c>
      <c r="V145" s="166">
        <v>1135</v>
      </c>
      <c r="W145" s="166">
        <v>787</v>
      </c>
      <c r="X145" s="167">
        <f t="shared" si="105"/>
        <v>-0.30660792951541849</v>
      </c>
      <c r="Y145" s="167">
        <f t="shared" si="106"/>
        <v>5.6963395047296991E-4</v>
      </c>
    </row>
    <row r="146" spans="1:25" x14ac:dyDescent="0.25">
      <c r="A146" s="57"/>
      <c r="B146" s="170" t="s">
        <v>147</v>
      </c>
      <c r="C146" s="171">
        <f t="shared" ref="C146" si="107">C138-SUM(C139:C145)</f>
        <v>769</v>
      </c>
      <c r="D146" s="171">
        <f t="shared" ref="D146:H146" si="108">D138-SUM(D139:D145)</f>
        <v>0</v>
      </c>
      <c r="E146" s="171">
        <f t="shared" si="108"/>
        <v>3205</v>
      </c>
      <c r="F146" s="171">
        <f t="shared" si="108"/>
        <v>2690</v>
      </c>
      <c r="G146" s="171">
        <f t="shared" si="108"/>
        <v>3323</v>
      </c>
      <c r="H146" s="171">
        <f t="shared" si="108"/>
        <v>3558</v>
      </c>
      <c r="I146" s="172">
        <f t="shared" si="103"/>
        <v>7.0719229611796663E-2</v>
      </c>
      <c r="J146" s="172">
        <f t="shared" si="100"/>
        <v>1.4124652639936482E-2</v>
      </c>
      <c r="K146" s="171">
        <f t="shared" ref="K146:P146" si="109">K138-SUM(K139:K145)</f>
        <v>9288</v>
      </c>
      <c r="L146" s="171">
        <f t="shared" si="109"/>
        <v>0</v>
      </c>
      <c r="M146" s="171">
        <f t="shared" si="109"/>
        <v>16085</v>
      </c>
      <c r="N146" s="171">
        <f t="shared" si="109"/>
        <v>19309</v>
      </c>
      <c r="O146" s="171">
        <f t="shared" si="109"/>
        <v>19862</v>
      </c>
      <c r="P146" s="171">
        <f t="shared" si="109"/>
        <v>19168</v>
      </c>
      <c r="Q146" s="172">
        <f t="shared" si="104"/>
        <v>-3.4941093545463708E-2</v>
      </c>
      <c r="R146" s="172">
        <f t="shared" si="102"/>
        <v>1.6967501675239822E-2</v>
      </c>
      <c r="S146" s="171">
        <f>S138-SUM(S139:S145)</f>
        <v>10057</v>
      </c>
      <c r="T146" s="171">
        <f>T138-SUM(T139:T145)</f>
        <v>19290</v>
      </c>
      <c r="U146" s="171">
        <f>U138-SUM(U139:U145)</f>
        <v>21999</v>
      </c>
      <c r="V146" s="171">
        <f>V138-SUM(V139:V145)</f>
        <v>23185</v>
      </c>
      <c r="W146" s="171">
        <f>W138-SUM(W139:W145)</f>
        <v>22726</v>
      </c>
      <c r="X146" s="172">
        <f t="shared" si="105"/>
        <v>-1.9797282725900311E-2</v>
      </c>
      <c r="Y146" s="172">
        <f t="shared" si="106"/>
        <v>1.6449175550760753E-2</v>
      </c>
    </row>
    <row r="147" spans="1:25" x14ac:dyDescent="0.25">
      <c r="A147" s="57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</row>
    <row r="148" spans="1:25" x14ac:dyDescent="0.25">
      <c r="A148" s="57"/>
      <c r="B148" s="158" t="s">
        <v>70</v>
      </c>
      <c r="C148" s="178">
        <f t="shared" ref="C148:H148" si="110">C149+C152</f>
        <v>5487</v>
      </c>
      <c r="D148" s="178">
        <f t="shared" si="110"/>
        <v>2132</v>
      </c>
      <c r="E148" s="178">
        <f t="shared" si="110"/>
        <v>9984</v>
      </c>
      <c r="F148" s="178">
        <f t="shared" si="110"/>
        <v>9924</v>
      </c>
      <c r="G148" s="178">
        <f t="shared" si="110"/>
        <v>11605</v>
      </c>
      <c r="H148" s="178">
        <f t="shared" si="110"/>
        <v>11312</v>
      </c>
      <c r="I148" s="179">
        <f>IFERROR(H148/G148-1,"-")</f>
        <v>-2.5247738043946533E-2</v>
      </c>
      <c r="J148" s="179">
        <f t="shared" ref="J148:J160" si="111">H148/H$8</f>
        <v>4.4906709011512502E-2</v>
      </c>
      <c r="K148" s="178">
        <f t="shared" ref="K148:P148" si="112">K149+K152</f>
        <v>16907</v>
      </c>
      <c r="L148" s="178">
        <f t="shared" si="112"/>
        <v>9479</v>
      </c>
      <c r="M148" s="178">
        <f t="shared" si="112"/>
        <v>25699</v>
      </c>
      <c r="N148" s="178">
        <f t="shared" si="112"/>
        <v>26801</v>
      </c>
      <c r="O148" s="178">
        <f t="shared" si="112"/>
        <v>28442</v>
      </c>
      <c r="P148" s="178">
        <f t="shared" si="112"/>
        <v>25811</v>
      </c>
      <c r="Q148" s="179">
        <f>IFERROR(P148/O148-1,"-")</f>
        <v>-9.2504043316222528E-2</v>
      </c>
      <c r="R148" s="179">
        <f t="shared" ref="R148:R160" si="113">P148/P$8</f>
        <v>2.2847881142509133E-2</v>
      </c>
      <c r="S148" s="178">
        <f>S149+S152</f>
        <v>22394</v>
      </c>
      <c r="T148" s="178">
        <f>T149+T152</f>
        <v>35683</v>
      </c>
      <c r="U148" s="178">
        <f>U149+U152</f>
        <v>36725</v>
      </c>
      <c r="V148" s="178">
        <f>V149+V152</f>
        <v>40047</v>
      </c>
      <c r="W148" s="178">
        <f>W149+W152</f>
        <v>37123</v>
      </c>
      <c r="X148" s="179">
        <f>IFERROR(W148/V148-1,"-")</f>
        <v>-7.3014208305241302E-2</v>
      </c>
      <c r="Y148" s="179">
        <f>W148/W$8</f>
        <v>2.6869785442704016E-2</v>
      </c>
    </row>
    <row r="149" spans="1:25" x14ac:dyDescent="0.25">
      <c r="A149" s="57"/>
      <c r="B149" s="161" t="s">
        <v>99</v>
      </c>
      <c r="C149" s="162">
        <v>3443</v>
      </c>
      <c r="D149" s="162">
        <v>1036</v>
      </c>
      <c r="E149" s="162">
        <v>5629</v>
      </c>
      <c r="F149" s="162">
        <v>5883</v>
      </c>
      <c r="G149" s="162">
        <v>5320</v>
      </c>
      <c r="H149" s="162">
        <v>4739</v>
      </c>
      <c r="I149" s="163">
        <f>IFERROR(H149/G149-1,"-")</f>
        <v>-0.10921052631578942</v>
      </c>
      <c r="J149" s="163">
        <f t="shared" si="111"/>
        <v>1.8813021040095277E-2</v>
      </c>
      <c r="K149" s="162">
        <v>4415</v>
      </c>
      <c r="L149" s="162">
        <v>6824</v>
      </c>
      <c r="M149" s="162">
        <v>12096</v>
      </c>
      <c r="N149" s="162">
        <v>11058</v>
      </c>
      <c r="O149" s="162">
        <v>10823</v>
      </c>
      <c r="P149" s="162">
        <v>8756</v>
      </c>
      <c r="Q149" s="163">
        <f>IFERROR(P149/O149-1,"-")</f>
        <v>-0.19098216760602416</v>
      </c>
      <c r="R149" s="163">
        <f t="shared" si="113"/>
        <v>7.7508057527337169E-3</v>
      </c>
      <c r="S149" s="162">
        <v>7858</v>
      </c>
      <c r="T149" s="162">
        <v>17725</v>
      </c>
      <c r="U149" s="162">
        <v>16941</v>
      </c>
      <c r="V149" s="162">
        <v>16143</v>
      </c>
      <c r="W149" s="162">
        <v>13495</v>
      </c>
      <c r="X149" s="163">
        <f>IFERROR(W149/V149-1,"-")</f>
        <v>-0.16403394660224246</v>
      </c>
      <c r="Y149" s="163">
        <f>W149/W$8</f>
        <v>9.7677384518840265E-3</v>
      </c>
    </row>
    <row r="150" spans="1:25" x14ac:dyDescent="0.25">
      <c r="A150" s="57"/>
      <c r="B150" s="165" t="s">
        <v>105</v>
      </c>
      <c r="C150" s="166">
        <v>545</v>
      </c>
      <c r="D150" s="166">
        <v>733</v>
      </c>
      <c r="E150" s="166">
        <v>1372</v>
      </c>
      <c r="F150" s="166">
        <v>1435</v>
      </c>
      <c r="G150" s="166">
        <v>1330</v>
      </c>
      <c r="H150" s="166">
        <v>1419</v>
      </c>
      <c r="I150" s="167">
        <f>IFERROR(H150/G150-1,"-")</f>
        <v>6.6917293233082598E-2</v>
      </c>
      <c r="J150" s="167">
        <f t="shared" si="111"/>
        <v>5.6331877729257638E-3</v>
      </c>
      <c r="K150" s="166">
        <v>3315</v>
      </c>
      <c r="L150" s="166">
        <v>6181</v>
      </c>
      <c r="M150" s="166">
        <v>10823</v>
      </c>
      <c r="N150" s="166">
        <v>10444</v>
      </c>
      <c r="O150" s="166">
        <v>10495</v>
      </c>
      <c r="P150" s="166">
        <v>7698</v>
      </c>
      <c r="Q150" s="167">
        <f>IFERROR(P150/O150-1,"-")</f>
        <v>-0.26650786088613621</v>
      </c>
      <c r="R150" s="167">
        <f t="shared" si="113"/>
        <v>6.8142648109346905E-3</v>
      </c>
      <c r="S150" s="166">
        <v>3860</v>
      </c>
      <c r="T150" s="166">
        <v>12195</v>
      </c>
      <c r="U150" s="166">
        <v>11879</v>
      </c>
      <c r="V150" s="166">
        <v>11825</v>
      </c>
      <c r="W150" s="166">
        <v>9117</v>
      </c>
      <c r="X150" s="167">
        <f>IFERROR(W150/V150-1,"-")</f>
        <v>-0.22900634249471463</v>
      </c>
      <c r="Y150" s="167">
        <f>W150/W$8</f>
        <v>6.5989234135477338E-3</v>
      </c>
    </row>
    <row r="151" spans="1:25" x14ac:dyDescent="0.25">
      <c r="A151" s="57"/>
      <c r="B151" s="165" t="s">
        <v>102</v>
      </c>
      <c r="C151" s="166">
        <v>2898</v>
      </c>
      <c r="D151" s="166">
        <v>303</v>
      </c>
      <c r="E151" s="166">
        <v>4257</v>
      </c>
      <c r="F151" s="166">
        <v>4448</v>
      </c>
      <c r="G151" s="166">
        <v>3990</v>
      </c>
      <c r="H151" s="166">
        <v>3320</v>
      </c>
      <c r="I151" s="167">
        <f>IFERROR(H151/G151-1,"-")</f>
        <v>-0.16791979949874691</v>
      </c>
      <c r="J151" s="167">
        <f t="shared" si="111"/>
        <v>1.3179833267169512E-2</v>
      </c>
      <c r="K151" s="166">
        <v>1100</v>
      </c>
      <c r="L151" s="166">
        <v>643</v>
      </c>
      <c r="M151" s="166">
        <v>1273</v>
      </c>
      <c r="N151" s="166">
        <v>614</v>
      </c>
      <c r="O151" s="166">
        <v>328</v>
      </c>
      <c r="P151" s="166">
        <v>1058</v>
      </c>
      <c r="Q151" s="167">
        <f>IFERROR(P151/O151-1,"-")</f>
        <v>2.225609756097561</v>
      </c>
      <c r="R151" s="167">
        <f t="shared" si="113"/>
        <v>9.3654094179902606E-4</v>
      </c>
      <c r="S151" s="166">
        <v>3998</v>
      </c>
      <c r="T151" s="166">
        <v>5530</v>
      </c>
      <c r="U151" s="166">
        <v>5062</v>
      </c>
      <c r="V151" s="166">
        <v>4318</v>
      </c>
      <c r="W151" s="166">
        <v>4378</v>
      </c>
      <c r="X151" s="167">
        <f>IFERROR(W151/V151-1,"-")</f>
        <v>1.3895321908290903E-2</v>
      </c>
      <c r="Y151" s="167">
        <f>W151/W$8</f>
        <v>3.1688150383362926E-3</v>
      </c>
    </row>
    <row r="152" spans="1:25" x14ac:dyDescent="0.25">
      <c r="A152" s="57"/>
      <c r="B152" s="161" t="s">
        <v>109</v>
      </c>
      <c r="C152" s="162">
        <v>2044</v>
      </c>
      <c r="D152" s="162">
        <v>1096</v>
      </c>
      <c r="E152" s="162">
        <v>4355</v>
      </c>
      <c r="F152" s="162">
        <v>4041</v>
      </c>
      <c r="G152" s="162">
        <v>6285</v>
      </c>
      <c r="H152" s="162">
        <v>6573</v>
      </c>
      <c r="I152" s="163">
        <f>IFERROR(H152/G152-1,"-")</f>
        <v>4.5823389021479644E-2</v>
      </c>
      <c r="J152" s="163">
        <f t="shared" si="111"/>
        <v>2.6093687971417229E-2</v>
      </c>
      <c r="K152" s="162">
        <v>12492</v>
      </c>
      <c r="L152" s="162">
        <v>2655</v>
      </c>
      <c r="M152" s="162">
        <v>13603</v>
      </c>
      <c r="N152" s="162">
        <v>15743</v>
      </c>
      <c r="O152" s="162">
        <v>17619</v>
      </c>
      <c r="P152" s="162">
        <v>17055</v>
      </c>
      <c r="Q152" s="163">
        <f>IFERROR(P152/O152-1,"-")</f>
        <v>-3.2010897326749554E-2</v>
      </c>
      <c r="R152" s="163">
        <f t="shared" si="113"/>
        <v>1.5097075389775417E-2</v>
      </c>
      <c r="S152" s="162">
        <v>14536</v>
      </c>
      <c r="T152" s="162">
        <v>17958</v>
      </c>
      <c r="U152" s="162">
        <v>19784</v>
      </c>
      <c r="V152" s="162">
        <v>23904</v>
      </c>
      <c r="W152" s="162">
        <v>23628</v>
      </c>
      <c r="X152" s="163">
        <f>IFERROR(W152/V152-1,"-")</f>
        <v>-1.1546184738955856E-2</v>
      </c>
      <c r="Y152" s="163">
        <f>W152/W$8</f>
        <v>1.7102046990819991E-2</v>
      </c>
    </row>
    <row r="153" spans="1:25" s="57" customFormat="1" x14ac:dyDescent="0.25">
      <c r="B153" s="165" t="s">
        <v>112</v>
      </c>
      <c r="C153" s="166">
        <v>267</v>
      </c>
      <c r="D153" s="166">
        <v>55</v>
      </c>
      <c r="E153" s="166">
        <v>438</v>
      </c>
      <c r="F153" s="166">
        <v>334</v>
      </c>
      <c r="G153" s="166">
        <v>557</v>
      </c>
      <c r="H153" s="166">
        <v>542</v>
      </c>
      <c r="I153" s="167">
        <f t="shared" ref="I153:I160" si="114">IFERROR(H153/G153-1,"-")</f>
        <v>-2.6929982046678624E-2</v>
      </c>
      <c r="J153" s="167">
        <f t="shared" si="111"/>
        <v>2.1516474791583961E-3</v>
      </c>
      <c r="K153" s="166">
        <v>4639</v>
      </c>
      <c r="L153" s="166">
        <v>97</v>
      </c>
      <c r="M153" s="166">
        <v>5804</v>
      </c>
      <c r="N153" s="166">
        <v>6304</v>
      </c>
      <c r="O153" s="166">
        <v>7310</v>
      </c>
      <c r="P153" s="166">
        <v>5619</v>
      </c>
      <c r="Q153" s="167">
        <f t="shared" ref="Q153:Q160" si="115">IFERROR(P153/O153-1,"-")</f>
        <v>-0.2313269493844049</v>
      </c>
      <c r="R153" s="167">
        <f t="shared" si="113"/>
        <v>4.9739353043182681E-3</v>
      </c>
      <c r="S153" s="166">
        <v>4906</v>
      </c>
      <c r="T153" s="166">
        <v>6242</v>
      </c>
      <c r="U153" s="166">
        <v>6638</v>
      </c>
      <c r="V153" s="166">
        <v>7867</v>
      </c>
      <c r="W153" s="166">
        <v>6161</v>
      </c>
      <c r="X153" s="167">
        <f t="shared" ref="X153:X160" si="116">IFERROR(W153/V153-1,"-")</f>
        <v>-0.21685521799923735</v>
      </c>
      <c r="Y153" s="167">
        <f t="shared" ref="Y153:Y160" si="117">W153/W$8</f>
        <v>4.4593580290520551E-3</v>
      </c>
    </row>
    <row r="154" spans="1:25" s="57" customFormat="1" x14ac:dyDescent="0.25">
      <c r="B154" s="165" t="s">
        <v>115</v>
      </c>
      <c r="C154" s="166">
        <v>395</v>
      </c>
      <c r="D154" s="166">
        <v>169</v>
      </c>
      <c r="E154" s="166">
        <v>881</v>
      </c>
      <c r="F154" s="166">
        <v>930</v>
      </c>
      <c r="G154" s="166">
        <v>1371</v>
      </c>
      <c r="H154" s="166">
        <v>1298</v>
      </c>
      <c r="I154" s="167">
        <f t="shared" si="114"/>
        <v>-5.3245805981035788E-2</v>
      </c>
      <c r="J154" s="167">
        <f t="shared" si="111"/>
        <v>5.1528384279475982E-3</v>
      </c>
      <c r="K154" s="166">
        <v>3440</v>
      </c>
      <c r="L154" s="166">
        <v>574</v>
      </c>
      <c r="M154" s="166">
        <v>3128</v>
      </c>
      <c r="N154" s="166">
        <v>3167</v>
      </c>
      <c r="O154" s="166">
        <v>3011</v>
      </c>
      <c r="P154" s="166">
        <v>2977</v>
      </c>
      <c r="Q154" s="167">
        <f t="shared" si="115"/>
        <v>-1.1291929591497829E-2</v>
      </c>
      <c r="R154" s="167">
        <f t="shared" si="113"/>
        <v>2.6352385479543484E-3</v>
      </c>
      <c r="S154" s="166">
        <v>3835</v>
      </c>
      <c r="T154" s="166">
        <v>4009</v>
      </c>
      <c r="U154" s="166">
        <v>4097</v>
      </c>
      <c r="V154" s="166">
        <v>4382</v>
      </c>
      <c r="W154" s="166">
        <v>4275</v>
      </c>
      <c r="X154" s="167">
        <f t="shared" si="116"/>
        <v>-2.4418073938840656E-2</v>
      </c>
      <c r="Y154" s="167">
        <f t="shared" si="117"/>
        <v>3.094263199837289E-3</v>
      </c>
    </row>
    <row r="155" spans="1:25" x14ac:dyDescent="0.25">
      <c r="A155" s="57"/>
      <c r="B155" s="165" t="s">
        <v>118</v>
      </c>
      <c r="C155" s="166">
        <v>268</v>
      </c>
      <c r="D155" s="166">
        <v>254</v>
      </c>
      <c r="E155" s="166">
        <v>775</v>
      </c>
      <c r="F155" s="166">
        <v>733</v>
      </c>
      <c r="G155" s="166">
        <v>981</v>
      </c>
      <c r="H155" s="166">
        <v>1128</v>
      </c>
      <c r="I155" s="167">
        <f t="shared" si="114"/>
        <v>0.14984709480122316</v>
      </c>
      <c r="J155" s="167">
        <f t="shared" si="111"/>
        <v>4.4779674473997616E-3</v>
      </c>
      <c r="K155" s="166">
        <v>1433</v>
      </c>
      <c r="L155" s="166">
        <v>689</v>
      </c>
      <c r="M155" s="166">
        <v>1314</v>
      </c>
      <c r="N155" s="166">
        <v>2047</v>
      </c>
      <c r="O155" s="166">
        <v>2540</v>
      </c>
      <c r="P155" s="166">
        <v>4122</v>
      </c>
      <c r="Q155" s="167">
        <f t="shared" si="115"/>
        <v>0.62283464566929125</v>
      </c>
      <c r="R155" s="167">
        <f t="shared" si="113"/>
        <v>3.6487918356290978E-3</v>
      </c>
      <c r="S155" s="166">
        <v>1701</v>
      </c>
      <c r="T155" s="166">
        <v>2089</v>
      </c>
      <c r="U155" s="166">
        <v>2780</v>
      </c>
      <c r="V155" s="166">
        <v>3521</v>
      </c>
      <c r="W155" s="166">
        <v>5250</v>
      </c>
      <c r="X155" s="167">
        <f t="shared" si="116"/>
        <v>0.49105367793240551</v>
      </c>
      <c r="Y155" s="167">
        <f t="shared" si="117"/>
        <v>3.7999723506773721E-3</v>
      </c>
    </row>
    <row r="156" spans="1:25" x14ac:dyDescent="0.25">
      <c r="A156" s="57"/>
      <c r="B156" s="165" t="s">
        <v>125</v>
      </c>
      <c r="C156" s="166">
        <v>189</v>
      </c>
      <c r="D156" s="166">
        <v>45</v>
      </c>
      <c r="E156" s="166">
        <v>288</v>
      </c>
      <c r="F156" s="166">
        <v>292</v>
      </c>
      <c r="G156" s="166">
        <v>417</v>
      </c>
      <c r="H156" s="166">
        <v>468</v>
      </c>
      <c r="I156" s="167">
        <f t="shared" si="114"/>
        <v>0.1223021582733812</v>
      </c>
      <c r="J156" s="167">
        <f t="shared" si="111"/>
        <v>1.8578801111552203E-3</v>
      </c>
      <c r="K156" s="166">
        <v>306</v>
      </c>
      <c r="L156" s="166">
        <v>85</v>
      </c>
      <c r="M156" s="166">
        <v>301</v>
      </c>
      <c r="N156" s="166">
        <v>345</v>
      </c>
      <c r="O156" s="166">
        <v>463</v>
      </c>
      <c r="P156" s="166">
        <v>464</v>
      </c>
      <c r="Q156" s="167">
        <f t="shared" si="115"/>
        <v>2.1598272138227959E-3</v>
      </c>
      <c r="R156" s="167">
        <f t="shared" si="113"/>
        <v>4.1073251133719104E-4</v>
      </c>
      <c r="S156" s="166">
        <v>495</v>
      </c>
      <c r="T156" s="166">
        <v>589</v>
      </c>
      <c r="U156" s="166">
        <v>637</v>
      </c>
      <c r="V156" s="166">
        <v>880</v>
      </c>
      <c r="W156" s="166">
        <v>932</v>
      </c>
      <c r="X156" s="167">
        <f t="shared" si="116"/>
        <v>5.9090909090909083E-2</v>
      </c>
      <c r="Y156" s="167">
        <f t="shared" si="117"/>
        <v>6.745855677773926E-4</v>
      </c>
    </row>
    <row r="157" spans="1:25" x14ac:dyDescent="0.25">
      <c r="A157" s="57"/>
      <c r="B157" s="165" t="s">
        <v>121</v>
      </c>
      <c r="C157" s="166">
        <v>114</v>
      </c>
      <c r="D157" s="166">
        <v>68</v>
      </c>
      <c r="E157" s="166">
        <v>197</v>
      </c>
      <c r="F157" s="166">
        <v>216</v>
      </c>
      <c r="G157" s="166">
        <v>292</v>
      </c>
      <c r="H157" s="166">
        <v>322</v>
      </c>
      <c r="I157" s="167">
        <f t="shared" si="114"/>
        <v>0.10273972602739723</v>
      </c>
      <c r="J157" s="167">
        <f t="shared" si="111"/>
        <v>1.2782850337435491E-3</v>
      </c>
      <c r="K157" s="166">
        <v>393</v>
      </c>
      <c r="L157" s="166">
        <v>65</v>
      </c>
      <c r="M157" s="166">
        <v>584</v>
      </c>
      <c r="N157" s="166">
        <v>734</v>
      </c>
      <c r="O157" s="166">
        <v>699</v>
      </c>
      <c r="P157" s="166">
        <v>594</v>
      </c>
      <c r="Q157" s="167">
        <f t="shared" si="115"/>
        <v>-0.15021459227467815</v>
      </c>
      <c r="R157" s="167">
        <f t="shared" si="113"/>
        <v>5.2580843046183502E-4</v>
      </c>
      <c r="S157" s="166">
        <v>507</v>
      </c>
      <c r="T157" s="166">
        <v>781</v>
      </c>
      <c r="U157" s="166">
        <v>950</v>
      </c>
      <c r="V157" s="166">
        <v>991</v>
      </c>
      <c r="W157" s="166">
        <v>916</v>
      </c>
      <c r="X157" s="167">
        <f t="shared" si="116"/>
        <v>-7.5681130171543876E-2</v>
      </c>
      <c r="Y157" s="167">
        <f t="shared" si="117"/>
        <v>6.6300469966104245E-4</v>
      </c>
    </row>
    <row r="158" spans="1:25" x14ac:dyDescent="0.25">
      <c r="A158" s="57"/>
      <c r="B158" s="165" t="s">
        <v>130</v>
      </c>
      <c r="C158" s="166">
        <v>42</v>
      </c>
      <c r="D158" s="166">
        <v>14</v>
      </c>
      <c r="E158" s="166">
        <v>67</v>
      </c>
      <c r="F158" s="166">
        <v>63</v>
      </c>
      <c r="G158" s="166">
        <v>61</v>
      </c>
      <c r="H158" s="166">
        <v>47</v>
      </c>
      <c r="I158" s="167">
        <f t="shared" si="114"/>
        <v>-0.22950819672131151</v>
      </c>
      <c r="J158" s="167">
        <f t="shared" si="111"/>
        <v>1.8658197697499007E-4</v>
      </c>
      <c r="K158" s="166">
        <v>167</v>
      </c>
      <c r="L158" s="166">
        <v>7</v>
      </c>
      <c r="M158" s="166">
        <v>162</v>
      </c>
      <c r="N158" s="166">
        <v>164</v>
      </c>
      <c r="O158" s="166">
        <v>196</v>
      </c>
      <c r="P158" s="166">
        <v>134</v>
      </c>
      <c r="Q158" s="167">
        <f t="shared" si="115"/>
        <v>-0.31632653061224492</v>
      </c>
      <c r="R158" s="167">
        <f t="shared" si="113"/>
        <v>1.1861671663617155E-4</v>
      </c>
      <c r="S158" s="166">
        <v>209</v>
      </c>
      <c r="T158" s="166">
        <v>229</v>
      </c>
      <c r="U158" s="166">
        <v>227</v>
      </c>
      <c r="V158" s="166">
        <v>257</v>
      </c>
      <c r="W158" s="166">
        <v>181</v>
      </c>
      <c r="X158" s="167">
        <f t="shared" si="116"/>
        <v>-0.2957198443579766</v>
      </c>
      <c r="Y158" s="167">
        <f t="shared" si="117"/>
        <v>1.3100857056621036E-4</v>
      </c>
    </row>
    <row r="159" spans="1:25" x14ac:dyDescent="0.25">
      <c r="A159" s="57"/>
      <c r="B159" s="165" t="s">
        <v>133</v>
      </c>
      <c r="C159" s="166">
        <v>56</v>
      </c>
      <c r="D159" s="166">
        <v>19</v>
      </c>
      <c r="E159" s="166">
        <v>47</v>
      </c>
      <c r="F159" s="166">
        <v>41</v>
      </c>
      <c r="G159" s="166">
        <v>42</v>
      </c>
      <c r="H159" s="166">
        <v>49</v>
      </c>
      <c r="I159" s="167">
        <f t="shared" si="114"/>
        <v>0.16666666666666674</v>
      </c>
      <c r="J159" s="167">
        <f t="shared" si="111"/>
        <v>1.945216355696705E-4</v>
      </c>
      <c r="K159" s="166">
        <v>221</v>
      </c>
      <c r="L159" s="166">
        <v>14</v>
      </c>
      <c r="M159" s="166">
        <v>309</v>
      </c>
      <c r="N159" s="166">
        <v>442</v>
      </c>
      <c r="O159" s="166">
        <v>319</v>
      </c>
      <c r="P159" s="166">
        <v>194</v>
      </c>
      <c r="Q159" s="167">
        <f t="shared" si="115"/>
        <v>-0.39184952978056431</v>
      </c>
      <c r="R159" s="167">
        <f t="shared" si="113"/>
        <v>1.7172867930908417E-4</v>
      </c>
      <c r="S159" s="166">
        <v>277</v>
      </c>
      <c r="T159" s="166">
        <v>356</v>
      </c>
      <c r="U159" s="166">
        <v>483</v>
      </c>
      <c r="V159" s="166">
        <v>361</v>
      </c>
      <c r="W159" s="166">
        <v>243</v>
      </c>
      <c r="X159" s="167">
        <f t="shared" si="116"/>
        <v>-0.32686980609418281</v>
      </c>
      <c r="Y159" s="167">
        <f t="shared" si="117"/>
        <v>1.7588443451706695E-4</v>
      </c>
    </row>
    <row r="160" spans="1:25" x14ac:dyDescent="0.25">
      <c r="A160" s="57"/>
      <c r="B160" s="170" t="s">
        <v>147</v>
      </c>
      <c r="C160" s="171">
        <f t="shared" ref="C160" si="118">C152-SUM(C153:C159)</f>
        <v>713</v>
      </c>
      <c r="D160" s="171">
        <f t="shared" ref="D160:H160" si="119">D152-SUM(D153:D159)</f>
        <v>472</v>
      </c>
      <c r="E160" s="171">
        <f t="shared" si="119"/>
        <v>1662</v>
      </c>
      <c r="F160" s="171">
        <f t="shared" si="119"/>
        <v>1432</v>
      </c>
      <c r="G160" s="171">
        <f t="shared" si="119"/>
        <v>2564</v>
      </c>
      <c r="H160" s="171">
        <f t="shared" si="119"/>
        <v>2719</v>
      </c>
      <c r="I160" s="172">
        <f t="shared" si="114"/>
        <v>6.0452418096723859E-2</v>
      </c>
      <c r="J160" s="172">
        <f t="shared" si="111"/>
        <v>1.0793965859468043E-2</v>
      </c>
      <c r="K160" s="171">
        <f t="shared" ref="K160:P160" si="120">K152-SUM(K153:K159)</f>
        <v>1893</v>
      </c>
      <c r="L160" s="171">
        <f t="shared" si="120"/>
        <v>1124</v>
      </c>
      <c r="M160" s="171">
        <f t="shared" si="120"/>
        <v>2001</v>
      </c>
      <c r="N160" s="171">
        <f t="shared" si="120"/>
        <v>2540</v>
      </c>
      <c r="O160" s="171">
        <f t="shared" si="120"/>
        <v>3081</v>
      </c>
      <c r="P160" s="171">
        <f t="shared" si="120"/>
        <v>2951</v>
      </c>
      <c r="Q160" s="172">
        <f t="shared" si="115"/>
        <v>-4.2194092827004259E-2</v>
      </c>
      <c r="R160" s="172">
        <f t="shared" si="113"/>
        <v>2.6122233641294196E-3</v>
      </c>
      <c r="S160" s="171">
        <f>S152-SUM(S153:S159)</f>
        <v>2606</v>
      </c>
      <c r="T160" s="171">
        <f>T152-SUM(T153:T159)</f>
        <v>3663</v>
      </c>
      <c r="U160" s="171">
        <f>U152-SUM(U153:U159)</f>
        <v>3972</v>
      </c>
      <c r="V160" s="171">
        <f>V152-SUM(V153:V159)</f>
        <v>5645</v>
      </c>
      <c r="W160" s="171">
        <f>W152-SUM(W153:W159)</f>
        <v>5670</v>
      </c>
      <c r="X160" s="172">
        <f t="shared" si="116"/>
        <v>4.4286979627989886E-3</v>
      </c>
      <c r="Y160" s="172">
        <f t="shared" si="117"/>
        <v>4.103970138731562E-3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2E4C-203D-4119-8FC4-3F134BDCC489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6" customHeight="1" x14ac:dyDescent="0.25"/>
    <row r="6" spans="1:26" ht="15.75" x14ac:dyDescent="0.25">
      <c r="B6" s="186"/>
      <c r="C6" s="313" t="s">
        <v>64</v>
      </c>
      <c r="D6" s="314"/>
      <c r="E6" s="314"/>
      <c r="F6" s="314"/>
      <c r="G6" s="314"/>
      <c r="H6" s="314"/>
      <c r="I6" s="314"/>
      <c r="J6" s="314"/>
      <c r="K6" s="313" t="s">
        <v>63</v>
      </c>
      <c r="L6" s="314"/>
      <c r="M6" s="314"/>
      <c r="N6" s="314"/>
      <c r="O6" s="314"/>
      <c r="P6" s="314"/>
      <c r="Q6" s="314"/>
      <c r="R6" s="314"/>
      <c r="S6" s="313" t="s">
        <v>139</v>
      </c>
      <c r="T6" s="314"/>
      <c r="U6" s="314"/>
      <c r="V6" s="314"/>
      <c r="W6" s="314"/>
      <c r="X6" s="314"/>
      <c r="Y6" s="314"/>
      <c r="Z6" s="314"/>
    </row>
    <row r="7" spans="1:26" s="148" customFormat="1" ht="72" customHeight="1" x14ac:dyDescent="0.25">
      <c r="B7" s="149"/>
      <c r="C7" s="187">
        <f>D7-1</f>
        <v>2020</v>
      </c>
      <c r="D7" s="187">
        <f>E7-1</f>
        <v>2021</v>
      </c>
      <c r="E7" s="187">
        <f>F7-1</f>
        <v>2022</v>
      </c>
      <c r="F7" s="187">
        <f>G7-1</f>
        <v>2023</v>
      </c>
      <c r="G7" s="187">
        <v>2024</v>
      </c>
      <c r="H7" s="175" t="str">
        <f>CONCATENATE("var. ",RIGHT(G7,2),"/",RIGHT(F7,2))</f>
        <v>var. 24/23</v>
      </c>
      <c r="I7" s="175" t="str">
        <f>CONCATENATE("var. ",RIGHT(G7,2),"/",RIGHT(C7,2))</f>
        <v>var. 24/20</v>
      </c>
      <c r="J7" s="175" t="str">
        <f>CONCATENATE("Cuota s/ total lugares de residencia ",RIGHT(G7,4))</f>
        <v>Cuota s/ total lugares de residencia 2024</v>
      </c>
      <c r="K7" s="187">
        <f>L7-1</f>
        <v>2020</v>
      </c>
      <c r="L7" s="187">
        <f>M7-1</f>
        <v>2021</v>
      </c>
      <c r="M7" s="187">
        <f>N7-1</f>
        <v>2022</v>
      </c>
      <c r="N7" s="187">
        <f>O7-1</f>
        <v>2023</v>
      </c>
      <c r="O7" s="187">
        <v>2024</v>
      </c>
      <c r="P7" s="175" t="str">
        <f>CONCATENATE("var. ",RIGHT(O7,2),"/",RIGHT(N7,2))</f>
        <v>var. 24/23</v>
      </c>
      <c r="Q7" s="175" t="str">
        <f>CONCATENATE("var. ",RIGHT(O7,2),"/",RIGHT(K7,2))</f>
        <v>var. 24/20</v>
      </c>
      <c r="R7" s="175" t="str">
        <f>CONCATENATE("Cuota s/ total lugares de residencia ",RIGHT(O7,4))</f>
        <v>Cuota s/ total lugares de residencia 2024</v>
      </c>
      <c r="S7" s="187">
        <f>T7-1</f>
        <v>2020</v>
      </c>
      <c r="T7" s="187">
        <f>U7-1</f>
        <v>2021</v>
      </c>
      <c r="U7" s="187">
        <f>V7-1</f>
        <v>2022</v>
      </c>
      <c r="V7" s="187">
        <f>W7-1</f>
        <v>2023</v>
      </c>
      <c r="W7" s="187">
        <v>2024</v>
      </c>
      <c r="X7" s="175" t="str">
        <f>CONCATENATE("var. ",RIGHT(W7,2),"/",RIGHT(V7,2))</f>
        <v>var. 24/23</v>
      </c>
      <c r="Y7" s="175" t="str">
        <f>CONCATENATE("var. ",RIGHT(W7,2),"/",RIGHT(S7,2))</f>
        <v>var. 24/20</v>
      </c>
      <c r="Z7" s="175" t="str">
        <f>CONCATENATE("Cuota s/ total lugares de residencia ",RIGHT(U7,4))</f>
        <v>Cuota s/ total lugares de residencia 2022</v>
      </c>
    </row>
    <row r="8" spans="1:26" x14ac:dyDescent="0.25">
      <c r="A8" s="1"/>
      <c r="B8" s="154" t="s">
        <v>45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x14ac:dyDescent="0.25">
      <c r="A9" s="1" t="s">
        <v>0</v>
      </c>
      <c r="B9" s="158" t="s">
        <v>70</v>
      </c>
      <c r="C9" s="178">
        <f>C10+C13</f>
        <v>244233</v>
      </c>
      <c r="D9" s="178">
        <f>D10+D13</f>
        <v>332855</v>
      </c>
      <c r="E9" s="178">
        <f>E10+E13</f>
        <v>672483</v>
      </c>
      <c r="F9" s="178">
        <f>F10+F13</f>
        <v>738404</v>
      </c>
      <c r="G9" s="178">
        <f>G10+G13</f>
        <v>758810</v>
      </c>
      <c r="H9" s="179">
        <f>IFERROR(G9/F9-1,"-")</f>
        <v>2.763527824876344E-2</v>
      </c>
      <c r="I9" s="179">
        <f>IFERROR(G9/C9-1,"-")</f>
        <v>2.1069102045997061</v>
      </c>
      <c r="J9" s="179">
        <f>G9/G$9</f>
        <v>1</v>
      </c>
      <c r="K9" s="178">
        <f>K10+K13</f>
        <v>956053</v>
      </c>
      <c r="L9" s="178">
        <f>L10+L13</f>
        <v>1525176</v>
      </c>
      <c r="M9" s="178">
        <f>M10+M13</f>
        <v>3104390</v>
      </c>
      <c r="N9" s="178">
        <f>N10+N13</f>
        <v>3350154</v>
      </c>
      <c r="O9" s="178">
        <f>O10+O13</f>
        <v>3520830</v>
      </c>
      <c r="P9" s="179">
        <f>IFERROR(O9/N9-1,"-")</f>
        <v>5.0945717719245165E-2</v>
      </c>
      <c r="Q9" s="179">
        <f>IFERROR(O9/K9-1,"-")</f>
        <v>2.6826724041449586</v>
      </c>
      <c r="R9" s="179">
        <f>O9/O$9</f>
        <v>1</v>
      </c>
      <c r="S9" s="178">
        <f>S10+S13</f>
        <v>1200286</v>
      </c>
      <c r="T9" s="178">
        <f>T10+T13</f>
        <v>1858031</v>
      </c>
      <c r="U9" s="178">
        <f>U10+U13</f>
        <v>3776873</v>
      </c>
      <c r="V9" s="178">
        <f>V10+V13</f>
        <v>4088558</v>
      </c>
      <c r="W9" s="178">
        <f>W10+W13</f>
        <v>4279640</v>
      </c>
      <c r="X9" s="179">
        <f>IFERROR(W9/V9-1,"-")</f>
        <v>4.6735792912806939E-2</v>
      </c>
      <c r="Y9" s="179">
        <f>IFERROR(W9/S9-1,"-")</f>
        <v>2.5655168851423742</v>
      </c>
      <c r="Z9" s="179">
        <f t="shared" ref="Z9:Z21" si="0">U9/U$9</f>
        <v>1</v>
      </c>
    </row>
    <row r="10" spans="1:26" x14ac:dyDescent="0.25">
      <c r="A10" s="1" t="s">
        <v>98</v>
      </c>
      <c r="B10" s="161" t="s">
        <v>99</v>
      </c>
      <c r="C10" s="162">
        <v>79595</v>
      </c>
      <c r="D10" s="162">
        <v>119848</v>
      </c>
      <c r="E10" s="162">
        <v>173672</v>
      </c>
      <c r="F10" s="162">
        <v>206738</v>
      </c>
      <c r="G10" s="162">
        <v>212287</v>
      </c>
      <c r="H10" s="163">
        <f>IFERROR(G10/F10-1,"-")</f>
        <v>2.684073561706124E-2</v>
      </c>
      <c r="I10" s="180">
        <f t="shared" ref="I10:I73" si="1">IFERROR(G10/C10-1,"-")</f>
        <v>1.6670896413091274</v>
      </c>
      <c r="J10" s="163">
        <f>G10/G$9</f>
        <v>0.27976305003887664</v>
      </c>
      <c r="K10" s="162">
        <v>297299</v>
      </c>
      <c r="L10" s="162">
        <v>549418</v>
      </c>
      <c r="M10" s="162">
        <v>688398</v>
      </c>
      <c r="N10" s="162">
        <v>674557</v>
      </c>
      <c r="O10" s="162">
        <v>676316</v>
      </c>
      <c r="P10" s="163">
        <f>IFERROR(O10/N10-1,"-")</f>
        <v>2.6076373086336702E-3</v>
      </c>
      <c r="Q10" s="180">
        <f t="shared" ref="Q10:Q21" si="2">IFERROR(O10/K10-1,"-")</f>
        <v>1.2748680621192805</v>
      </c>
      <c r="R10" s="163">
        <f>O10/O$9</f>
        <v>0.19208993333958185</v>
      </c>
      <c r="S10" s="162">
        <v>376894</v>
      </c>
      <c r="T10" s="162">
        <v>669266</v>
      </c>
      <c r="U10" s="162">
        <v>862070</v>
      </c>
      <c r="V10" s="162">
        <v>881295</v>
      </c>
      <c r="W10" s="162">
        <v>888603</v>
      </c>
      <c r="X10" s="163">
        <f>IFERROR(W10/V10-1,"-")</f>
        <v>8.2923425186798294E-3</v>
      </c>
      <c r="Y10" s="180">
        <f t="shared" ref="Y10:Y21" si="3">IFERROR(W10/S10-1,"-")</f>
        <v>1.3577000429829078</v>
      </c>
      <c r="Z10" s="163">
        <f t="shared" si="0"/>
        <v>0.2282496657949579</v>
      </c>
    </row>
    <row r="11" spans="1:26" x14ac:dyDescent="0.25">
      <c r="A11" s="164" t="s">
        <v>105</v>
      </c>
      <c r="B11" s="165" t="s">
        <v>105</v>
      </c>
      <c r="C11" s="166">
        <v>38726</v>
      </c>
      <c r="D11" s="166">
        <v>76913</v>
      </c>
      <c r="E11" s="166">
        <v>97401</v>
      </c>
      <c r="F11" s="166">
        <v>116854</v>
      </c>
      <c r="G11" s="166">
        <v>118239</v>
      </c>
      <c r="H11" s="167">
        <f>IFERROR(G11/F11-1,"-")</f>
        <v>1.1852397008232485E-2</v>
      </c>
      <c r="I11" s="181">
        <f t="shared" si="1"/>
        <v>2.0532200588751741</v>
      </c>
      <c r="J11" s="167">
        <f>G11/G$9</f>
        <v>0.15582161542415096</v>
      </c>
      <c r="K11" s="166">
        <v>112436</v>
      </c>
      <c r="L11" s="166">
        <v>248239</v>
      </c>
      <c r="M11" s="166">
        <v>235468</v>
      </c>
      <c r="N11" s="166">
        <v>223216</v>
      </c>
      <c r="O11" s="166">
        <v>221092</v>
      </c>
      <c r="P11" s="167">
        <f>IFERROR(O11/N11-1,"-")</f>
        <v>-9.5154469213676318E-3</v>
      </c>
      <c r="Q11" s="181">
        <f t="shared" si="2"/>
        <v>0.96638087445302223</v>
      </c>
      <c r="R11" s="167">
        <f>O11/O$9</f>
        <v>6.279542039803114E-2</v>
      </c>
      <c r="S11" s="166">
        <v>151162</v>
      </c>
      <c r="T11" s="166">
        <v>325152</v>
      </c>
      <c r="U11" s="166">
        <v>332869</v>
      </c>
      <c r="V11" s="166">
        <v>340070</v>
      </c>
      <c r="W11" s="166">
        <v>339331</v>
      </c>
      <c r="X11" s="167">
        <f>IFERROR(W11/V11-1,"-")</f>
        <v>-2.1730820125268613E-3</v>
      </c>
      <c r="Y11" s="181">
        <f t="shared" si="3"/>
        <v>1.2448168190418225</v>
      </c>
      <c r="Z11" s="167">
        <f t="shared" si="0"/>
        <v>8.8133490323873742E-2</v>
      </c>
    </row>
    <row r="12" spans="1:26" x14ac:dyDescent="0.25">
      <c r="A12" s="164" t="s">
        <v>102</v>
      </c>
      <c r="B12" s="165" t="s">
        <v>102</v>
      </c>
      <c r="C12" s="166">
        <v>40869</v>
      </c>
      <c r="D12" s="166">
        <v>42935</v>
      </c>
      <c r="E12" s="166">
        <v>76271</v>
      </c>
      <c r="F12" s="166">
        <v>89884</v>
      </c>
      <c r="G12" s="166">
        <v>94048</v>
      </c>
      <c r="H12" s="167">
        <f>IFERROR(G12/F12-1,"-")</f>
        <v>4.6326376218236875E-2</v>
      </c>
      <c r="I12" s="181">
        <f t="shared" si="1"/>
        <v>1.3012062932785242</v>
      </c>
      <c r="J12" s="167">
        <f>G12/G$9</f>
        <v>0.12394143461472569</v>
      </c>
      <c r="K12" s="166">
        <v>184863</v>
      </c>
      <c r="L12" s="166">
        <v>301179</v>
      </c>
      <c r="M12" s="166">
        <v>452930</v>
      </c>
      <c r="N12" s="166">
        <v>451341</v>
      </c>
      <c r="O12" s="166">
        <v>455224</v>
      </c>
      <c r="P12" s="167">
        <f>IFERROR(O12/N12-1,"-")</f>
        <v>8.6032512003120232E-3</v>
      </c>
      <c r="Q12" s="181">
        <f t="shared" si="2"/>
        <v>1.4624938467946533</v>
      </c>
      <c r="R12" s="167">
        <f>O12/O$9</f>
        <v>0.12929451294155073</v>
      </c>
      <c r="S12" s="166">
        <v>225732</v>
      </c>
      <c r="T12" s="166">
        <v>344114</v>
      </c>
      <c r="U12" s="166">
        <v>529201</v>
      </c>
      <c r="V12" s="166">
        <v>541225</v>
      </c>
      <c r="W12" s="166">
        <v>549272</v>
      </c>
      <c r="X12" s="167">
        <f>IFERROR(W12/V12-1,"-")</f>
        <v>1.4868123238948705E-2</v>
      </c>
      <c r="Y12" s="181">
        <f t="shared" si="3"/>
        <v>1.4332925770382579</v>
      </c>
      <c r="Z12" s="167">
        <f t="shared" si="0"/>
        <v>0.14011617547108415</v>
      </c>
    </row>
    <row r="13" spans="1:26" x14ac:dyDescent="0.25">
      <c r="A13" s="1" t="s">
        <v>148</v>
      </c>
      <c r="B13" s="161" t="s">
        <v>109</v>
      </c>
      <c r="C13" s="162">
        <v>164638</v>
      </c>
      <c r="D13" s="162">
        <v>213007</v>
      </c>
      <c r="E13" s="162">
        <v>498811</v>
      </c>
      <c r="F13" s="162">
        <v>531666</v>
      </c>
      <c r="G13" s="162">
        <v>546523</v>
      </c>
      <c r="H13" s="163">
        <f>IFERROR(G13/F13-1,"-")</f>
        <v>2.7944235666753192E-2</v>
      </c>
      <c r="I13" s="180">
        <f t="shared" si="1"/>
        <v>2.3195434832784656</v>
      </c>
      <c r="J13" s="163">
        <f>G13/G$9</f>
        <v>0.72023694996112331</v>
      </c>
      <c r="K13" s="162">
        <v>658754</v>
      </c>
      <c r="L13" s="162">
        <v>975758</v>
      </c>
      <c r="M13" s="162">
        <v>2415992</v>
      </c>
      <c r="N13" s="162">
        <v>2675597</v>
      </c>
      <c r="O13" s="162">
        <v>2844514</v>
      </c>
      <c r="P13" s="163">
        <f>IFERROR(O13/N13-1,"-")</f>
        <v>6.3132452308774401E-2</v>
      </c>
      <c r="Q13" s="180">
        <f t="shared" si="2"/>
        <v>3.3180215983508257</v>
      </c>
      <c r="R13" s="163">
        <f>O13/O$9</f>
        <v>0.80791006666041809</v>
      </c>
      <c r="S13" s="162">
        <v>823392</v>
      </c>
      <c r="T13" s="162">
        <v>1188765</v>
      </c>
      <c r="U13" s="162">
        <v>2914803</v>
      </c>
      <c r="V13" s="162">
        <v>3207263</v>
      </c>
      <c r="W13" s="162">
        <v>3391037</v>
      </c>
      <c r="X13" s="163">
        <f>IFERROR(W13/V13-1,"-")</f>
        <v>5.7299323441825534E-2</v>
      </c>
      <c r="Y13" s="180">
        <f t="shared" si="3"/>
        <v>3.1183749659943256</v>
      </c>
      <c r="Z13" s="163">
        <f t="shared" si="0"/>
        <v>0.77175033420504213</v>
      </c>
    </row>
    <row r="14" spans="1:26" x14ac:dyDescent="0.25">
      <c r="A14" s="164" t="s">
        <v>112</v>
      </c>
      <c r="B14" s="165" t="s">
        <v>112</v>
      </c>
      <c r="C14" s="166">
        <v>55984</v>
      </c>
      <c r="D14" s="166">
        <v>51463</v>
      </c>
      <c r="E14" s="166">
        <v>185404</v>
      </c>
      <c r="F14" s="166">
        <v>205688</v>
      </c>
      <c r="G14" s="166">
        <v>204540</v>
      </c>
      <c r="H14" s="167">
        <f t="shared" ref="H14:H21" si="4">IFERROR(G14/F14-1,"-")</f>
        <v>-5.5812687176695075E-3</v>
      </c>
      <c r="I14" s="181">
        <f t="shared" si="1"/>
        <v>2.6535438696770508</v>
      </c>
      <c r="J14" s="167">
        <f t="shared" ref="J14:J21" si="5">G14/G$9</f>
        <v>0.26955364320449127</v>
      </c>
      <c r="K14" s="166">
        <v>260474</v>
      </c>
      <c r="L14" s="166">
        <v>284717</v>
      </c>
      <c r="M14" s="166">
        <v>1132692</v>
      </c>
      <c r="N14" s="166">
        <v>1254072</v>
      </c>
      <c r="O14" s="166">
        <v>1327265</v>
      </c>
      <c r="P14" s="167">
        <f t="shared" ref="P14:P21" si="6">IFERROR(O14/N14-1,"-")</f>
        <v>5.8364272545754936E-2</v>
      </c>
      <c r="Q14" s="181">
        <f t="shared" si="2"/>
        <v>4.0955757580411101</v>
      </c>
      <c r="R14" s="167">
        <f t="shared" ref="R14:R21" si="7">O14/O$9</f>
        <v>0.37697503145565109</v>
      </c>
      <c r="S14" s="166">
        <v>316458</v>
      </c>
      <c r="T14" s="166">
        <v>336180</v>
      </c>
      <c r="U14" s="166">
        <v>1318096</v>
      </c>
      <c r="V14" s="166">
        <v>1459760</v>
      </c>
      <c r="W14" s="166">
        <v>1531805</v>
      </c>
      <c r="X14" s="167">
        <f t="shared" ref="X14:X21" si="8">IFERROR(W14/V14-1,"-")</f>
        <v>4.9354003397818813E-2</v>
      </c>
      <c r="Y14" s="181">
        <f t="shared" si="3"/>
        <v>3.8404685613888727</v>
      </c>
      <c r="Z14" s="167">
        <f t="shared" si="0"/>
        <v>0.34899134813376037</v>
      </c>
    </row>
    <row r="15" spans="1:26" x14ac:dyDescent="0.25">
      <c r="A15" s="164" t="s">
        <v>115</v>
      </c>
      <c r="B15" s="165" t="s">
        <v>115</v>
      </c>
      <c r="C15" s="166">
        <v>24167</v>
      </c>
      <c r="D15" s="166">
        <v>38221</v>
      </c>
      <c r="E15" s="166">
        <v>64721</v>
      </c>
      <c r="F15" s="166">
        <v>72627</v>
      </c>
      <c r="G15" s="166">
        <v>73563</v>
      </c>
      <c r="H15" s="167">
        <f t="shared" si="4"/>
        <v>1.2887769011524552E-2</v>
      </c>
      <c r="I15" s="181">
        <f t="shared" si="1"/>
        <v>2.0439442214590144</v>
      </c>
      <c r="J15" s="167">
        <f t="shared" si="5"/>
        <v>9.6945216852703575E-2</v>
      </c>
      <c r="K15" s="166">
        <v>92917</v>
      </c>
      <c r="L15" s="166">
        <v>156330</v>
      </c>
      <c r="M15" s="166">
        <v>274306</v>
      </c>
      <c r="N15" s="166">
        <v>309168</v>
      </c>
      <c r="O15" s="166">
        <v>317350</v>
      </c>
      <c r="P15" s="167">
        <f t="shared" si="6"/>
        <v>2.6464575894012299E-2</v>
      </c>
      <c r="Q15" s="181">
        <f t="shared" si="2"/>
        <v>2.4154137563632059</v>
      </c>
      <c r="R15" s="167">
        <f t="shared" si="7"/>
        <v>9.0134996577511547E-2</v>
      </c>
      <c r="S15" s="166">
        <v>117084</v>
      </c>
      <c r="T15" s="166">
        <v>194551</v>
      </c>
      <c r="U15" s="166">
        <v>339027</v>
      </c>
      <c r="V15" s="166">
        <v>381795</v>
      </c>
      <c r="W15" s="166">
        <v>390913</v>
      </c>
      <c r="X15" s="167">
        <f t="shared" si="8"/>
        <v>2.388192616456486E-2</v>
      </c>
      <c r="Y15" s="181">
        <f t="shared" si="3"/>
        <v>2.3387397082436543</v>
      </c>
      <c r="Z15" s="167">
        <f t="shared" si="0"/>
        <v>8.9763939640014376E-2</v>
      </c>
    </row>
    <row r="16" spans="1:26" x14ac:dyDescent="0.25">
      <c r="A16" s="164" t="s">
        <v>118</v>
      </c>
      <c r="B16" s="165" t="s">
        <v>118</v>
      </c>
      <c r="C16" s="166">
        <v>11046</v>
      </c>
      <c r="D16" s="166">
        <v>21498</v>
      </c>
      <c r="E16" s="166">
        <v>31998</v>
      </c>
      <c r="F16" s="166">
        <v>34482</v>
      </c>
      <c r="G16" s="166">
        <v>33626</v>
      </c>
      <c r="H16" s="167">
        <f t="shared" si="4"/>
        <v>-2.4824546140015058E-2</v>
      </c>
      <c r="I16" s="181">
        <f t="shared" si="1"/>
        <v>2.044178888285352</v>
      </c>
      <c r="J16" s="167">
        <f t="shared" si="5"/>
        <v>4.4314123430107669E-2</v>
      </c>
      <c r="K16" s="166">
        <v>37740</v>
      </c>
      <c r="L16" s="166">
        <v>83736</v>
      </c>
      <c r="M16" s="166">
        <v>134432</v>
      </c>
      <c r="N16" s="166">
        <v>142823</v>
      </c>
      <c r="O16" s="166">
        <v>158899</v>
      </c>
      <c r="P16" s="167">
        <f t="shared" si="6"/>
        <v>0.11255890157747706</v>
      </c>
      <c r="Q16" s="181">
        <f t="shared" si="2"/>
        <v>3.2103603603603608</v>
      </c>
      <c r="R16" s="167">
        <f t="shared" si="7"/>
        <v>4.5131119650764169E-2</v>
      </c>
      <c r="S16" s="166">
        <v>48786</v>
      </c>
      <c r="T16" s="166">
        <v>105234</v>
      </c>
      <c r="U16" s="166">
        <v>166430</v>
      </c>
      <c r="V16" s="166">
        <v>177305</v>
      </c>
      <c r="W16" s="166">
        <v>192525</v>
      </c>
      <c r="X16" s="167">
        <f t="shared" si="8"/>
        <v>8.5840782831843487E-2</v>
      </c>
      <c r="Y16" s="181">
        <f t="shared" si="3"/>
        <v>2.9463165662280164</v>
      </c>
      <c r="Z16" s="167">
        <f t="shared" si="0"/>
        <v>4.4065553700111178E-2</v>
      </c>
    </row>
    <row r="17" spans="1:26" x14ac:dyDescent="0.25">
      <c r="A17" s="164" t="s">
        <v>125</v>
      </c>
      <c r="B17" s="165" t="s">
        <v>125</v>
      </c>
      <c r="C17" s="166">
        <v>4317</v>
      </c>
      <c r="D17" s="166">
        <v>10076</v>
      </c>
      <c r="E17" s="166">
        <v>19335</v>
      </c>
      <c r="F17" s="166">
        <v>14809</v>
      </c>
      <c r="G17" s="166">
        <v>14135</v>
      </c>
      <c r="H17" s="167">
        <f t="shared" si="4"/>
        <v>-4.551286379904107E-2</v>
      </c>
      <c r="I17" s="181">
        <f t="shared" si="1"/>
        <v>2.2742645355570996</v>
      </c>
      <c r="J17" s="167">
        <f t="shared" si="5"/>
        <v>1.8627851504329145E-2</v>
      </c>
      <c r="K17" s="166">
        <v>23237</v>
      </c>
      <c r="L17" s="166">
        <v>56946</v>
      </c>
      <c r="M17" s="166">
        <v>104116</v>
      </c>
      <c r="N17" s="166">
        <v>102844</v>
      </c>
      <c r="O17" s="166">
        <v>113442</v>
      </c>
      <c r="P17" s="167">
        <f t="shared" si="6"/>
        <v>0.10304927851892187</v>
      </c>
      <c r="Q17" s="181">
        <f t="shared" si="2"/>
        <v>3.8819555020011185</v>
      </c>
      <c r="R17" s="167">
        <f t="shared" si="7"/>
        <v>3.2220243522124048E-2</v>
      </c>
      <c r="S17" s="166">
        <v>27554</v>
      </c>
      <c r="T17" s="166">
        <v>67022</v>
      </c>
      <c r="U17" s="166">
        <v>123451</v>
      </c>
      <c r="V17" s="166">
        <v>117653</v>
      </c>
      <c r="W17" s="166">
        <v>127577</v>
      </c>
      <c r="X17" s="167">
        <f t="shared" si="8"/>
        <v>8.4349740338112822E-2</v>
      </c>
      <c r="Y17" s="181">
        <f t="shared" si="3"/>
        <v>3.6300718588952599</v>
      </c>
      <c r="Z17" s="167">
        <f t="shared" si="0"/>
        <v>3.2686034187540861E-2</v>
      </c>
    </row>
    <row r="18" spans="1:26" x14ac:dyDescent="0.25">
      <c r="A18" s="164" t="s">
        <v>121</v>
      </c>
      <c r="B18" s="165" t="s">
        <v>121</v>
      </c>
      <c r="C18" s="166">
        <v>5016</v>
      </c>
      <c r="D18" s="166">
        <v>6294</v>
      </c>
      <c r="E18" s="166">
        <v>10411</v>
      </c>
      <c r="F18" s="166">
        <v>10569</v>
      </c>
      <c r="G18" s="166">
        <v>9946</v>
      </c>
      <c r="H18" s="167">
        <f t="shared" si="4"/>
        <v>-5.8945974075125362E-2</v>
      </c>
      <c r="I18" s="181">
        <f t="shared" si="1"/>
        <v>0.98285486443381176</v>
      </c>
      <c r="J18" s="167">
        <f t="shared" si="5"/>
        <v>1.3107365480159724E-2</v>
      </c>
      <c r="K18" s="166">
        <v>43640</v>
      </c>
      <c r="L18" s="166">
        <v>77431</v>
      </c>
      <c r="M18" s="166">
        <v>120097</v>
      </c>
      <c r="N18" s="166">
        <v>123841</v>
      </c>
      <c r="O18" s="166">
        <v>130344</v>
      </c>
      <c r="P18" s="167">
        <f t="shared" si="6"/>
        <v>5.2510880887589817E-2</v>
      </c>
      <c r="Q18" s="181">
        <f t="shared" si="2"/>
        <v>1.986801099908341</v>
      </c>
      <c r="R18" s="167">
        <f t="shared" si="7"/>
        <v>3.702081611438212E-2</v>
      </c>
      <c r="S18" s="166">
        <v>48656</v>
      </c>
      <c r="T18" s="166">
        <v>83725</v>
      </c>
      <c r="U18" s="166">
        <v>130508</v>
      </c>
      <c r="V18" s="166">
        <v>134410</v>
      </c>
      <c r="W18" s="166">
        <v>140290</v>
      </c>
      <c r="X18" s="167">
        <f t="shared" si="8"/>
        <v>4.3746745033851564E-2</v>
      </c>
      <c r="Y18" s="181">
        <f t="shared" si="3"/>
        <v>1.883303189740217</v>
      </c>
      <c r="Z18" s="167">
        <f t="shared" si="0"/>
        <v>3.4554511099525981E-2</v>
      </c>
    </row>
    <row r="19" spans="1:26" x14ac:dyDescent="0.25">
      <c r="A19" s="164" t="s">
        <v>130</v>
      </c>
      <c r="B19" s="165" t="s">
        <v>130</v>
      </c>
      <c r="C19" s="166">
        <v>3325</v>
      </c>
      <c r="D19" s="166">
        <v>2149</v>
      </c>
      <c r="E19" s="166">
        <v>5595</v>
      </c>
      <c r="F19" s="166">
        <v>6021</v>
      </c>
      <c r="G19" s="166">
        <v>5523</v>
      </c>
      <c r="H19" s="167">
        <f t="shared" si="4"/>
        <v>-8.2710513203786751E-2</v>
      </c>
      <c r="I19" s="181">
        <f t="shared" si="1"/>
        <v>0.66105263157894734</v>
      </c>
      <c r="J19" s="167">
        <f t="shared" si="5"/>
        <v>7.2785018647619302E-3</v>
      </c>
      <c r="K19" s="166">
        <v>14961</v>
      </c>
      <c r="L19" s="166">
        <v>12822</v>
      </c>
      <c r="M19" s="166">
        <v>35340</v>
      </c>
      <c r="N19" s="166">
        <v>38436</v>
      </c>
      <c r="O19" s="166">
        <v>36028</v>
      </c>
      <c r="P19" s="167">
        <f t="shared" si="6"/>
        <v>-6.2649599333957751E-2</v>
      </c>
      <c r="Q19" s="181">
        <f t="shared" si="2"/>
        <v>1.4081277989439207</v>
      </c>
      <c r="R19" s="167">
        <f t="shared" si="7"/>
        <v>1.0232814421599453E-2</v>
      </c>
      <c r="S19" s="166">
        <v>18286</v>
      </c>
      <c r="T19" s="166">
        <v>14971</v>
      </c>
      <c r="U19" s="166">
        <v>40935</v>
      </c>
      <c r="V19" s="166">
        <v>44457</v>
      </c>
      <c r="W19" s="166">
        <v>41551</v>
      </c>
      <c r="X19" s="167">
        <f t="shared" si="8"/>
        <v>-6.5366533954157924E-2</v>
      </c>
      <c r="Y19" s="181">
        <f t="shared" si="3"/>
        <v>1.2722848080498741</v>
      </c>
      <c r="Z19" s="167">
        <f t="shared" si="0"/>
        <v>1.0838331074409967E-2</v>
      </c>
    </row>
    <row r="20" spans="1:26" x14ac:dyDescent="0.25">
      <c r="A20" s="164" t="s">
        <v>133</v>
      </c>
      <c r="B20" s="165" t="s">
        <v>133</v>
      </c>
      <c r="C20" s="166">
        <v>3428</v>
      </c>
      <c r="D20" s="166">
        <v>1763</v>
      </c>
      <c r="E20" s="166">
        <v>3453</v>
      </c>
      <c r="F20" s="166">
        <v>4406</v>
      </c>
      <c r="G20" s="166">
        <v>3638</v>
      </c>
      <c r="H20" s="167">
        <f t="shared" si="4"/>
        <v>-0.17430776214253296</v>
      </c>
      <c r="I20" s="181">
        <f t="shared" si="1"/>
        <v>6.1260210035005924E-2</v>
      </c>
      <c r="J20" s="167">
        <f t="shared" si="5"/>
        <v>4.7943490465333881E-3</v>
      </c>
      <c r="K20" s="166">
        <v>22112</v>
      </c>
      <c r="L20" s="166">
        <v>10721</v>
      </c>
      <c r="M20" s="166">
        <v>31821</v>
      </c>
      <c r="N20" s="166">
        <v>40312</v>
      </c>
      <c r="O20" s="166">
        <v>37135</v>
      </c>
      <c r="P20" s="167">
        <f t="shared" si="6"/>
        <v>-7.8810279817424056E-2</v>
      </c>
      <c r="Q20" s="181">
        <f t="shared" si="2"/>
        <v>0.67940484804630974</v>
      </c>
      <c r="R20" s="167">
        <f t="shared" si="7"/>
        <v>1.0547228920453415E-2</v>
      </c>
      <c r="S20" s="166">
        <v>25540</v>
      </c>
      <c r="T20" s="166">
        <v>12484</v>
      </c>
      <c r="U20" s="166">
        <v>35274</v>
      </c>
      <c r="V20" s="166">
        <v>44718</v>
      </c>
      <c r="W20" s="166">
        <v>40773</v>
      </c>
      <c r="X20" s="167">
        <f t="shared" si="8"/>
        <v>-8.8219508922581458E-2</v>
      </c>
      <c r="Y20" s="181">
        <f t="shared" si="3"/>
        <v>0.59643696162881743</v>
      </c>
      <c r="Z20" s="167">
        <f t="shared" si="0"/>
        <v>9.3394720976850421E-3</v>
      </c>
    </row>
    <row r="21" spans="1:26" x14ac:dyDescent="0.25">
      <c r="A21" s="169" t="s">
        <v>147</v>
      </c>
      <c r="B21" s="170" t="s">
        <v>147</v>
      </c>
      <c r="C21" s="171">
        <f>C13-SUM(C14:C20)</f>
        <v>57355</v>
      </c>
      <c r="D21" s="171">
        <f>D13-SUM(D14:D20)</f>
        <v>81543</v>
      </c>
      <c r="E21" s="171">
        <f>E13-SUM(E14:E20)</f>
        <v>177894</v>
      </c>
      <c r="F21" s="171">
        <f>F13-SUM(F14:F20)</f>
        <v>183064</v>
      </c>
      <c r="G21" s="171">
        <f>G13-SUM(G14:G20)</f>
        <v>201552</v>
      </c>
      <c r="H21" s="172">
        <f t="shared" si="4"/>
        <v>0.10099200279683607</v>
      </c>
      <c r="I21" s="182">
        <f t="shared" si="1"/>
        <v>2.5141138523232498</v>
      </c>
      <c r="J21" s="172">
        <f t="shared" si="5"/>
        <v>0.26561589857803664</v>
      </c>
      <c r="K21" s="171">
        <f>K13-SUM(K14:K20)</f>
        <v>163673</v>
      </c>
      <c r="L21" s="171">
        <f>L13-SUM(L14:L20)</f>
        <v>293055</v>
      </c>
      <c r="M21" s="171">
        <f>M13-SUM(M14:M20)</f>
        <v>583188</v>
      </c>
      <c r="N21" s="171">
        <f>N13-SUM(N14:N20)</f>
        <v>664101</v>
      </c>
      <c r="O21" s="171">
        <f>O13-SUM(O14:O20)</f>
        <v>724051</v>
      </c>
      <c r="P21" s="172">
        <f t="shared" si="6"/>
        <v>9.0272413382904038E-2</v>
      </c>
      <c r="Q21" s="182">
        <f t="shared" si="2"/>
        <v>3.4237656791285058</v>
      </c>
      <c r="R21" s="172">
        <f t="shared" si="7"/>
        <v>0.2056478159979323</v>
      </c>
      <c r="S21" s="171">
        <f>S13-SUM(S14:S20)</f>
        <v>221028</v>
      </c>
      <c r="T21" s="171">
        <f>T13-SUM(T14:T20)</f>
        <v>374598</v>
      </c>
      <c r="U21" s="171">
        <f>U13-SUM(U14:U20)</f>
        <v>761082</v>
      </c>
      <c r="V21" s="171">
        <f>V13-SUM(V14:V20)</f>
        <v>847165</v>
      </c>
      <c r="W21" s="171">
        <f>W13-SUM(W14:W20)</f>
        <v>925603</v>
      </c>
      <c r="X21" s="172">
        <f t="shared" si="8"/>
        <v>9.258881091640947E-2</v>
      </c>
      <c r="Y21" s="182">
        <f t="shared" si="3"/>
        <v>3.1877182981341727</v>
      </c>
      <c r="Z21" s="172">
        <f t="shared" si="0"/>
        <v>0.20151114427199432</v>
      </c>
    </row>
    <row r="22" spans="1:26" x14ac:dyDescent="0.25">
      <c r="A22" s="1"/>
      <c r="B22" s="157" t="s">
        <v>46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spans="1:26" x14ac:dyDescent="0.25">
      <c r="A23" s="1" t="s">
        <v>0</v>
      </c>
      <c r="B23" s="158" t="s">
        <v>70</v>
      </c>
      <c r="C23" s="178">
        <f>C24+C27</f>
        <v>42852</v>
      </c>
      <c r="D23" s="178">
        <f>D24+D27</f>
        <v>64946</v>
      </c>
      <c r="E23" s="178">
        <f>E24+E27</f>
        <v>165265</v>
      </c>
      <c r="F23" s="178">
        <f>F24+F27</f>
        <v>165616</v>
      </c>
      <c r="G23" s="178">
        <f>G24+G27</f>
        <v>152897</v>
      </c>
      <c r="H23" s="179">
        <f>IFERROR(G23/F23-1,"-")</f>
        <v>-7.6798135445850679E-2</v>
      </c>
      <c r="I23" s="179">
        <f t="shared" si="1"/>
        <v>2.568024829646224</v>
      </c>
      <c r="J23" s="179">
        <f>G23/G$9</f>
        <v>0.20149576310275299</v>
      </c>
      <c r="K23" s="178">
        <f>K24+K27</f>
        <v>398770</v>
      </c>
      <c r="L23" s="178">
        <f>L24+L27</f>
        <v>687822</v>
      </c>
      <c r="M23" s="178">
        <f>M24+M27</f>
        <v>1325364</v>
      </c>
      <c r="N23" s="178">
        <f>N24+N27</f>
        <v>1377487</v>
      </c>
      <c r="O23" s="178">
        <f>O24+O27</f>
        <v>1420992</v>
      </c>
      <c r="P23" s="179">
        <f>IFERROR(O23/N23-1,"-")</f>
        <v>3.158287519228864E-2</v>
      </c>
      <c r="Q23" s="179">
        <f t="shared" ref="Q23:Q86" si="9">IFERROR(O23/K23-1,"-")</f>
        <v>2.5634375705293779</v>
      </c>
      <c r="R23" s="179">
        <f>O23/O$9</f>
        <v>0.40359574304922419</v>
      </c>
      <c r="S23" s="178">
        <f>S24+S27</f>
        <v>441622</v>
      </c>
      <c r="T23" s="178">
        <f>T24+T27</f>
        <v>752768</v>
      </c>
      <c r="U23" s="178">
        <f>U24+U27</f>
        <v>1490629</v>
      </c>
      <c r="V23" s="178">
        <f>V24+V27</f>
        <v>1543103</v>
      </c>
      <c r="W23" s="178">
        <f>W24+W27</f>
        <v>1573889</v>
      </c>
      <c r="X23" s="179">
        <f>IFERROR(W23/V23-1,"-")</f>
        <v>1.9950709706351377E-2</v>
      </c>
      <c r="Y23" s="179">
        <f t="shared" ref="Y23:Y86" si="10">IFERROR(W23/S23-1,"-")</f>
        <v>2.5638826870038178</v>
      </c>
      <c r="Z23" s="179">
        <f t="shared" ref="Z23:Z35" si="11">U23/U$9</f>
        <v>0.39467278883880924</v>
      </c>
    </row>
    <row r="24" spans="1:26" x14ac:dyDescent="0.25">
      <c r="A24" s="1" t="s">
        <v>98</v>
      </c>
      <c r="B24" s="161" t="s">
        <v>99</v>
      </c>
      <c r="C24" s="162">
        <v>2953</v>
      </c>
      <c r="D24" s="162">
        <v>8952</v>
      </c>
      <c r="E24" s="162">
        <v>12689</v>
      </c>
      <c r="F24" s="162">
        <v>11581</v>
      </c>
      <c r="G24" s="162">
        <v>7728</v>
      </c>
      <c r="H24" s="163">
        <f>IFERROR(G24/F24-1,"-")</f>
        <v>-0.33270011225282792</v>
      </c>
      <c r="I24" s="180">
        <f t="shared" si="1"/>
        <v>1.6169996613613273</v>
      </c>
      <c r="J24" s="163">
        <f>G24/G$9</f>
        <v>1.0184367628260039E-2</v>
      </c>
      <c r="K24" s="162">
        <v>90143</v>
      </c>
      <c r="L24" s="162">
        <v>198275</v>
      </c>
      <c r="M24" s="162">
        <v>161372</v>
      </c>
      <c r="N24" s="162">
        <v>131261</v>
      </c>
      <c r="O24" s="162">
        <v>120636</v>
      </c>
      <c r="P24" s="163">
        <f>IFERROR(O24/N24-1,"-")</f>
        <v>-8.0945596940446896E-2</v>
      </c>
      <c r="Q24" s="180">
        <f t="shared" si="9"/>
        <v>0.33827363189598758</v>
      </c>
      <c r="R24" s="163">
        <f>O24/O$9</f>
        <v>3.42635117287685E-2</v>
      </c>
      <c r="S24" s="162">
        <v>93096</v>
      </c>
      <c r="T24" s="162">
        <v>207227</v>
      </c>
      <c r="U24" s="162">
        <v>174061</v>
      </c>
      <c r="V24" s="162">
        <v>142842</v>
      </c>
      <c r="W24" s="162">
        <v>128364</v>
      </c>
      <c r="X24" s="163">
        <f>IFERROR(W24/V24-1,"-")</f>
        <v>-0.10135674381484439</v>
      </c>
      <c r="Y24" s="180">
        <f t="shared" si="10"/>
        <v>0.37883475122454247</v>
      </c>
      <c r="Z24" s="163">
        <f t="shared" si="11"/>
        <v>4.6086008187196124E-2</v>
      </c>
    </row>
    <row r="25" spans="1:26" x14ac:dyDescent="0.25">
      <c r="A25" s="164" t="s">
        <v>105</v>
      </c>
      <c r="B25" s="165" t="s">
        <v>105</v>
      </c>
      <c r="C25" s="166">
        <v>1786</v>
      </c>
      <c r="D25" s="166">
        <v>4418</v>
      </c>
      <c r="E25" s="166">
        <v>6088</v>
      </c>
      <c r="F25" s="166">
        <v>5359</v>
      </c>
      <c r="G25" s="166">
        <v>2401</v>
      </c>
      <c r="H25" s="167">
        <f>IFERROR(G25/F25-1,"-")</f>
        <v>-0.5519686508676992</v>
      </c>
      <c r="I25" s="181">
        <f t="shared" si="1"/>
        <v>0.34434490481522961</v>
      </c>
      <c r="J25" s="167">
        <f>G25/G$9</f>
        <v>3.1641649424757187E-3</v>
      </c>
      <c r="K25" s="166">
        <v>45044</v>
      </c>
      <c r="L25" s="166">
        <v>92809</v>
      </c>
      <c r="M25" s="166">
        <v>62381</v>
      </c>
      <c r="N25" s="166">
        <v>49573</v>
      </c>
      <c r="O25" s="166">
        <v>41582</v>
      </c>
      <c r="P25" s="167">
        <f>IFERROR(O25/N25-1,"-")</f>
        <v>-0.16119661912734751</v>
      </c>
      <c r="Q25" s="181">
        <f t="shared" si="9"/>
        <v>-7.6858183109848155E-2</v>
      </c>
      <c r="R25" s="167">
        <f>O25/O$9</f>
        <v>1.1810283370682481E-2</v>
      </c>
      <c r="S25" s="166">
        <v>46830</v>
      </c>
      <c r="T25" s="166">
        <v>97227</v>
      </c>
      <c r="U25" s="166">
        <v>68469</v>
      </c>
      <c r="V25" s="166">
        <v>54932</v>
      </c>
      <c r="W25" s="166">
        <v>43983</v>
      </c>
      <c r="X25" s="167">
        <f>IFERROR(W25/V25-1,"-")</f>
        <v>-0.19931915823199597</v>
      </c>
      <c r="Y25" s="181">
        <f t="shared" si="10"/>
        <v>-6.0794362588084572E-2</v>
      </c>
      <c r="Z25" s="167">
        <f t="shared" si="11"/>
        <v>1.812848883189877E-2</v>
      </c>
    </row>
    <row r="26" spans="1:26" x14ac:dyDescent="0.25">
      <c r="A26" s="164" t="s">
        <v>102</v>
      </c>
      <c r="B26" s="165" t="s">
        <v>102</v>
      </c>
      <c r="C26" s="166">
        <v>1167</v>
      </c>
      <c r="D26" s="166">
        <v>4534</v>
      </c>
      <c r="E26" s="166">
        <v>6601</v>
      </c>
      <c r="F26" s="166">
        <v>6222</v>
      </c>
      <c r="G26" s="166">
        <v>5327</v>
      </c>
      <c r="H26" s="167">
        <f>IFERROR(G26/F26-1,"-")</f>
        <v>-0.14384442301510769</v>
      </c>
      <c r="I26" s="181">
        <f t="shared" si="1"/>
        <v>3.5646958011996572</v>
      </c>
      <c r="J26" s="167">
        <f>G26/G$9</f>
        <v>7.0202026857843205E-3</v>
      </c>
      <c r="K26" s="166">
        <v>45099</v>
      </c>
      <c r="L26" s="166">
        <v>105466</v>
      </c>
      <c r="M26" s="166">
        <v>98991</v>
      </c>
      <c r="N26" s="166">
        <v>81688</v>
      </c>
      <c r="O26" s="166">
        <v>79054</v>
      </c>
      <c r="P26" s="167">
        <f>IFERROR(O26/N26-1,"-")</f>
        <v>-3.2244638135344283E-2</v>
      </c>
      <c r="Q26" s="181">
        <f t="shared" si="9"/>
        <v>0.75289917736535172</v>
      </c>
      <c r="R26" s="167">
        <f>O26/O$9</f>
        <v>2.2453228358086018E-2</v>
      </c>
      <c r="S26" s="166">
        <v>46266</v>
      </c>
      <c r="T26" s="166">
        <v>110000</v>
      </c>
      <c r="U26" s="166">
        <v>105592</v>
      </c>
      <c r="V26" s="166">
        <v>87910</v>
      </c>
      <c r="W26" s="166">
        <v>84381</v>
      </c>
      <c r="X26" s="167">
        <f>IFERROR(W26/V26-1,"-")</f>
        <v>-4.014332840404955E-2</v>
      </c>
      <c r="Y26" s="181">
        <f t="shared" si="10"/>
        <v>0.82382310984308127</v>
      </c>
      <c r="Z26" s="167">
        <f t="shared" si="11"/>
        <v>2.7957519355297358E-2</v>
      </c>
    </row>
    <row r="27" spans="1:26" x14ac:dyDescent="0.25">
      <c r="A27" s="1" t="s">
        <v>148</v>
      </c>
      <c r="B27" s="161" t="s">
        <v>109</v>
      </c>
      <c r="C27" s="162">
        <v>39899</v>
      </c>
      <c r="D27" s="162">
        <v>55994</v>
      </c>
      <c r="E27" s="162">
        <v>152576</v>
      </c>
      <c r="F27" s="162">
        <v>154035</v>
      </c>
      <c r="G27" s="162">
        <v>145169</v>
      </c>
      <c r="H27" s="163">
        <f>IFERROR(G27/F27-1,"-")</f>
        <v>-5.755834712889929E-2</v>
      </c>
      <c r="I27" s="180">
        <f t="shared" si="1"/>
        <v>2.6384119902754457</v>
      </c>
      <c r="J27" s="163">
        <f>G27/G$9</f>
        <v>0.19131139547449297</v>
      </c>
      <c r="K27" s="162">
        <v>308627</v>
      </c>
      <c r="L27" s="162">
        <v>489547</v>
      </c>
      <c r="M27" s="162">
        <v>1163992</v>
      </c>
      <c r="N27" s="162">
        <v>1246226</v>
      </c>
      <c r="O27" s="162">
        <v>1300356</v>
      </c>
      <c r="P27" s="163">
        <f>IFERROR(O27/N27-1,"-")</f>
        <v>4.3435139372794307E-2</v>
      </c>
      <c r="Q27" s="180">
        <f t="shared" si="9"/>
        <v>3.2133578721239555</v>
      </c>
      <c r="R27" s="163">
        <f>O27/O$9</f>
        <v>0.36933223132045567</v>
      </c>
      <c r="S27" s="162">
        <v>348526</v>
      </c>
      <c r="T27" s="162">
        <v>545541</v>
      </c>
      <c r="U27" s="162">
        <v>1316568</v>
      </c>
      <c r="V27" s="162">
        <v>1400261</v>
      </c>
      <c r="W27" s="162">
        <v>1445525</v>
      </c>
      <c r="X27" s="163">
        <f>IFERROR(W27/V27-1,"-")</f>
        <v>3.232540219287694E-2</v>
      </c>
      <c r="Y27" s="180">
        <f t="shared" si="10"/>
        <v>3.1475384906721446</v>
      </c>
      <c r="Z27" s="163">
        <f t="shared" si="11"/>
        <v>0.34858678065161314</v>
      </c>
    </row>
    <row r="28" spans="1:26" x14ac:dyDescent="0.25">
      <c r="A28" s="164" t="s">
        <v>112</v>
      </c>
      <c r="B28" s="165" t="s">
        <v>112</v>
      </c>
      <c r="C28" s="166">
        <v>14793</v>
      </c>
      <c r="D28" s="166">
        <v>16270</v>
      </c>
      <c r="E28" s="166">
        <v>66823</v>
      </c>
      <c r="F28" s="166">
        <v>69319</v>
      </c>
      <c r="G28" s="166">
        <v>63618</v>
      </c>
      <c r="H28" s="167">
        <f t="shared" ref="H28:H35" si="12">IFERROR(G28/F28-1,"-")</f>
        <v>-8.2242963689608928E-2</v>
      </c>
      <c r="I28" s="181">
        <f t="shared" si="1"/>
        <v>3.3005475562766176</v>
      </c>
      <c r="J28" s="167">
        <f t="shared" ref="J28:J35" si="13">G28/G$9</f>
        <v>8.383916922549782E-2</v>
      </c>
      <c r="K28" s="166">
        <v>128801</v>
      </c>
      <c r="L28" s="166">
        <v>159037</v>
      </c>
      <c r="M28" s="166">
        <v>590382</v>
      </c>
      <c r="N28" s="166">
        <v>640574</v>
      </c>
      <c r="O28" s="166">
        <v>669764</v>
      </c>
      <c r="P28" s="167">
        <f t="shared" ref="P28:P35" si="14">IFERROR(O28/N28-1,"-")</f>
        <v>4.5568505746408583E-2</v>
      </c>
      <c r="Q28" s="181">
        <f t="shared" si="9"/>
        <v>4.1999906833021479</v>
      </c>
      <c r="R28" s="167">
        <f t="shared" ref="R28:R35" si="15">O28/O$9</f>
        <v>0.19022900850083646</v>
      </c>
      <c r="S28" s="166">
        <v>143594</v>
      </c>
      <c r="T28" s="166">
        <v>175307</v>
      </c>
      <c r="U28" s="166">
        <v>657205</v>
      </c>
      <c r="V28" s="166">
        <v>709893</v>
      </c>
      <c r="W28" s="166">
        <v>733382</v>
      </c>
      <c r="X28" s="167">
        <f t="shared" ref="X28:X35" si="16">IFERROR(W28/V28-1,"-")</f>
        <v>3.3088085105783538E-2</v>
      </c>
      <c r="Y28" s="181">
        <f t="shared" si="10"/>
        <v>4.1073303898491584</v>
      </c>
      <c r="Z28" s="167">
        <f t="shared" si="11"/>
        <v>0.17400770425693424</v>
      </c>
    </row>
    <row r="29" spans="1:26" x14ac:dyDescent="0.25">
      <c r="A29" s="164" t="s">
        <v>115</v>
      </c>
      <c r="B29" s="165" t="s">
        <v>115</v>
      </c>
      <c r="C29" s="166">
        <v>7836</v>
      </c>
      <c r="D29" s="166">
        <v>14336</v>
      </c>
      <c r="E29" s="166">
        <v>27397</v>
      </c>
      <c r="F29" s="166">
        <v>30224</v>
      </c>
      <c r="G29" s="166">
        <v>29376</v>
      </c>
      <c r="H29" s="167">
        <f t="shared" si="12"/>
        <v>-2.8057173107464251E-2</v>
      </c>
      <c r="I29" s="181">
        <f t="shared" si="1"/>
        <v>2.7488514548238898</v>
      </c>
      <c r="J29" s="167">
        <f t="shared" si="13"/>
        <v>3.8713248375746231E-2</v>
      </c>
      <c r="K29" s="166">
        <v>41673</v>
      </c>
      <c r="L29" s="166">
        <v>81095</v>
      </c>
      <c r="M29" s="166">
        <v>128496</v>
      </c>
      <c r="N29" s="166">
        <v>137331</v>
      </c>
      <c r="O29" s="166">
        <v>137486</v>
      </c>
      <c r="P29" s="167">
        <f t="shared" si="14"/>
        <v>1.1286599529602981E-3</v>
      </c>
      <c r="Q29" s="181">
        <f t="shared" si="9"/>
        <v>2.2991625272958509</v>
      </c>
      <c r="R29" s="167">
        <f t="shared" si="15"/>
        <v>3.9049315076274627E-2</v>
      </c>
      <c r="S29" s="166">
        <v>49509</v>
      </c>
      <c r="T29" s="166">
        <v>95431</v>
      </c>
      <c r="U29" s="166">
        <v>155893</v>
      </c>
      <c r="V29" s="166">
        <v>167555</v>
      </c>
      <c r="W29" s="166">
        <v>166862</v>
      </c>
      <c r="X29" s="167">
        <f t="shared" si="16"/>
        <v>-4.1359553579422004E-3</v>
      </c>
      <c r="Y29" s="181">
        <f t="shared" si="10"/>
        <v>2.3703367064574117</v>
      </c>
      <c r="Z29" s="167">
        <f t="shared" si="11"/>
        <v>4.1275679642921538E-2</v>
      </c>
    </row>
    <row r="30" spans="1:26" x14ac:dyDescent="0.25">
      <c r="A30" s="164" t="s">
        <v>118</v>
      </c>
      <c r="B30" s="165" t="s">
        <v>118</v>
      </c>
      <c r="C30" s="166">
        <v>3230</v>
      </c>
      <c r="D30" s="166">
        <v>4987</v>
      </c>
      <c r="E30" s="166">
        <v>4132</v>
      </c>
      <c r="F30" s="166">
        <v>2982</v>
      </c>
      <c r="G30" s="166">
        <v>3034</v>
      </c>
      <c r="H30" s="167">
        <f t="shared" si="12"/>
        <v>1.7437961099932897E-2</v>
      </c>
      <c r="I30" s="181">
        <f t="shared" si="1"/>
        <v>-6.0681114551083604E-2</v>
      </c>
      <c r="J30" s="167">
        <f t="shared" si="13"/>
        <v>3.9983658623370805E-3</v>
      </c>
      <c r="K30" s="166">
        <v>13936</v>
      </c>
      <c r="L30" s="166">
        <v>30800</v>
      </c>
      <c r="M30" s="166">
        <v>48228</v>
      </c>
      <c r="N30" s="166">
        <v>43489</v>
      </c>
      <c r="O30" s="166">
        <v>39137</v>
      </c>
      <c r="P30" s="167">
        <f t="shared" si="14"/>
        <v>-0.10007128239324892</v>
      </c>
      <c r="Q30" s="181">
        <f t="shared" si="9"/>
        <v>1.8083381171067736</v>
      </c>
      <c r="R30" s="167">
        <f t="shared" si="15"/>
        <v>1.1115844843403402E-2</v>
      </c>
      <c r="S30" s="166">
        <v>17166</v>
      </c>
      <c r="T30" s="166">
        <v>35787</v>
      </c>
      <c r="U30" s="166">
        <v>52360</v>
      </c>
      <c r="V30" s="166">
        <v>46471</v>
      </c>
      <c r="W30" s="166">
        <v>42171</v>
      </c>
      <c r="X30" s="167">
        <f t="shared" si="16"/>
        <v>-9.2530825676228168E-2</v>
      </c>
      <c r="Y30" s="181">
        <f t="shared" si="10"/>
        <v>1.4566585110101364</v>
      </c>
      <c r="Z30" s="167">
        <f t="shared" si="11"/>
        <v>1.3863320265203516E-2</v>
      </c>
    </row>
    <row r="31" spans="1:26" x14ac:dyDescent="0.25">
      <c r="A31" s="164" t="s">
        <v>125</v>
      </c>
      <c r="B31" s="165" t="s">
        <v>125</v>
      </c>
      <c r="C31" s="166">
        <v>1736</v>
      </c>
      <c r="D31" s="166">
        <v>3938</v>
      </c>
      <c r="E31" s="166">
        <v>7950</v>
      </c>
      <c r="F31" s="166">
        <v>4040</v>
      </c>
      <c r="G31" s="166">
        <v>3255</v>
      </c>
      <c r="H31" s="167">
        <f t="shared" si="12"/>
        <v>-0.19430693069306926</v>
      </c>
      <c r="I31" s="181">
        <f t="shared" si="1"/>
        <v>0.875</v>
      </c>
      <c r="J31" s="167">
        <f t="shared" si="13"/>
        <v>4.2896113651638753E-3</v>
      </c>
      <c r="K31" s="166">
        <v>12314</v>
      </c>
      <c r="L31" s="166">
        <v>32115</v>
      </c>
      <c r="M31" s="166">
        <v>56445</v>
      </c>
      <c r="N31" s="166">
        <v>53434</v>
      </c>
      <c r="O31" s="166">
        <v>57796</v>
      </c>
      <c r="P31" s="167">
        <f t="shared" si="14"/>
        <v>8.1633416925553037E-2</v>
      </c>
      <c r="Q31" s="181">
        <f t="shared" si="9"/>
        <v>3.6935195712197499</v>
      </c>
      <c r="R31" s="167">
        <f t="shared" si="15"/>
        <v>1.6415447493914787E-2</v>
      </c>
      <c r="S31" s="166">
        <v>14050</v>
      </c>
      <c r="T31" s="166">
        <v>36053</v>
      </c>
      <c r="U31" s="166">
        <v>64395</v>
      </c>
      <c r="V31" s="166">
        <v>57474</v>
      </c>
      <c r="W31" s="166">
        <v>61051</v>
      </c>
      <c r="X31" s="167">
        <f t="shared" si="16"/>
        <v>6.2236837526533639E-2</v>
      </c>
      <c r="Y31" s="181">
        <f t="shared" si="10"/>
        <v>3.3452669039145908</v>
      </c>
      <c r="Z31" s="167">
        <f t="shared" si="11"/>
        <v>1.7049818725702454E-2</v>
      </c>
    </row>
    <row r="32" spans="1:26" x14ac:dyDescent="0.25">
      <c r="A32" s="164" t="s">
        <v>121</v>
      </c>
      <c r="B32" s="165" t="s">
        <v>121</v>
      </c>
      <c r="C32" s="166">
        <v>1403</v>
      </c>
      <c r="D32" s="166">
        <v>2232</v>
      </c>
      <c r="E32" s="166">
        <v>4497</v>
      </c>
      <c r="F32" s="166">
        <v>3231</v>
      </c>
      <c r="G32" s="166">
        <v>2567</v>
      </c>
      <c r="H32" s="167">
        <f t="shared" si="12"/>
        <v>-0.20550913030021667</v>
      </c>
      <c r="I32" s="181">
        <f t="shared" si="1"/>
        <v>0.8296507483962936</v>
      </c>
      <c r="J32" s="167">
        <f t="shared" si="13"/>
        <v>3.3829285328343065E-3</v>
      </c>
      <c r="K32" s="166">
        <v>25064</v>
      </c>
      <c r="L32" s="166">
        <v>46414</v>
      </c>
      <c r="M32" s="166">
        <v>73182</v>
      </c>
      <c r="N32" s="166">
        <v>71382</v>
      </c>
      <c r="O32" s="166">
        <v>73828</v>
      </c>
      <c r="P32" s="167">
        <f t="shared" si="14"/>
        <v>3.4266341654758836E-2</v>
      </c>
      <c r="Q32" s="181">
        <f t="shared" si="9"/>
        <v>1.9455793169486117</v>
      </c>
      <c r="R32" s="167">
        <f t="shared" si="15"/>
        <v>2.0968919260515275E-2</v>
      </c>
      <c r="S32" s="166">
        <v>26467</v>
      </c>
      <c r="T32" s="166">
        <v>48646</v>
      </c>
      <c r="U32" s="166">
        <v>77679</v>
      </c>
      <c r="V32" s="166">
        <v>74613</v>
      </c>
      <c r="W32" s="166">
        <v>76395</v>
      </c>
      <c r="X32" s="167">
        <f t="shared" si="16"/>
        <v>2.3883237505528454E-2</v>
      </c>
      <c r="Y32" s="181">
        <f t="shared" si="10"/>
        <v>1.8864246042241279</v>
      </c>
      <c r="Z32" s="167">
        <f t="shared" si="11"/>
        <v>2.0567014035155536E-2</v>
      </c>
    </row>
    <row r="33" spans="1:26" x14ac:dyDescent="0.25">
      <c r="A33" s="164" t="s">
        <v>130</v>
      </c>
      <c r="B33" s="165" t="s">
        <v>130</v>
      </c>
      <c r="C33" s="166">
        <v>1376</v>
      </c>
      <c r="D33" s="166">
        <v>590</v>
      </c>
      <c r="E33" s="166">
        <v>1708</v>
      </c>
      <c r="F33" s="166">
        <v>2116</v>
      </c>
      <c r="G33" s="166">
        <v>2577</v>
      </c>
      <c r="H33" s="167">
        <f t="shared" si="12"/>
        <v>0.21786389413988649</v>
      </c>
      <c r="I33" s="181">
        <f t="shared" si="1"/>
        <v>0.87281976744186052</v>
      </c>
      <c r="J33" s="167">
        <f t="shared" si="13"/>
        <v>3.3961070623739803E-3</v>
      </c>
      <c r="K33" s="166">
        <v>8223</v>
      </c>
      <c r="L33" s="166">
        <v>5697</v>
      </c>
      <c r="M33" s="166">
        <v>18357</v>
      </c>
      <c r="N33" s="166">
        <v>18861</v>
      </c>
      <c r="O33" s="166">
        <v>18273</v>
      </c>
      <c r="P33" s="167">
        <f t="shared" si="14"/>
        <v>-3.1175441386989022E-2</v>
      </c>
      <c r="Q33" s="181">
        <f t="shared" si="9"/>
        <v>1.2221816855162349</v>
      </c>
      <c r="R33" s="167">
        <f t="shared" si="15"/>
        <v>5.1899694106219271E-3</v>
      </c>
      <c r="S33" s="166">
        <v>9599</v>
      </c>
      <c r="T33" s="166">
        <v>6287</v>
      </c>
      <c r="U33" s="166">
        <v>20065</v>
      </c>
      <c r="V33" s="166">
        <v>20977</v>
      </c>
      <c r="W33" s="166">
        <v>20850</v>
      </c>
      <c r="X33" s="167">
        <f t="shared" si="16"/>
        <v>-6.054249892739616E-3</v>
      </c>
      <c r="Y33" s="181">
        <f t="shared" si="10"/>
        <v>1.1721012605479739</v>
      </c>
      <c r="Z33" s="167">
        <f t="shared" si="11"/>
        <v>5.3125958961288879E-3</v>
      </c>
    </row>
    <row r="34" spans="1:26" x14ac:dyDescent="0.25">
      <c r="A34" s="164" t="s">
        <v>133</v>
      </c>
      <c r="B34" s="165" t="s">
        <v>133</v>
      </c>
      <c r="C34" s="166">
        <v>669</v>
      </c>
      <c r="D34" s="166">
        <v>195</v>
      </c>
      <c r="E34" s="166">
        <v>794</v>
      </c>
      <c r="F34" s="166">
        <v>833</v>
      </c>
      <c r="G34" s="166">
        <v>620</v>
      </c>
      <c r="H34" s="167">
        <f t="shared" si="12"/>
        <v>-0.25570228091236491</v>
      </c>
      <c r="I34" s="181">
        <f t="shared" si="1"/>
        <v>-7.3243647234678577E-2</v>
      </c>
      <c r="J34" s="167">
        <f t="shared" si="13"/>
        <v>8.1706883145978568E-4</v>
      </c>
      <c r="K34" s="166">
        <v>10880</v>
      </c>
      <c r="L34" s="166">
        <v>4211</v>
      </c>
      <c r="M34" s="166">
        <v>16482</v>
      </c>
      <c r="N34" s="166">
        <v>21199</v>
      </c>
      <c r="O34" s="166">
        <v>19378</v>
      </c>
      <c r="P34" s="167">
        <f t="shared" si="14"/>
        <v>-8.59002783150149E-2</v>
      </c>
      <c r="Q34" s="181">
        <f t="shared" si="9"/>
        <v>0.78106617647058818</v>
      </c>
      <c r="R34" s="167">
        <f t="shared" si="15"/>
        <v>5.5038158616008154E-3</v>
      </c>
      <c r="S34" s="166">
        <v>11549</v>
      </c>
      <c r="T34" s="166">
        <v>4406</v>
      </c>
      <c r="U34" s="166">
        <v>17276</v>
      </c>
      <c r="V34" s="166">
        <v>22032</v>
      </c>
      <c r="W34" s="166">
        <v>19998</v>
      </c>
      <c r="X34" s="167">
        <f t="shared" si="16"/>
        <v>-9.2320261437908502E-2</v>
      </c>
      <c r="Y34" s="181">
        <f t="shared" si="10"/>
        <v>0.73157849164429822</v>
      </c>
      <c r="Z34" s="167">
        <f t="shared" si="11"/>
        <v>4.5741543334922828E-3</v>
      </c>
    </row>
    <row r="35" spans="1:26" x14ac:dyDescent="0.25">
      <c r="A35" s="169" t="s">
        <v>147</v>
      </c>
      <c r="B35" s="170" t="s">
        <v>147</v>
      </c>
      <c r="C35" s="171">
        <f>C27-SUM(C28:C34)</f>
        <v>8856</v>
      </c>
      <c r="D35" s="171">
        <f>D27-SUM(D28:D34)</f>
        <v>13446</v>
      </c>
      <c r="E35" s="171">
        <f>E27-SUM(E28:E34)</f>
        <v>39275</v>
      </c>
      <c r="F35" s="171">
        <f>F27-SUM(F28:F34)</f>
        <v>41290</v>
      </c>
      <c r="G35" s="171">
        <f>G27-SUM(G28:G34)</f>
        <v>40122</v>
      </c>
      <c r="H35" s="172">
        <f t="shared" si="12"/>
        <v>-2.8287720997820287E-2</v>
      </c>
      <c r="I35" s="182">
        <f t="shared" si="1"/>
        <v>3.5304878048780486</v>
      </c>
      <c r="J35" s="172">
        <f t="shared" si="13"/>
        <v>5.2874896219079877E-2</v>
      </c>
      <c r="K35" s="171">
        <f>K27-SUM(K28:K34)</f>
        <v>67736</v>
      </c>
      <c r="L35" s="171">
        <f>L27-SUM(L28:L34)</f>
        <v>130178</v>
      </c>
      <c r="M35" s="171">
        <f>M27-SUM(M28:M34)</f>
        <v>232420</v>
      </c>
      <c r="N35" s="171">
        <f>N27-SUM(N28:N34)</f>
        <v>259956</v>
      </c>
      <c r="O35" s="171">
        <f>O27-SUM(O28:O34)</f>
        <v>284694</v>
      </c>
      <c r="P35" s="172">
        <f t="shared" si="14"/>
        <v>9.5162258228315588E-2</v>
      </c>
      <c r="Q35" s="182">
        <f t="shared" si="9"/>
        <v>3.2029939766150939</v>
      </c>
      <c r="R35" s="172">
        <f t="shared" si="15"/>
        <v>8.0859910873288407E-2</v>
      </c>
      <c r="S35" s="171">
        <f>S27-SUM(S28:S34)</f>
        <v>76592</v>
      </c>
      <c r="T35" s="171">
        <f>T27-SUM(T28:T34)</f>
        <v>143624</v>
      </c>
      <c r="U35" s="171">
        <f>U27-SUM(U28:U34)</f>
        <v>271695</v>
      </c>
      <c r="V35" s="171">
        <f>V27-SUM(V28:V34)</f>
        <v>301246</v>
      </c>
      <c r="W35" s="171">
        <f>W27-SUM(W28:W34)</f>
        <v>324816</v>
      </c>
      <c r="X35" s="172">
        <f t="shared" si="16"/>
        <v>7.8241702794394019E-2</v>
      </c>
      <c r="Y35" s="182">
        <f t="shared" si="10"/>
        <v>3.2408606642991433</v>
      </c>
      <c r="Z35" s="172">
        <f t="shared" si="11"/>
        <v>7.1936493496074658E-2</v>
      </c>
    </row>
    <row r="36" spans="1:26" x14ac:dyDescent="0.25">
      <c r="A36" s="1"/>
      <c r="B36" s="157" t="s">
        <v>47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spans="1:26" x14ac:dyDescent="0.25">
      <c r="A37" s="1" t="s">
        <v>0</v>
      </c>
      <c r="B37" s="158" t="s">
        <v>70</v>
      </c>
      <c r="C37" s="178">
        <f>C38+C41</f>
        <v>54285</v>
      </c>
      <c r="D37" s="178">
        <f>D38+D41</f>
        <v>50672</v>
      </c>
      <c r="E37" s="178">
        <f>E38+E41</f>
        <v>179190</v>
      </c>
      <c r="F37" s="178">
        <f>F38+F41</f>
        <v>201287</v>
      </c>
      <c r="G37" s="178">
        <f>G38+G41</f>
        <v>210210</v>
      </c>
      <c r="H37" s="179">
        <f>IFERROR(G37/F37-1,"-")</f>
        <v>4.432973813510066E-2</v>
      </c>
      <c r="I37" s="179">
        <f t="shared" si="1"/>
        <v>2.8723404255319149</v>
      </c>
      <c r="J37" s="179">
        <f>G37/G$9</f>
        <v>0.2770258694534864</v>
      </c>
      <c r="K37" s="178">
        <f>K38+K41</f>
        <v>151994</v>
      </c>
      <c r="L37" s="178">
        <f>L38+L41</f>
        <v>206077</v>
      </c>
      <c r="M37" s="178">
        <f>M38+M41</f>
        <v>573367</v>
      </c>
      <c r="N37" s="178">
        <f>N38+N41</f>
        <v>609226</v>
      </c>
      <c r="O37" s="178">
        <f>O38+O41</f>
        <v>651257</v>
      </c>
      <c r="P37" s="179">
        <f>IFERROR(O37/N37-1,"-")</f>
        <v>6.8990817857412567E-2</v>
      </c>
      <c r="Q37" s="179">
        <f t="shared" si="9"/>
        <v>3.2847546613682121</v>
      </c>
      <c r="R37" s="179">
        <f>O37/O$9</f>
        <v>0.18497257748883075</v>
      </c>
      <c r="S37" s="178">
        <f>S38+S41</f>
        <v>206279</v>
      </c>
      <c r="T37" s="178">
        <f>T38+T41</f>
        <v>256749</v>
      </c>
      <c r="U37" s="178">
        <f>U38+U41</f>
        <v>752557</v>
      </c>
      <c r="V37" s="178">
        <f>V38+V41</f>
        <v>810513</v>
      </c>
      <c r="W37" s="178">
        <f>W38+W41</f>
        <v>861467</v>
      </c>
      <c r="X37" s="179">
        <f>IFERROR(W37/V37-1,"-")</f>
        <v>6.2866357479768986E-2</v>
      </c>
      <c r="Y37" s="179">
        <f t="shared" si="10"/>
        <v>3.1762224947764919</v>
      </c>
      <c r="Z37" s="179">
        <f t="shared" ref="Z37:Z49" si="17">U37/U$9</f>
        <v>0.19925398603553787</v>
      </c>
    </row>
    <row r="38" spans="1:26" x14ac:dyDescent="0.25">
      <c r="A38" s="1" t="s">
        <v>98</v>
      </c>
      <c r="B38" s="161" t="s">
        <v>99</v>
      </c>
      <c r="C38" s="162">
        <v>5529</v>
      </c>
      <c r="D38" s="162">
        <v>6062</v>
      </c>
      <c r="E38" s="162">
        <v>22234</v>
      </c>
      <c r="F38" s="162">
        <v>28331</v>
      </c>
      <c r="G38" s="162">
        <v>31527</v>
      </c>
      <c r="H38" s="163">
        <f>IFERROR(G38/F38-1,"-")</f>
        <v>0.11280929017683805</v>
      </c>
      <c r="I38" s="180">
        <f t="shared" si="1"/>
        <v>4.7021161150298427</v>
      </c>
      <c r="J38" s="163">
        <f>G38/G$9</f>
        <v>4.1547950079730105E-2</v>
      </c>
      <c r="K38" s="162">
        <v>19247</v>
      </c>
      <c r="L38" s="162">
        <v>33772</v>
      </c>
      <c r="M38" s="162">
        <v>60854</v>
      </c>
      <c r="N38" s="162">
        <v>52810</v>
      </c>
      <c r="O38" s="162">
        <v>49280</v>
      </c>
      <c r="P38" s="163">
        <f>IFERROR(O38/N38-1,"-")</f>
        <v>-6.6843400871047121E-2</v>
      </c>
      <c r="Q38" s="180">
        <f t="shared" si="9"/>
        <v>1.5603990232243987</v>
      </c>
      <c r="R38" s="163">
        <f>O38/O$9</f>
        <v>1.3996699641845814E-2</v>
      </c>
      <c r="S38" s="162">
        <v>24776</v>
      </c>
      <c r="T38" s="162">
        <v>39834</v>
      </c>
      <c r="U38" s="162">
        <v>83088</v>
      </c>
      <c r="V38" s="162">
        <v>81141</v>
      </c>
      <c r="W38" s="162">
        <v>80807</v>
      </c>
      <c r="X38" s="163">
        <f>IFERROR(W38/V38-1,"-")</f>
        <v>-4.1162913939931656E-3</v>
      </c>
      <c r="Y38" s="180">
        <f t="shared" si="10"/>
        <v>2.2615030674846626</v>
      </c>
      <c r="Z38" s="163">
        <f t="shared" si="17"/>
        <v>2.1999151149641516E-2</v>
      </c>
    </row>
    <row r="39" spans="1:26" x14ac:dyDescent="0.25">
      <c r="A39" s="164" t="s">
        <v>105</v>
      </c>
      <c r="B39" s="165" t="s">
        <v>105</v>
      </c>
      <c r="C39" s="166">
        <v>2180</v>
      </c>
      <c r="D39" s="166">
        <v>4351</v>
      </c>
      <c r="E39" s="166">
        <v>9363</v>
      </c>
      <c r="F39" s="166">
        <v>15562</v>
      </c>
      <c r="G39" s="166">
        <v>21291</v>
      </c>
      <c r="H39" s="167">
        <f>IFERROR(G39/F39-1,"-")</f>
        <v>0.36814034185837285</v>
      </c>
      <c r="I39" s="181">
        <f t="shared" si="1"/>
        <v>8.7665137614678894</v>
      </c>
      <c r="J39" s="167">
        <f>G39/G$9</f>
        <v>2.8058407242919834E-2</v>
      </c>
      <c r="K39" s="166">
        <v>1767</v>
      </c>
      <c r="L39" s="166">
        <v>4726</v>
      </c>
      <c r="M39" s="166">
        <v>9315</v>
      </c>
      <c r="N39" s="166">
        <v>13363</v>
      </c>
      <c r="O39" s="166">
        <v>10110</v>
      </c>
      <c r="P39" s="167">
        <f>IFERROR(O39/N39-1,"-")</f>
        <v>-0.24343336077228173</v>
      </c>
      <c r="Q39" s="181">
        <f t="shared" si="9"/>
        <v>4.7215619694397279</v>
      </c>
      <c r="R39" s="167">
        <f>O39/O$9</f>
        <v>2.8714820085036768E-3</v>
      </c>
      <c r="S39" s="166">
        <v>3947</v>
      </c>
      <c r="T39" s="166">
        <v>9077</v>
      </c>
      <c r="U39" s="166">
        <v>18678</v>
      </c>
      <c r="V39" s="166">
        <v>28925</v>
      </c>
      <c r="W39" s="166">
        <v>31401</v>
      </c>
      <c r="X39" s="167">
        <f>IFERROR(W39/V39-1,"-")</f>
        <v>8.5600691443388E-2</v>
      </c>
      <c r="Y39" s="181">
        <f t="shared" si="10"/>
        <v>6.9556625285026605</v>
      </c>
      <c r="Z39" s="167">
        <f t="shared" si="17"/>
        <v>4.945360884520078E-3</v>
      </c>
    </row>
    <row r="40" spans="1:26" x14ac:dyDescent="0.25">
      <c r="A40" s="164" t="s">
        <v>102</v>
      </c>
      <c r="B40" s="165" t="s">
        <v>102</v>
      </c>
      <c r="C40" s="166">
        <v>3349</v>
      </c>
      <c r="D40" s="166">
        <v>1711</v>
      </c>
      <c r="E40" s="166">
        <v>12871</v>
      </c>
      <c r="F40" s="166">
        <v>12769</v>
      </c>
      <c r="G40" s="166">
        <v>10236</v>
      </c>
      <c r="H40" s="167">
        <f>IFERROR(G40/F40-1,"-")</f>
        <v>-0.19837105489858253</v>
      </c>
      <c r="I40" s="181">
        <f t="shared" si="1"/>
        <v>2.0564347566437742</v>
      </c>
      <c r="J40" s="167">
        <f>G40/G$9</f>
        <v>1.3489542836810269E-2</v>
      </c>
      <c r="K40" s="166">
        <v>17480</v>
      </c>
      <c r="L40" s="166">
        <v>29046</v>
      </c>
      <c r="M40" s="166">
        <v>51539</v>
      </c>
      <c r="N40" s="166">
        <v>39447</v>
      </c>
      <c r="O40" s="166">
        <v>39170</v>
      </c>
      <c r="P40" s="167">
        <f>IFERROR(O40/N40-1,"-")</f>
        <v>-7.0220802595888365E-3</v>
      </c>
      <c r="Q40" s="181">
        <f t="shared" si="9"/>
        <v>1.2408466819221968</v>
      </c>
      <c r="R40" s="167">
        <f>O40/O$9</f>
        <v>1.1125217633342139E-2</v>
      </c>
      <c r="S40" s="166">
        <v>20829</v>
      </c>
      <c r="T40" s="166">
        <v>30757</v>
      </c>
      <c r="U40" s="166">
        <v>64410</v>
      </c>
      <c r="V40" s="166">
        <v>52216</v>
      </c>
      <c r="W40" s="166">
        <v>49406</v>
      </c>
      <c r="X40" s="167">
        <f>IFERROR(W40/V40-1,"-")</f>
        <v>-5.3814922629079165E-2</v>
      </c>
      <c r="Y40" s="181">
        <f t="shared" si="10"/>
        <v>1.3719813721254019</v>
      </c>
      <c r="Z40" s="167">
        <f t="shared" si="17"/>
        <v>1.7053790265121438E-2</v>
      </c>
    </row>
    <row r="41" spans="1:26" x14ac:dyDescent="0.25">
      <c r="A41" s="1" t="s">
        <v>148</v>
      </c>
      <c r="B41" s="161" t="s">
        <v>109</v>
      </c>
      <c r="C41" s="162">
        <v>48756</v>
      </c>
      <c r="D41" s="162">
        <v>44610</v>
      </c>
      <c r="E41" s="162">
        <v>156956</v>
      </c>
      <c r="F41" s="162">
        <v>172956</v>
      </c>
      <c r="G41" s="162">
        <v>178683</v>
      </c>
      <c r="H41" s="163">
        <f>IFERROR(G41/F41-1,"-")</f>
        <v>3.3112467910913823E-2</v>
      </c>
      <c r="I41" s="180">
        <f t="shared" si="1"/>
        <v>2.6648412503076546</v>
      </c>
      <c r="J41" s="163">
        <f>G41/G$9</f>
        <v>0.23547791937375628</v>
      </c>
      <c r="K41" s="162">
        <v>132747</v>
      </c>
      <c r="L41" s="162">
        <v>172305</v>
      </c>
      <c r="M41" s="162">
        <v>512513</v>
      </c>
      <c r="N41" s="162">
        <v>556416</v>
      </c>
      <c r="O41" s="162">
        <v>601977</v>
      </c>
      <c r="P41" s="163">
        <f>IFERROR(O41/N41-1,"-")</f>
        <v>8.1882979641131781E-2</v>
      </c>
      <c r="Q41" s="180">
        <f t="shared" si="9"/>
        <v>3.5347691473253633</v>
      </c>
      <c r="R41" s="163">
        <f>O41/O$9</f>
        <v>0.17097587784698495</v>
      </c>
      <c r="S41" s="162">
        <v>181503</v>
      </c>
      <c r="T41" s="162">
        <v>216915</v>
      </c>
      <c r="U41" s="162">
        <v>669469</v>
      </c>
      <c r="V41" s="162">
        <v>729372</v>
      </c>
      <c r="W41" s="162">
        <v>780660</v>
      </c>
      <c r="X41" s="163">
        <f>IFERROR(W41/V41-1,"-")</f>
        <v>7.0318027015021212E-2</v>
      </c>
      <c r="Y41" s="180">
        <f t="shared" si="10"/>
        <v>3.3010859324639261</v>
      </c>
      <c r="Z41" s="163">
        <f t="shared" si="17"/>
        <v>0.17725483488589636</v>
      </c>
    </row>
    <row r="42" spans="1:26" x14ac:dyDescent="0.25">
      <c r="A42" s="164" t="s">
        <v>112</v>
      </c>
      <c r="B42" s="165" t="s">
        <v>112</v>
      </c>
      <c r="C42" s="166">
        <v>24960</v>
      </c>
      <c r="D42" s="166">
        <v>17021</v>
      </c>
      <c r="E42" s="166">
        <v>75160</v>
      </c>
      <c r="F42" s="166">
        <v>74709</v>
      </c>
      <c r="G42" s="166">
        <v>75962</v>
      </c>
      <c r="H42" s="167">
        <f t="shared" ref="H42:H49" si="18">IFERROR(G42/F42-1,"-")</f>
        <v>1.6771741021831321E-2</v>
      </c>
      <c r="I42" s="181">
        <f t="shared" si="1"/>
        <v>2.0433493589743588</v>
      </c>
      <c r="J42" s="167">
        <f t="shared" ref="J42:J49" si="19">G42/G$9</f>
        <v>0.10010674608927136</v>
      </c>
      <c r="K42" s="166">
        <v>63301</v>
      </c>
      <c r="L42" s="166">
        <v>63769</v>
      </c>
      <c r="M42" s="166">
        <v>269103</v>
      </c>
      <c r="N42" s="166">
        <v>299592</v>
      </c>
      <c r="O42" s="166">
        <v>337098</v>
      </c>
      <c r="P42" s="167">
        <f t="shared" ref="P42:P49" si="20">IFERROR(O42/N42-1,"-")</f>
        <v>0.12519025875190248</v>
      </c>
      <c r="Q42" s="181">
        <f t="shared" si="9"/>
        <v>4.3253187153441495</v>
      </c>
      <c r="R42" s="167">
        <f t="shared" ref="R42:R49" si="21">O42/O$9</f>
        <v>9.574390129600123E-2</v>
      </c>
      <c r="S42" s="166">
        <v>88261</v>
      </c>
      <c r="T42" s="166">
        <v>80790</v>
      </c>
      <c r="U42" s="166">
        <v>344263</v>
      </c>
      <c r="V42" s="166">
        <v>374301</v>
      </c>
      <c r="W42" s="166">
        <v>413060</v>
      </c>
      <c r="X42" s="167">
        <f t="shared" ref="X42:X49" si="22">IFERROR(W42/V42-1,"-")</f>
        <v>0.10355035118794764</v>
      </c>
      <c r="Y42" s="181">
        <f t="shared" si="10"/>
        <v>3.6799832315518746</v>
      </c>
      <c r="Z42" s="167">
        <f t="shared" si="17"/>
        <v>9.1150271666534721E-2</v>
      </c>
    </row>
    <row r="43" spans="1:26" x14ac:dyDescent="0.25">
      <c r="A43" s="164" t="s">
        <v>115</v>
      </c>
      <c r="B43" s="165" t="s">
        <v>115</v>
      </c>
      <c r="C43" s="166">
        <v>3221</v>
      </c>
      <c r="D43" s="166">
        <v>2578</v>
      </c>
      <c r="E43" s="166">
        <v>7845</v>
      </c>
      <c r="F43" s="166">
        <v>10865</v>
      </c>
      <c r="G43" s="166">
        <v>11127</v>
      </c>
      <c r="H43" s="167">
        <f t="shared" si="18"/>
        <v>2.4114127933732243E-2</v>
      </c>
      <c r="I43" s="181">
        <f t="shared" si="1"/>
        <v>2.4545172306737038</v>
      </c>
      <c r="J43" s="167">
        <f t="shared" si="19"/>
        <v>1.4663749818795219E-2</v>
      </c>
      <c r="K43" s="166">
        <v>7570</v>
      </c>
      <c r="L43" s="166">
        <v>10918</v>
      </c>
      <c r="M43" s="166">
        <v>19949</v>
      </c>
      <c r="N43" s="166">
        <v>22563</v>
      </c>
      <c r="O43" s="166">
        <v>20333</v>
      </c>
      <c r="P43" s="167">
        <f t="shared" si="20"/>
        <v>-9.883437486149893E-2</v>
      </c>
      <c r="Q43" s="181">
        <f t="shared" si="9"/>
        <v>1.6859973579920742</v>
      </c>
      <c r="R43" s="167">
        <f t="shared" si="21"/>
        <v>5.775058721949086E-3</v>
      </c>
      <c r="S43" s="166">
        <v>10791</v>
      </c>
      <c r="T43" s="166">
        <v>13496</v>
      </c>
      <c r="U43" s="166">
        <v>27794</v>
      </c>
      <c r="V43" s="166">
        <v>33428</v>
      </c>
      <c r="W43" s="166">
        <v>31460</v>
      </c>
      <c r="X43" s="167">
        <f t="shared" si="22"/>
        <v>-5.88728012444657E-2</v>
      </c>
      <c r="Y43" s="181">
        <f t="shared" si="10"/>
        <v>1.9153924566768605</v>
      </c>
      <c r="Z43" s="167">
        <f t="shared" si="17"/>
        <v>7.3589977740845403E-3</v>
      </c>
    </row>
    <row r="44" spans="1:26" x14ac:dyDescent="0.25">
      <c r="A44" s="164" t="s">
        <v>118</v>
      </c>
      <c r="B44" s="165" t="s">
        <v>118</v>
      </c>
      <c r="C44" s="166">
        <v>1995</v>
      </c>
      <c r="D44" s="166">
        <v>1781</v>
      </c>
      <c r="E44" s="166">
        <v>5675</v>
      </c>
      <c r="F44" s="166">
        <v>7865</v>
      </c>
      <c r="G44" s="166">
        <v>8232</v>
      </c>
      <c r="H44" s="167">
        <f t="shared" si="18"/>
        <v>4.6662428480610307E-2</v>
      </c>
      <c r="I44" s="181">
        <f t="shared" si="1"/>
        <v>3.1263157894736846</v>
      </c>
      <c r="J44" s="167">
        <f t="shared" si="19"/>
        <v>1.0848565517059606E-2</v>
      </c>
      <c r="K44" s="166">
        <v>3970</v>
      </c>
      <c r="L44" s="166">
        <v>8252</v>
      </c>
      <c r="M44" s="166">
        <v>12032</v>
      </c>
      <c r="N44" s="166">
        <v>11886</v>
      </c>
      <c r="O44" s="166">
        <v>11380</v>
      </c>
      <c r="P44" s="167">
        <f t="shared" si="20"/>
        <v>-4.2571092041056691E-2</v>
      </c>
      <c r="Q44" s="181">
        <f t="shared" si="9"/>
        <v>1.8664987405541562</v>
      </c>
      <c r="R44" s="167">
        <f t="shared" si="21"/>
        <v>3.2321924091762455E-3</v>
      </c>
      <c r="S44" s="166">
        <v>5965</v>
      </c>
      <c r="T44" s="166">
        <v>10033</v>
      </c>
      <c r="U44" s="166">
        <v>17707</v>
      </c>
      <c r="V44" s="166">
        <v>19751</v>
      </c>
      <c r="W44" s="166">
        <v>19612</v>
      </c>
      <c r="X44" s="167">
        <f t="shared" si="22"/>
        <v>-7.0376183484380794E-3</v>
      </c>
      <c r="Y44" s="181">
        <f t="shared" si="10"/>
        <v>2.2878457669740149</v>
      </c>
      <c r="Z44" s="167">
        <f t="shared" si="17"/>
        <v>4.688269899464451E-3</v>
      </c>
    </row>
    <row r="45" spans="1:26" x14ac:dyDescent="0.25">
      <c r="A45" s="164" t="s">
        <v>125</v>
      </c>
      <c r="B45" s="165" t="s">
        <v>125</v>
      </c>
      <c r="C45" s="166">
        <v>885</v>
      </c>
      <c r="D45" s="166">
        <v>1430</v>
      </c>
      <c r="E45" s="166">
        <v>3236</v>
      </c>
      <c r="F45" s="166">
        <v>3482</v>
      </c>
      <c r="G45" s="166">
        <v>3809</v>
      </c>
      <c r="H45" s="167">
        <f t="shared" si="18"/>
        <v>9.3911545089029325E-2</v>
      </c>
      <c r="I45" s="181">
        <f t="shared" si="1"/>
        <v>3.303954802259887</v>
      </c>
      <c r="J45" s="167">
        <f t="shared" si="19"/>
        <v>5.0197019016618126E-3</v>
      </c>
      <c r="K45" s="166">
        <v>6712</v>
      </c>
      <c r="L45" s="166">
        <v>13570</v>
      </c>
      <c r="M45" s="166">
        <v>27358</v>
      </c>
      <c r="N45" s="166">
        <v>26160</v>
      </c>
      <c r="O45" s="166">
        <v>28369</v>
      </c>
      <c r="P45" s="167">
        <f t="shared" si="20"/>
        <v>8.4441896024464835E-2</v>
      </c>
      <c r="Q45" s="181">
        <f t="shared" si="9"/>
        <v>3.2266090584028602</v>
      </c>
      <c r="R45" s="167">
        <f t="shared" si="21"/>
        <v>8.0574750840000792E-3</v>
      </c>
      <c r="S45" s="166">
        <v>7597</v>
      </c>
      <c r="T45" s="166">
        <v>15000</v>
      </c>
      <c r="U45" s="166">
        <v>30594</v>
      </c>
      <c r="V45" s="166">
        <v>29642</v>
      </c>
      <c r="W45" s="166">
        <v>32178</v>
      </c>
      <c r="X45" s="167">
        <f t="shared" si="22"/>
        <v>8.5554281087645956E-2</v>
      </c>
      <c r="Y45" s="181">
        <f t="shared" si="10"/>
        <v>3.2356193234171382</v>
      </c>
      <c r="Z45" s="167">
        <f t="shared" si="17"/>
        <v>8.100351798961734E-3</v>
      </c>
    </row>
    <row r="46" spans="1:26" x14ac:dyDescent="0.25">
      <c r="A46" s="164" t="s">
        <v>121</v>
      </c>
      <c r="B46" s="165" t="s">
        <v>121</v>
      </c>
      <c r="C46" s="166">
        <v>1080</v>
      </c>
      <c r="D46" s="166">
        <v>722</v>
      </c>
      <c r="E46" s="166">
        <v>1778</v>
      </c>
      <c r="F46" s="166">
        <v>2269</v>
      </c>
      <c r="G46" s="166">
        <v>2413</v>
      </c>
      <c r="H46" s="167">
        <f t="shared" si="18"/>
        <v>6.3464081092992508E-2</v>
      </c>
      <c r="I46" s="181">
        <f t="shared" si="1"/>
        <v>1.2342592592592592</v>
      </c>
      <c r="J46" s="167">
        <f t="shared" si="19"/>
        <v>3.1799791779233274E-3</v>
      </c>
      <c r="K46" s="166">
        <v>11022</v>
      </c>
      <c r="L46" s="166">
        <v>16968</v>
      </c>
      <c r="M46" s="166">
        <v>29000</v>
      </c>
      <c r="N46" s="166">
        <v>33231</v>
      </c>
      <c r="O46" s="166">
        <v>33087</v>
      </c>
      <c r="P46" s="167">
        <f t="shared" si="20"/>
        <v>-4.3333032409497152E-3</v>
      </c>
      <c r="Q46" s="181">
        <f t="shared" si="9"/>
        <v>2.0019052803483941</v>
      </c>
      <c r="R46" s="167">
        <f t="shared" si="21"/>
        <v>9.397500021301795E-3</v>
      </c>
      <c r="S46" s="166">
        <v>12102</v>
      </c>
      <c r="T46" s="166">
        <v>17690</v>
      </c>
      <c r="U46" s="166">
        <v>30778</v>
      </c>
      <c r="V46" s="166">
        <v>35500</v>
      </c>
      <c r="W46" s="166">
        <v>35500</v>
      </c>
      <c r="X46" s="167">
        <f t="shared" si="22"/>
        <v>0</v>
      </c>
      <c r="Y46" s="181">
        <f t="shared" si="10"/>
        <v>1.9333994381094035</v>
      </c>
      <c r="Z46" s="167">
        <f t="shared" si="17"/>
        <v>8.1490693491679499E-3</v>
      </c>
    </row>
    <row r="47" spans="1:26" x14ac:dyDescent="0.25">
      <c r="A47" s="164" t="s">
        <v>130</v>
      </c>
      <c r="B47" s="165" t="s">
        <v>130</v>
      </c>
      <c r="C47" s="166">
        <v>1099</v>
      </c>
      <c r="D47" s="166">
        <v>749</v>
      </c>
      <c r="E47" s="166">
        <v>2218</v>
      </c>
      <c r="F47" s="166">
        <v>2218</v>
      </c>
      <c r="G47" s="166">
        <v>1673</v>
      </c>
      <c r="H47" s="167">
        <f t="shared" si="18"/>
        <v>-0.24571686203787191</v>
      </c>
      <c r="I47" s="181">
        <f t="shared" si="1"/>
        <v>0.52229299363057335</v>
      </c>
      <c r="J47" s="167">
        <f t="shared" si="19"/>
        <v>2.2047679919874538E-3</v>
      </c>
      <c r="K47" s="166">
        <v>2296</v>
      </c>
      <c r="L47" s="166">
        <v>2639</v>
      </c>
      <c r="M47" s="166">
        <v>6605</v>
      </c>
      <c r="N47" s="166">
        <v>7002</v>
      </c>
      <c r="O47" s="166">
        <v>6960</v>
      </c>
      <c r="P47" s="167">
        <f t="shared" si="20"/>
        <v>-5.9982862039417162E-3</v>
      </c>
      <c r="Q47" s="181">
        <f t="shared" si="9"/>
        <v>2.0313588850174216</v>
      </c>
      <c r="R47" s="167">
        <f t="shared" si="21"/>
        <v>1.9768066052606912E-3</v>
      </c>
      <c r="S47" s="166">
        <v>3395</v>
      </c>
      <c r="T47" s="166">
        <v>3388</v>
      </c>
      <c r="U47" s="166">
        <v>8823</v>
      </c>
      <c r="V47" s="166">
        <v>9220</v>
      </c>
      <c r="W47" s="166">
        <v>8633</v>
      </c>
      <c r="X47" s="167">
        <f t="shared" si="22"/>
        <v>-6.3665943600867636E-2</v>
      </c>
      <c r="Y47" s="181">
        <f t="shared" si="10"/>
        <v>1.5428571428571427</v>
      </c>
      <c r="Z47" s="167">
        <f t="shared" si="17"/>
        <v>2.336059486246956E-3</v>
      </c>
    </row>
    <row r="48" spans="1:26" x14ac:dyDescent="0.25">
      <c r="A48" s="164" t="s">
        <v>133</v>
      </c>
      <c r="B48" s="165" t="s">
        <v>133</v>
      </c>
      <c r="C48" s="166">
        <v>1080</v>
      </c>
      <c r="D48" s="166">
        <v>761</v>
      </c>
      <c r="E48" s="166">
        <v>1311</v>
      </c>
      <c r="F48" s="166">
        <v>1982</v>
      </c>
      <c r="G48" s="166">
        <v>1393</v>
      </c>
      <c r="H48" s="167">
        <f t="shared" si="18"/>
        <v>-0.29717457114026236</v>
      </c>
      <c r="I48" s="181">
        <f t="shared" si="1"/>
        <v>0.28981481481481475</v>
      </c>
      <c r="J48" s="167">
        <f t="shared" si="19"/>
        <v>1.835769164876583E-3</v>
      </c>
      <c r="K48" s="166">
        <v>4136</v>
      </c>
      <c r="L48" s="166">
        <v>3019</v>
      </c>
      <c r="M48" s="166">
        <v>6804</v>
      </c>
      <c r="N48" s="166">
        <v>8431</v>
      </c>
      <c r="O48" s="166">
        <v>7038</v>
      </c>
      <c r="P48" s="167">
        <f t="shared" si="20"/>
        <v>-0.16522357964654255</v>
      </c>
      <c r="Q48" s="181">
        <f t="shared" si="9"/>
        <v>0.70164410058027071</v>
      </c>
      <c r="R48" s="167">
        <f t="shared" si="21"/>
        <v>1.9989604723886127E-3</v>
      </c>
      <c r="S48" s="166">
        <v>5216</v>
      </c>
      <c r="T48" s="166">
        <v>3780</v>
      </c>
      <c r="U48" s="166">
        <v>8115</v>
      </c>
      <c r="V48" s="166">
        <v>10413</v>
      </c>
      <c r="W48" s="166">
        <v>8431</v>
      </c>
      <c r="X48" s="167">
        <f t="shared" si="22"/>
        <v>-0.19033899932776333</v>
      </c>
      <c r="Y48" s="181">
        <f t="shared" si="10"/>
        <v>0.61637269938650308</v>
      </c>
      <c r="Z48" s="167">
        <f t="shared" si="17"/>
        <v>2.1486028256708658E-3</v>
      </c>
    </row>
    <row r="49" spans="1:26" x14ac:dyDescent="0.25">
      <c r="A49" s="169" t="s">
        <v>147</v>
      </c>
      <c r="B49" s="170" t="s">
        <v>147</v>
      </c>
      <c r="C49" s="171">
        <f>C41-SUM(C42:C48)</f>
        <v>14436</v>
      </c>
      <c r="D49" s="171">
        <f>D41-SUM(D42:D48)</f>
        <v>19568</v>
      </c>
      <c r="E49" s="171">
        <f>E41-SUM(E42:E48)</f>
        <v>59733</v>
      </c>
      <c r="F49" s="171">
        <f>F41-SUM(F42:F48)</f>
        <v>69566</v>
      </c>
      <c r="G49" s="171">
        <f>G41-SUM(G42:G48)</f>
        <v>74074</v>
      </c>
      <c r="H49" s="172">
        <f t="shared" si="18"/>
        <v>6.4801770980076556E-2</v>
      </c>
      <c r="I49" s="182">
        <f t="shared" si="1"/>
        <v>4.1311997783319478</v>
      </c>
      <c r="J49" s="172">
        <f t="shared" si="19"/>
        <v>9.7618639712180919E-2</v>
      </c>
      <c r="K49" s="171">
        <f>K41-SUM(K42:K48)</f>
        <v>33740</v>
      </c>
      <c r="L49" s="171">
        <f>L41-SUM(L42:L48)</f>
        <v>53170</v>
      </c>
      <c r="M49" s="171">
        <f>M41-SUM(M42:M48)</f>
        <v>141662</v>
      </c>
      <c r="N49" s="171">
        <f>N41-SUM(N42:N48)</f>
        <v>147551</v>
      </c>
      <c r="O49" s="171">
        <f>O41-SUM(O42:O48)</f>
        <v>157712</v>
      </c>
      <c r="P49" s="172">
        <f t="shared" si="20"/>
        <v>6.8864324877500049E-2</v>
      </c>
      <c r="Q49" s="182">
        <f t="shared" si="9"/>
        <v>3.6743331357439244</v>
      </c>
      <c r="R49" s="172">
        <f t="shared" si="21"/>
        <v>4.4793983236907205E-2</v>
      </c>
      <c r="S49" s="171">
        <f>S41-SUM(S42:S48)</f>
        <v>48176</v>
      </c>
      <c r="T49" s="171">
        <f>T41-SUM(T42:T48)</f>
        <v>72738</v>
      </c>
      <c r="U49" s="171">
        <f>U41-SUM(U42:U48)</f>
        <v>201395</v>
      </c>
      <c r="V49" s="171">
        <f>V41-SUM(V42:V48)</f>
        <v>217117</v>
      </c>
      <c r="W49" s="171">
        <f>W41-SUM(W42:W48)</f>
        <v>231786</v>
      </c>
      <c r="X49" s="172">
        <f t="shared" si="22"/>
        <v>6.7562650552467129E-2</v>
      </c>
      <c r="Y49" s="182">
        <f t="shared" si="10"/>
        <v>3.8112338093656595</v>
      </c>
      <c r="Z49" s="172">
        <f t="shared" si="17"/>
        <v>5.3323212085765126E-2</v>
      </c>
    </row>
    <row r="50" spans="1:26" x14ac:dyDescent="0.25">
      <c r="A50" s="1"/>
      <c r="B50" s="157" t="s">
        <v>48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x14ac:dyDescent="0.25">
      <c r="A51" s="1" t="s">
        <v>0</v>
      </c>
      <c r="B51" s="158" t="s">
        <v>70</v>
      </c>
      <c r="C51" s="178">
        <f>C52+C55</f>
        <v>0</v>
      </c>
      <c r="D51" s="178">
        <f>D52+D55</f>
        <v>0</v>
      </c>
      <c r="E51" s="178">
        <f>E52+E55</f>
        <v>0</v>
      </c>
      <c r="F51" s="178">
        <f>F52+F55</f>
        <v>0</v>
      </c>
      <c r="G51" s="178">
        <f>G52+G55</f>
        <v>0</v>
      </c>
      <c r="H51" s="179" t="str">
        <f>IFERROR(G51/F51-1,"-")</f>
        <v>-</v>
      </c>
      <c r="I51" s="179" t="str">
        <f t="shared" si="1"/>
        <v>-</v>
      </c>
      <c r="J51" s="179">
        <f>G51/G$9</f>
        <v>0</v>
      </c>
      <c r="K51" s="178">
        <f>K52+K55</f>
        <v>0</v>
      </c>
      <c r="L51" s="178">
        <f>L52+L55</f>
        <v>0</v>
      </c>
      <c r="M51" s="178">
        <f>M52+M55</f>
        <v>0</v>
      </c>
      <c r="N51" s="178">
        <f>N52+N55</f>
        <v>0</v>
      </c>
      <c r="O51" s="178">
        <f>O52+O55</f>
        <v>0</v>
      </c>
      <c r="P51" s="179" t="str">
        <f>IFERROR(O51/N51-1,"-")</f>
        <v>-</v>
      </c>
      <c r="Q51" s="179" t="str">
        <f t="shared" si="9"/>
        <v>-</v>
      </c>
      <c r="R51" s="179">
        <f>O51/O$9</f>
        <v>0</v>
      </c>
      <c r="S51" s="178">
        <f>S52+S55</f>
        <v>10755</v>
      </c>
      <c r="T51" s="178">
        <f>T52+T55</f>
        <v>20161</v>
      </c>
      <c r="U51" s="178">
        <f>U52+U55</f>
        <v>37638</v>
      </c>
      <c r="V51" s="178">
        <f>V52+V55</f>
        <v>50521</v>
      </c>
      <c r="W51" s="178">
        <f>W52+W55</f>
        <v>43075</v>
      </c>
      <c r="X51" s="179">
        <f>IFERROR(W51/V51-1,"-")</f>
        <v>-0.14738425605193883</v>
      </c>
      <c r="Y51" s="179">
        <f t="shared" si="10"/>
        <v>3.0051139005113905</v>
      </c>
      <c r="Z51" s="179">
        <f t="shared" ref="Z51:Z63" si="23">U51/U$9</f>
        <v>9.9653867101170725E-3</v>
      </c>
    </row>
    <row r="52" spans="1:26" x14ac:dyDescent="0.25">
      <c r="A52" s="1" t="s">
        <v>98</v>
      </c>
      <c r="B52" s="161" t="s">
        <v>99</v>
      </c>
      <c r="C52" s="162">
        <v>0</v>
      </c>
      <c r="D52" s="162">
        <v>0</v>
      </c>
      <c r="E52" s="162">
        <v>0</v>
      </c>
      <c r="F52" s="162">
        <v>0</v>
      </c>
      <c r="G52" s="162">
        <v>0</v>
      </c>
      <c r="H52" s="163" t="str">
        <f>IFERROR(G52/F52-1,"-")</f>
        <v>-</v>
      </c>
      <c r="I52" s="180" t="str">
        <f t="shared" si="1"/>
        <v>-</v>
      </c>
      <c r="J52" s="163">
        <f>G52/G$9</f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3" t="str">
        <f>IFERROR(O52/N52-1,"-")</f>
        <v>-</v>
      </c>
      <c r="Q52" s="180" t="str">
        <f t="shared" si="9"/>
        <v>-</v>
      </c>
      <c r="R52" s="163">
        <f>O52/O$9</f>
        <v>0</v>
      </c>
      <c r="S52" s="162">
        <v>1989</v>
      </c>
      <c r="T52" s="162">
        <v>4950</v>
      </c>
      <c r="U52" s="162">
        <v>6738</v>
      </c>
      <c r="V52" s="162">
        <v>20078</v>
      </c>
      <c r="W52" s="162">
        <v>10886</v>
      </c>
      <c r="X52" s="163">
        <f>IFERROR(W52/V52-1,"-")</f>
        <v>-0.45781452335890027</v>
      </c>
      <c r="Y52" s="180">
        <f t="shared" si="10"/>
        <v>4.4731020613373556</v>
      </c>
      <c r="Z52" s="163">
        <f t="shared" si="23"/>
        <v>1.7840155070080461E-3</v>
      </c>
    </row>
    <row r="53" spans="1:26" x14ac:dyDescent="0.25">
      <c r="A53" s="164" t="s">
        <v>105</v>
      </c>
      <c r="B53" s="165" t="s">
        <v>105</v>
      </c>
      <c r="C53" s="166">
        <v>0</v>
      </c>
      <c r="D53" s="166">
        <v>0</v>
      </c>
      <c r="E53" s="166">
        <v>0</v>
      </c>
      <c r="F53" s="166">
        <v>0</v>
      </c>
      <c r="G53" s="166">
        <v>0</v>
      </c>
      <c r="H53" s="167" t="str">
        <f>IFERROR(G53/F53-1,"-")</f>
        <v>-</v>
      </c>
      <c r="I53" s="181" t="str">
        <f t="shared" si="1"/>
        <v>-</v>
      </c>
      <c r="J53" s="167">
        <f>G53/G$9</f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7" t="str">
        <f>IFERROR(O53/N53-1,"-")</f>
        <v>-</v>
      </c>
      <c r="Q53" s="181" t="str">
        <f t="shared" si="9"/>
        <v>-</v>
      </c>
      <c r="R53" s="167">
        <f>O53/O$9</f>
        <v>0</v>
      </c>
      <c r="S53" s="166">
        <v>1487</v>
      </c>
      <c r="T53" s="166">
        <v>2415</v>
      </c>
      <c r="U53" s="166">
        <v>3508</v>
      </c>
      <c r="V53" s="166">
        <v>14700</v>
      </c>
      <c r="W53" s="166">
        <v>7147</v>
      </c>
      <c r="X53" s="167">
        <f>IFERROR(W53/V53-1,"-")</f>
        <v>-0.51380952380952383</v>
      </c>
      <c r="Y53" s="181">
        <f t="shared" si="10"/>
        <v>3.8063214525891054</v>
      </c>
      <c r="Z53" s="167">
        <f t="shared" si="23"/>
        <v>9.2881068545328373E-4</v>
      </c>
    </row>
    <row r="54" spans="1:26" x14ac:dyDescent="0.25">
      <c r="A54" s="164" t="s">
        <v>102</v>
      </c>
      <c r="B54" s="165" t="s">
        <v>102</v>
      </c>
      <c r="C54" s="166">
        <v>0</v>
      </c>
      <c r="D54" s="166">
        <v>0</v>
      </c>
      <c r="E54" s="166">
        <v>0</v>
      </c>
      <c r="F54" s="166">
        <v>0</v>
      </c>
      <c r="G54" s="166">
        <v>0</v>
      </c>
      <c r="H54" s="167" t="str">
        <f>IFERROR(G54/F54-1,"-")</f>
        <v>-</v>
      </c>
      <c r="I54" s="181" t="str">
        <f t="shared" si="1"/>
        <v>-</v>
      </c>
      <c r="J54" s="167">
        <f>G54/G$9</f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7" t="str">
        <f>IFERROR(O54/N54-1,"-")</f>
        <v>-</v>
      </c>
      <c r="Q54" s="181" t="str">
        <f t="shared" si="9"/>
        <v>-</v>
      </c>
      <c r="R54" s="167">
        <f>O54/O$9</f>
        <v>0</v>
      </c>
      <c r="S54" s="166">
        <v>502</v>
      </c>
      <c r="T54" s="166">
        <v>2535</v>
      </c>
      <c r="U54" s="166">
        <v>3230</v>
      </c>
      <c r="V54" s="166">
        <v>5378</v>
      </c>
      <c r="W54" s="166">
        <v>3739</v>
      </c>
      <c r="X54" s="167">
        <f>IFERROR(W54/V54-1,"-")</f>
        <v>-0.30476013387876533</v>
      </c>
      <c r="Y54" s="181">
        <f t="shared" si="10"/>
        <v>6.4482071713147411</v>
      </c>
      <c r="Z54" s="167">
        <f t="shared" si="23"/>
        <v>8.552048215547624E-4</v>
      </c>
    </row>
    <row r="55" spans="1:26" x14ac:dyDescent="0.25">
      <c r="A55" s="1" t="s">
        <v>148</v>
      </c>
      <c r="B55" s="161" t="s">
        <v>109</v>
      </c>
      <c r="C55" s="162">
        <v>0</v>
      </c>
      <c r="D55" s="162">
        <v>0</v>
      </c>
      <c r="E55" s="162">
        <v>0</v>
      </c>
      <c r="F55" s="162">
        <v>0</v>
      </c>
      <c r="G55" s="162">
        <v>0</v>
      </c>
      <c r="H55" s="163" t="str">
        <f>IFERROR(G55/F55-1,"-")</f>
        <v>-</v>
      </c>
      <c r="I55" s="180" t="str">
        <f t="shared" si="1"/>
        <v>-</v>
      </c>
      <c r="J55" s="163">
        <f>G55/G$9</f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3" t="str">
        <f>IFERROR(O55/N55-1,"-")</f>
        <v>-</v>
      </c>
      <c r="Q55" s="180" t="str">
        <f t="shared" si="9"/>
        <v>-</v>
      </c>
      <c r="R55" s="163">
        <f>O55/O$9</f>
        <v>0</v>
      </c>
      <c r="S55" s="162">
        <v>8766</v>
      </c>
      <c r="T55" s="162">
        <v>15211</v>
      </c>
      <c r="U55" s="162">
        <v>30900</v>
      </c>
      <c r="V55" s="162">
        <v>30443</v>
      </c>
      <c r="W55" s="162">
        <v>32189</v>
      </c>
      <c r="X55" s="163">
        <f>IFERROR(W55/V55-1,"-")</f>
        <v>5.7353086095325745E-2</v>
      </c>
      <c r="Y55" s="180">
        <f t="shared" si="10"/>
        <v>2.6720282911248003</v>
      </c>
      <c r="Z55" s="163">
        <f t="shared" si="23"/>
        <v>8.1813712031090276E-3</v>
      </c>
    </row>
    <row r="56" spans="1:26" x14ac:dyDescent="0.25">
      <c r="A56" s="164" t="s">
        <v>112</v>
      </c>
      <c r="B56" s="165" t="s">
        <v>112</v>
      </c>
      <c r="C56" s="166">
        <v>0</v>
      </c>
      <c r="D56" s="166">
        <v>0</v>
      </c>
      <c r="E56" s="166">
        <v>0</v>
      </c>
      <c r="F56" s="166">
        <v>0</v>
      </c>
      <c r="G56" s="166">
        <v>0</v>
      </c>
      <c r="H56" s="167" t="str">
        <f t="shared" ref="H56:H63" si="24">IFERROR(G56/F56-1,"-")</f>
        <v>-</v>
      </c>
      <c r="I56" s="181" t="str">
        <f t="shared" si="1"/>
        <v>-</v>
      </c>
      <c r="J56" s="167">
        <f t="shared" ref="J56:J63" si="25">G56/G$9</f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7" t="str">
        <f t="shared" ref="P56:P63" si="26">IFERROR(O56/N56-1,"-")</f>
        <v>-</v>
      </c>
      <c r="Q56" s="181" t="str">
        <f t="shared" si="9"/>
        <v>-</v>
      </c>
      <c r="R56" s="167">
        <f t="shared" ref="R56:R63" si="27">O56/O$9</f>
        <v>0</v>
      </c>
      <c r="S56" s="166">
        <v>2464</v>
      </c>
      <c r="T56" s="166">
        <v>3030</v>
      </c>
      <c r="U56" s="166">
        <v>10329</v>
      </c>
      <c r="V56" s="166">
        <v>9247</v>
      </c>
      <c r="W56" s="166">
        <v>10942</v>
      </c>
      <c r="X56" s="167">
        <f t="shared" ref="X56:X63" si="28">IFERROR(W56/V56-1,"-")</f>
        <v>0.18330269276522104</v>
      </c>
      <c r="Y56" s="181">
        <f t="shared" si="10"/>
        <v>3.4407467532467528</v>
      </c>
      <c r="Z56" s="167">
        <f t="shared" si="23"/>
        <v>2.7348020439130465E-3</v>
      </c>
    </row>
    <row r="57" spans="1:26" x14ac:dyDescent="0.25">
      <c r="A57" s="164" t="s">
        <v>115</v>
      </c>
      <c r="B57" s="165" t="s">
        <v>115</v>
      </c>
      <c r="C57" s="166">
        <v>0</v>
      </c>
      <c r="D57" s="166">
        <v>0</v>
      </c>
      <c r="E57" s="166">
        <v>0</v>
      </c>
      <c r="F57" s="166">
        <v>0</v>
      </c>
      <c r="G57" s="166">
        <v>0</v>
      </c>
      <c r="H57" s="167" t="str">
        <f t="shared" si="24"/>
        <v>-</v>
      </c>
      <c r="I57" s="181" t="str">
        <f t="shared" si="1"/>
        <v>-</v>
      </c>
      <c r="J57" s="167">
        <f t="shared" si="25"/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7" t="str">
        <f t="shared" si="26"/>
        <v>-</v>
      </c>
      <c r="Q57" s="181" t="str">
        <f t="shared" si="9"/>
        <v>-</v>
      </c>
      <c r="R57" s="167">
        <f t="shared" si="27"/>
        <v>0</v>
      </c>
      <c r="S57" s="166">
        <v>2785</v>
      </c>
      <c r="T57" s="166">
        <v>5150</v>
      </c>
      <c r="U57" s="166">
        <v>6783</v>
      </c>
      <c r="V57" s="166">
        <v>6068</v>
      </c>
      <c r="W57" s="166">
        <v>6432</v>
      </c>
      <c r="X57" s="167">
        <f t="shared" si="28"/>
        <v>5.9986816084377059E-2</v>
      </c>
      <c r="Y57" s="181">
        <f t="shared" si="10"/>
        <v>1.3095152603231597</v>
      </c>
      <c r="Z57" s="167">
        <f t="shared" si="23"/>
        <v>1.7959301252650009E-3</v>
      </c>
    </row>
    <row r="58" spans="1:26" x14ac:dyDescent="0.25">
      <c r="A58" s="164" t="s">
        <v>118</v>
      </c>
      <c r="B58" s="165" t="s">
        <v>118</v>
      </c>
      <c r="C58" s="166">
        <v>0</v>
      </c>
      <c r="D58" s="166">
        <v>0</v>
      </c>
      <c r="E58" s="166">
        <v>0</v>
      </c>
      <c r="F58" s="166">
        <v>0</v>
      </c>
      <c r="G58" s="166">
        <v>0</v>
      </c>
      <c r="H58" s="167" t="str">
        <f t="shared" si="24"/>
        <v>-</v>
      </c>
      <c r="I58" s="181" t="str">
        <f t="shared" si="1"/>
        <v>-</v>
      </c>
      <c r="J58" s="167">
        <f t="shared" si="25"/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7" t="str">
        <f t="shared" si="26"/>
        <v>-</v>
      </c>
      <c r="Q58" s="181" t="str">
        <f t="shared" si="9"/>
        <v>-</v>
      </c>
      <c r="R58" s="167">
        <f t="shared" si="27"/>
        <v>0</v>
      </c>
      <c r="S58" s="166">
        <v>488</v>
      </c>
      <c r="T58" s="166">
        <v>1642</v>
      </c>
      <c r="U58" s="166">
        <v>2739</v>
      </c>
      <c r="V58" s="166">
        <v>2907</v>
      </c>
      <c r="W58" s="166">
        <v>2287</v>
      </c>
      <c r="X58" s="167">
        <f t="shared" si="28"/>
        <v>-0.21327829377364982</v>
      </c>
      <c r="Y58" s="181">
        <f t="shared" si="10"/>
        <v>3.6864754098360653</v>
      </c>
      <c r="Z58" s="167">
        <f t="shared" si="23"/>
        <v>7.2520309790665457E-4</v>
      </c>
    </row>
    <row r="59" spans="1:26" x14ac:dyDescent="0.25">
      <c r="A59" s="164" t="s">
        <v>125</v>
      </c>
      <c r="B59" s="165" t="s">
        <v>125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7" t="str">
        <f t="shared" si="24"/>
        <v>-</v>
      </c>
      <c r="I59" s="181" t="str">
        <f t="shared" si="1"/>
        <v>-</v>
      </c>
      <c r="J59" s="167">
        <f t="shared" si="25"/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7" t="str">
        <f t="shared" si="26"/>
        <v>-</v>
      </c>
      <c r="Q59" s="181" t="str">
        <f t="shared" si="9"/>
        <v>-</v>
      </c>
      <c r="R59" s="167">
        <f t="shared" si="27"/>
        <v>0</v>
      </c>
      <c r="S59" s="166">
        <v>271</v>
      </c>
      <c r="T59" s="166">
        <v>377</v>
      </c>
      <c r="U59" s="166">
        <v>866</v>
      </c>
      <c r="V59" s="166">
        <v>806</v>
      </c>
      <c r="W59" s="166">
        <v>1078</v>
      </c>
      <c r="X59" s="167">
        <f t="shared" si="28"/>
        <v>0.33746898263027303</v>
      </c>
      <c r="Y59" s="181">
        <f t="shared" si="10"/>
        <v>2.9778597785977858</v>
      </c>
      <c r="Z59" s="167">
        <f t="shared" si="23"/>
        <v>2.2929020912273196E-4</v>
      </c>
    </row>
    <row r="60" spans="1:26" x14ac:dyDescent="0.25">
      <c r="A60" s="164" t="s">
        <v>121</v>
      </c>
      <c r="B60" s="165" t="s">
        <v>121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7" t="str">
        <f t="shared" si="24"/>
        <v>-</v>
      </c>
      <c r="I60" s="181" t="str">
        <f t="shared" si="1"/>
        <v>-</v>
      </c>
      <c r="J60" s="167">
        <f t="shared" si="25"/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7" t="str">
        <f t="shared" si="26"/>
        <v>-</v>
      </c>
      <c r="Q60" s="181" t="str">
        <f t="shared" si="9"/>
        <v>-</v>
      </c>
      <c r="R60" s="167">
        <f t="shared" si="27"/>
        <v>0</v>
      </c>
      <c r="S60" s="166">
        <v>177</v>
      </c>
      <c r="T60" s="166">
        <v>476</v>
      </c>
      <c r="U60" s="166">
        <v>649</v>
      </c>
      <c r="V60" s="166">
        <v>683</v>
      </c>
      <c r="W60" s="166">
        <v>802</v>
      </c>
      <c r="X60" s="167">
        <f t="shared" si="28"/>
        <v>0.17423133235724753</v>
      </c>
      <c r="Y60" s="181">
        <f t="shared" si="10"/>
        <v>3.5310734463276834</v>
      </c>
      <c r="Z60" s="167">
        <f t="shared" si="23"/>
        <v>1.7183527219474947E-4</v>
      </c>
    </row>
    <row r="61" spans="1:26" x14ac:dyDescent="0.25">
      <c r="A61" s="164" t="s">
        <v>130</v>
      </c>
      <c r="B61" s="165" t="s">
        <v>130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7" t="str">
        <f t="shared" si="24"/>
        <v>-</v>
      </c>
      <c r="I61" s="181" t="str">
        <f t="shared" si="1"/>
        <v>-</v>
      </c>
      <c r="J61" s="167">
        <f t="shared" si="25"/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7" t="str">
        <f t="shared" si="26"/>
        <v>-</v>
      </c>
      <c r="Q61" s="181" t="str">
        <f t="shared" si="9"/>
        <v>-</v>
      </c>
      <c r="R61" s="167">
        <f t="shared" si="27"/>
        <v>0</v>
      </c>
      <c r="S61" s="166">
        <v>76</v>
      </c>
      <c r="T61" s="166">
        <v>98</v>
      </c>
      <c r="U61" s="166">
        <v>132</v>
      </c>
      <c r="V61" s="166">
        <v>239</v>
      </c>
      <c r="W61" s="166">
        <v>141</v>
      </c>
      <c r="X61" s="167">
        <f t="shared" si="28"/>
        <v>-0.41004184100418406</v>
      </c>
      <c r="Y61" s="181">
        <f t="shared" si="10"/>
        <v>0.85526315789473695</v>
      </c>
      <c r="Z61" s="167">
        <f t="shared" si="23"/>
        <v>3.4949546887067689E-5</v>
      </c>
    </row>
    <row r="62" spans="1:26" x14ac:dyDescent="0.25">
      <c r="A62" s="164" t="s">
        <v>133</v>
      </c>
      <c r="B62" s="165" t="s">
        <v>133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7" t="str">
        <f t="shared" si="24"/>
        <v>-</v>
      </c>
      <c r="I62" s="181" t="str">
        <f t="shared" si="1"/>
        <v>-</v>
      </c>
      <c r="J62" s="167">
        <f t="shared" si="25"/>
        <v>0</v>
      </c>
      <c r="K62" s="166">
        <v>0</v>
      </c>
      <c r="L62" s="166">
        <v>0</v>
      </c>
      <c r="M62" s="166">
        <v>0</v>
      </c>
      <c r="N62" s="166">
        <v>0</v>
      </c>
      <c r="O62" s="166">
        <v>0</v>
      </c>
      <c r="P62" s="167" t="str">
        <f t="shared" si="26"/>
        <v>-</v>
      </c>
      <c r="Q62" s="181" t="str">
        <f t="shared" si="9"/>
        <v>-</v>
      </c>
      <c r="R62" s="167">
        <f t="shared" si="27"/>
        <v>0</v>
      </c>
      <c r="S62" s="166">
        <v>121</v>
      </c>
      <c r="T62" s="166">
        <v>91</v>
      </c>
      <c r="U62" s="166">
        <v>153</v>
      </c>
      <c r="V62" s="166">
        <v>195</v>
      </c>
      <c r="W62" s="166">
        <v>154</v>
      </c>
      <c r="X62" s="167">
        <f t="shared" si="28"/>
        <v>-0.21025641025641029</v>
      </c>
      <c r="Y62" s="181">
        <f t="shared" si="10"/>
        <v>0.27272727272727271</v>
      </c>
      <c r="Z62" s="167">
        <f t="shared" si="23"/>
        <v>4.0509702073646636E-5</v>
      </c>
    </row>
    <row r="63" spans="1:26" x14ac:dyDescent="0.25">
      <c r="A63" s="169" t="s">
        <v>147</v>
      </c>
      <c r="B63" s="170" t="s">
        <v>147</v>
      </c>
      <c r="C63" s="171">
        <f>C55-SUM(C56:C62)</f>
        <v>0</v>
      </c>
      <c r="D63" s="171">
        <f>D55-SUM(D56:D62)</f>
        <v>0</v>
      </c>
      <c r="E63" s="171">
        <f>E55-SUM(E56:E62)</f>
        <v>0</v>
      </c>
      <c r="F63" s="171">
        <f>F55-SUM(F56:F62)</f>
        <v>0</v>
      </c>
      <c r="G63" s="171">
        <f>G55-SUM(G56:G62)</f>
        <v>0</v>
      </c>
      <c r="H63" s="172" t="str">
        <f t="shared" si="24"/>
        <v>-</v>
      </c>
      <c r="I63" s="182" t="str">
        <f t="shared" si="1"/>
        <v>-</v>
      </c>
      <c r="J63" s="172">
        <f t="shared" si="25"/>
        <v>0</v>
      </c>
      <c r="K63" s="171">
        <f>K55-SUM(K56:K62)</f>
        <v>0</v>
      </c>
      <c r="L63" s="171">
        <f>L55-SUM(L56:L62)</f>
        <v>0</v>
      </c>
      <c r="M63" s="171">
        <f>M55-SUM(M56:M62)</f>
        <v>0</v>
      </c>
      <c r="N63" s="171">
        <f>N55-SUM(N56:N62)</f>
        <v>0</v>
      </c>
      <c r="O63" s="171">
        <f>O55-SUM(O56:O62)</f>
        <v>0</v>
      </c>
      <c r="P63" s="172" t="str">
        <f t="shared" si="26"/>
        <v>-</v>
      </c>
      <c r="Q63" s="182" t="str">
        <f t="shared" si="9"/>
        <v>-</v>
      </c>
      <c r="R63" s="172">
        <f t="shared" si="27"/>
        <v>0</v>
      </c>
      <c r="S63" s="171">
        <f>S55-SUM(S56:S62)</f>
        <v>2384</v>
      </c>
      <c r="T63" s="171">
        <f>T55-SUM(T56:T62)</f>
        <v>4347</v>
      </c>
      <c r="U63" s="171">
        <f>U55-SUM(U56:U62)</f>
        <v>9249</v>
      </c>
      <c r="V63" s="171">
        <f>V55-SUM(V56:V62)</f>
        <v>10298</v>
      </c>
      <c r="W63" s="171">
        <f>W55-SUM(W56:W62)</f>
        <v>10353</v>
      </c>
      <c r="X63" s="172">
        <f t="shared" si="28"/>
        <v>5.3408428821131171E-3</v>
      </c>
      <c r="Y63" s="182">
        <f t="shared" si="10"/>
        <v>3.3427013422818792</v>
      </c>
      <c r="Z63" s="172">
        <f t="shared" si="23"/>
        <v>2.4488512057461291E-3</v>
      </c>
    </row>
    <row r="64" spans="1:26" x14ac:dyDescent="0.25">
      <c r="A64" s="1"/>
      <c r="B64" s="157" t="s">
        <v>49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6" x14ac:dyDescent="0.25">
      <c r="A65" s="1" t="s">
        <v>0</v>
      </c>
      <c r="B65" s="158" t="s">
        <v>70</v>
      </c>
      <c r="C65" s="178">
        <f>C66+C69</f>
        <v>0</v>
      </c>
      <c r="D65" s="178">
        <f>D66+D69</f>
        <v>0</v>
      </c>
      <c r="E65" s="178">
        <f>E66+E69</f>
        <v>0</v>
      </c>
      <c r="F65" s="178">
        <f>F66+F69</f>
        <v>0</v>
      </c>
      <c r="G65" s="178">
        <f>G66+G69</f>
        <v>0</v>
      </c>
      <c r="H65" s="179" t="str">
        <f>IFERROR(G65/F65-1,"-")</f>
        <v>-</v>
      </c>
      <c r="I65" s="179" t="str">
        <f t="shared" si="1"/>
        <v>-</v>
      </c>
      <c r="J65" s="179">
        <f>G65/G$9</f>
        <v>0</v>
      </c>
      <c r="K65" s="178">
        <f>K66+K69</f>
        <v>0</v>
      </c>
      <c r="L65" s="178">
        <f>L66+L69</f>
        <v>0</v>
      </c>
      <c r="M65" s="178">
        <f>M66+M69</f>
        <v>0</v>
      </c>
      <c r="N65" s="178">
        <f>N66+N69</f>
        <v>0</v>
      </c>
      <c r="O65" s="178">
        <f>O66+O69</f>
        <v>0</v>
      </c>
      <c r="P65" s="179" t="str">
        <f>IFERROR(O65/N65-1,"-")</f>
        <v>-</v>
      </c>
      <c r="Q65" s="179" t="str">
        <f t="shared" si="9"/>
        <v>-</v>
      </c>
      <c r="R65" s="179">
        <f>O65/O$9</f>
        <v>0</v>
      </c>
      <c r="S65" s="178">
        <f>S66+S69</f>
        <v>54073</v>
      </c>
      <c r="T65" s="178">
        <f>T66+T69</f>
        <v>62020</v>
      </c>
      <c r="U65" s="178">
        <f>U66+U69</f>
        <v>151473</v>
      </c>
      <c r="V65" s="178">
        <f>V66+V69</f>
        <v>170958</v>
      </c>
      <c r="W65" s="178">
        <f>W66+W69</f>
        <v>191595</v>
      </c>
      <c r="X65" s="179">
        <f>IFERROR(W65/V65-1,"-")</f>
        <v>0.12071385954444946</v>
      </c>
      <c r="Y65" s="179">
        <f t="shared" si="10"/>
        <v>2.5432655854123132</v>
      </c>
      <c r="Z65" s="179">
        <f t="shared" ref="Z65:Z77" si="29">U65/U$9</f>
        <v>4.0105399360793971E-2</v>
      </c>
    </row>
    <row r="66" spans="1:26" x14ac:dyDescent="0.25">
      <c r="A66" s="1" t="s">
        <v>98</v>
      </c>
      <c r="B66" s="161" t="s">
        <v>99</v>
      </c>
      <c r="C66" s="162">
        <v>0</v>
      </c>
      <c r="D66" s="162">
        <v>0</v>
      </c>
      <c r="E66" s="162">
        <v>0</v>
      </c>
      <c r="F66" s="162">
        <v>0</v>
      </c>
      <c r="G66" s="162">
        <v>0</v>
      </c>
      <c r="H66" s="163" t="str">
        <f>IFERROR(G66/F66-1,"-")</f>
        <v>-</v>
      </c>
      <c r="I66" s="180" t="str">
        <f t="shared" si="1"/>
        <v>-</v>
      </c>
      <c r="J66" s="163">
        <f>G66/G$9</f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3" t="str">
        <f>IFERROR(O66/N66-1,"-")</f>
        <v>-</v>
      </c>
      <c r="Q66" s="180" t="str">
        <f t="shared" si="9"/>
        <v>-</v>
      </c>
      <c r="R66" s="163">
        <f>O66/O$9</f>
        <v>0</v>
      </c>
      <c r="S66" s="162">
        <v>24032</v>
      </c>
      <c r="T66" s="162">
        <v>25803</v>
      </c>
      <c r="U66" s="162">
        <v>30941</v>
      </c>
      <c r="V66" s="162">
        <v>45548</v>
      </c>
      <c r="W66" s="162">
        <v>58550</v>
      </c>
      <c r="X66" s="163">
        <f>IFERROR(W66/V66-1,"-")</f>
        <v>0.28545710020198478</v>
      </c>
      <c r="Y66" s="180">
        <f t="shared" si="10"/>
        <v>1.4363348868175767</v>
      </c>
      <c r="Z66" s="163">
        <f t="shared" si="29"/>
        <v>8.1922267441875852E-3</v>
      </c>
    </row>
    <row r="67" spans="1:26" x14ac:dyDescent="0.25">
      <c r="A67" s="164" t="s">
        <v>105</v>
      </c>
      <c r="B67" s="165" t="s">
        <v>105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7" t="str">
        <f>IFERROR(G67/F67-1,"-")</f>
        <v>-</v>
      </c>
      <c r="I67" s="181" t="str">
        <f t="shared" si="1"/>
        <v>-</v>
      </c>
      <c r="J67" s="167">
        <f>G67/G$9</f>
        <v>0</v>
      </c>
      <c r="K67" s="166">
        <v>0</v>
      </c>
      <c r="L67" s="166">
        <v>0</v>
      </c>
      <c r="M67" s="166">
        <v>0</v>
      </c>
      <c r="N67" s="166">
        <v>0</v>
      </c>
      <c r="O67" s="166">
        <v>0</v>
      </c>
      <c r="P67" s="167" t="str">
        <f>IFERROR(O67/N67-1,"-")</f>
        <v>-</v>
      </c>
      <c r="Q67" s="181" t="str">
        <f t="shared" si="9"/>
        <v>-</v>
      </c>
      <c r="R67" s="167">
        <f>O67/O$9</f>
        <v>0</v>
      </c>
      <c r="S67" s="166">
        <v>8814</v>
      </c>
      <c r="T67" s="166">
        <v>21207</v>
      </c>
      <c r="U67" s="166">
        <v>22920</v>
      </c>
      <c r="V67" s="166">
        <v>31464</v>
      </c>
      <c r="W67" s="166">
        <v>34800</v>
      </c>
      <c r="X67" s="167">
        <f>IFERROR(W67/V67-1,"-")</f>
        <v>0.10602593440122043</v>
      </c>
      <c r="Y67" s="181">
        <f t="shared" si="10"/>
        <v>2.9482641252552755</v>
      </c>
      <c r="Z67" s="167">
        <f t="shared" si="29"/>
        <v>6.0685122322090262E-3</v>
      </c>
    </row>
    <row r="68" spans="1:26" x14ac:dyDescent="0.25">
      <c r="A68" s="164" t="s">
        <v>102</v>
      </c>
      <c r="B68" s="165" t="s">
        <v>102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7" t="str">
        <f>IFERROR(G68/F68-1,"-")</f>
        <v>-</v>
      </c>
      <c r="I68" s="181" t="str">
        <f t="shared" si="1"/>
        <v>-</v>
      </c>
      <c r="J68" s="167">
        <f>G68/G$9</f>
        <v>0</v>
      </c>
      <c r="K68" s="166">
        <v>0</v>
      </c>
      <c r="L68" s="166">
        <v>0</v>
      </c>
      <c r="M68" s="166">
        <v>0</v>
      </c>
      <c r="N68" s="166">
        <v>0</v>
      </c>
      <c r="O68" s="166">
        <v>0</v>
      </c>
      <c r="P68" s="167" t="str">
        <f>IFERROR(O68/N68-1,"-")</f>
        <v>-</v>
      </c>
      <c r="Q68" s="181" t="str">
        <f t="shared" si="9"/>
        <v>-</v>
      </c>
      <c r="R68" s="167">
        <f>O68/O$9</f>
        <v>0</v>
      </c>
      <c r="S68" s="166">
        <v>15218</v>
      </c>
      <c r="T68" s="166">
        <v>4596</v>
      </c>
      <c r="U68" s="166">
        <v>8021</v>
      </c>
      <c r="V68" s="166">
        <v>14084</v>
      </c>
      <c r="W68" s="166">
        <v>23750</v>
      </c>
      <c r="X68" s="167">
        <f>IFERROR(W68/V68-1,"-")</f>
        <v>0.68631070718545861</v>
      </c>
      <c r="Y68" s="181">
        <f t="shared" si="10"/>
        <v>0.56065185963990016</v>
      </c>
      <c r="Z68" s="167">
        <f t="shared" si="29"/>
        <v>2.1237145119785599E-3</v>
      </c>
    </row>
    <row r="69" spans="1:26" x14ac:dyDescent="0.25">
      <c r="A69" s="1" t="s">
        <v>148</v>
      </c>
      <c r="B69" s="161" t="s">
        <v>109</v>
      </c>
      <c r="C69" s="162">
        <v>0</v>
      </c>
      <c r="D69" s="162">
        <v>0</v>
      </c>
      <c r="E69" s="162">
        <v>0</v>
      </c>
      <c r="F69" s="162">
        <v>0</v>
      </c>
      <c r="G69" s="162">
        <v>0</v>
      </c>
      <c r="H69" s="163" t="str">
        <f>IFERROR(G69/F69-1,"-")</f>
        <v>-</v>
      </c>
      <c r="I69" s="180" t="str">
        <f t="shared" si="1"/>
        <v>-</v>
      </c>
      <c r="J69" s="163">
        <f>G69/G$9</f>
        <v>0</v>
      </c>
      <c r="K69" s="162">
        <v>0</v>
      </c>
      <c r="L69" s="162">
        <v>0</v>
      </c>
      <c r="M69" s="162">
        <v>0</v>
      </c>
      <c r="N69" s="162">
        <v>0</v>
      </c>
      <c r="O69" s="162">
        <v>0</v>
      </c>
      <c r="P69" s="163" t="str">
        <f>IFERROR(O69/N69-1,"-")</f>
        <v>-</v>
      </c>
      <c r="Q69" s="180" t="str">
        <f t="shared" si="9"/>
        <v>-</v>
      </c>
      <c r="R69" s="163">
        <f>O69/O$9</f>
        <v>0</v>
      </c>
      <c r="S69" s="162">
        <v>30041</v>
      </c>
      <c r="T69" s="162">
        <v>36217</v>
      </c>
      <c r="U69" s="162">
        <v>120532</v>
      </c>
      <c r="V69" s="162">
        <v>125410</v>
      </c>
      <c r="W69" s="162">
        <v>133045</v>
      </c>
      <c r="X69" s="163">
        <f>IFERROR(W69/V69-1,"-")</f>
        <v>6.0880312574754791E-2</v>
      </c>
      <c r="Y69" s="180">
        <f t="shared" si="10"/>
        <v>3.428780666422556</v>
      </c>
      <c r="Z69" s="163">
        <f t="shared" si="29"/>
        <v>3.1913172616606381E-2</v>
      </c>
    </row>
    <row r="70" spans="1:26" x14ac:dyDescent="0.25">
      <c r="A70" s="164" t="s">
        <v>112</v>
      </c>
      <c r="B70" s="165" t="s">
        <v>112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7" t="str">
        <f t="shared" ref="H70:H77" si="30">IFERROR(G70/F70-1,"-")</f>
        <v>-</v>
      </c>
      <c r="I70" s="181" t="str">
        <f t="shared" si="1"/>
        <v>-</v>
      </c>
      <c r="J70" s="167">
        <f t="shared" ref="J70:J77" si="31">G70/G$9</f>
        <v>0</v>
      </c>
      <c r="K70" s="166">
        <v>0</v>
      </c>
      <c r="L70" s="166">
        <v>0</v>
      </c>
      <c r="M70" s="166">
        <v>0</v>
      </c>
      <c r="N70" s="166">
        <v>0</v>
      </c>
      <c r="O70" s="166">
        <v>0</v>
      </c>
      <c r="P70" s="167" t="str">
        <f t="shared" ref="P70:P77" si="32">IFERROR(O70/N70-1,"-")</f>
        <v>-</v>
      </c>
      <c r="Q70" s="181" t="str">
        <f t="shared" si="9"/>
        <v>-</v>
      </c>
      <c r="R70" s="167">
        <f t="shared" ref="R70:R77" si="33">O70/O$9</f>
        <v>0</v>
      </c>
      <c r="S70" s="166">
        <v>13564</v>
      </c>
      <c r="T70" s="166">
        <v>7549</v>
      </c>
      <c r="U70" s="166">
        <v>52809</v>
      </c>
      <c r="V70" s="166">
        <v>48101</v>
      </c>
      <c r="W70" s="166">
        <v>45250</v>
      </c>
      <c r="X70" s="167">
        <f t="shared" ref="X70:X77" si="34">IFERROR(W70/V70-1,"-")</f>
        <v>-5.9271117024594089E-2</v>
      </c>
      <c r="Y70" s="181">
        <f t="shared" si="10"/>
        <v>2.3360365673842525</v>
      </c>
      <c r="Z70" s="167">
        <f t="shared" si="29"/>
        <v>1.3982201678478466E-2</v>
      </c>
    </row>
    <row r="71" spans="1:26" x14ac:dyDescent="0.25">
      <c r="A71" s="164" t="s">
        <v>115</v>
      </c>
      <c r="B71" s="165" t="s">
        <v>115</v>
      </c>
      <c r="C71" s="166">
        <v>0</v>
      </c>
      <c r="D71" s="166">
        <v>0</v>
      </c>
      <c r="E71" s="166">
        <v>0</v>
      </c>
      <c r="F71" s="166">
        <v>0</v>
      </c>
      <c r="G71" s="166">
        <v>0</v>
      </c>
      <c r="H71" s="167" t="str">
        <f t="shared" si="30"/>
        <v>-</v>
      </c>
      <c r="I71" s="181" t="str">
        <f t="shared" si="1"/>
        <v>-</v>
      </c>
      <c r="J71" s="167">
        <f t="shared" si="31"/>
        <v>0</v>
      </c>
      <c r="K71" s="166">
        <v>0</v>
      </c>
      <c r="L71" s="166">
        <v>0</v>
      </c>
      <c r="M71" s="166">
        <v>0</v>
      </c>
      <c r="N71" s="166">
        <v>0</v>
      </c>
      <c r="O71" s="166">
        <v>0</v>
      </c>
      <c r="P71" s="167" t="str">
        <f t="shared" si="32"/>
        <v>-</v>
      </c>
      <c r="Q71" s="181" t="str">
        <f t="shared" si="9"/>
        <v>-</v>
      </c>
      <c r="R71" s="167">
        <f t="shared" si="33"/>
        <v>0</v>
      </c>
      <c r="S71" s="166">
        <v>3277</v>
      </c>
      <c r="T71" s="166">
        <v>3513</v>
      </c>
      <c r="U71" s="166">
        <v>7009</v>
      </c>
      <c r="V71" s="166">
        <v>9961</v>
      </c>
      <c r="W71" s="166">
        <v>9892</v>
      </c>
      <c r="X71" s="167">
        <f t="shared" si="34"/>
        <v>-6.9270153599035877E-3</v>
      </c>
      <c r="Y71" s="181">
        <f t="shared" si="10"/>
        <v>2.0186145865120535</v>
      </c>
      <c r="Z71" s="167">
        <f t="shared" si="29"/>
        <v>1.8557679858443744E-3</v>
      </c>
    </row>
    <row r="72" spans="1:26" x14ac:dyDescent="0.25">
      <c r="A72" s="164" t="s">
        <v>118</v>
      </c>
      <c r="B72" s="165" t="s">
        <v>118</v>
      </c>
      <c r="C72" s="166">
        <v>0</v>
      </c>
      <c r="D72" s="166">
        <v>0</v>
      </c>
      <c r="E72" s="166">
        <v>0</v>
      </c>
      <c r="F72" s="166">
        <v>0</v>
      </c>
      <c r="G72" s="166">
        <v>0</v>
      </c>
      <c r="H72" s="167" t="str">
        <f t="shared" si="30"/>
        <v>-</v>
      </c>
      <c r="I72" s="181" t="str">
        <f t="shared" si="1"/>
        <v>-</v>
      </c>
      <c r="J72" s="167">
        <f t="shared" si="31"/>
        <v>0</v>
      </c>
      <c r="K72" s="166">
        <v>0</v>
      </c>
      <c r="L72" s="166">
        <v>0</v>
      </c>
      <c r="M72" s="166">
        <v>0</v>
      </c>
      <c r="N72" s="166">
        <v>0</v>
      </c>
      <c r="O72" s="166">
        <v>0</v>
      </c>
      <c r="P72" s="167" t="str">
        <f t="shared" si="32"/>
        <v>-</v>
      </c>
      <c r="Q72" s="181" t="str">
        <f t="shared" si="9"/>
        <v>-</v>
      </c>
      <c r="R72" s="167">
        <f t="shared" si="33"/>
        <v>0</v>
      </c>
      <c r="S72" s="166">
        <v>3407</v>
      </c>
      <c r="T72" s="166">
        <v>6247</v>
      </c>
      <c r="U72" s="166">
        <v>17604</v>
      </c>
      <c r="V72" s="166">
        <v>15357</v>
      </c>
      <c r="W72" s="166">
        <v>19078</v>
      </c>
      <c r="X72" s="167">
        <f t="shared" si="34"/>
        <v>0.24229992837142666</v>
      </c>
      <c r="Y72" s="181">
        <f t="shared" si="10"/>
        <v>4.599647783974171</v>
      </c>
      <c r="Z72" s="167">
        <f t="shared" si="29"/>
        <v>4.6609986621207545E-3</v>
      </c>
    </row>
    <row r="73" spans="1:26" x14ac:dyDescent="0.25">
      <c r="A73" s="164" t="s">
        <v>125</v>
      </c>
      <c r="B73" s="165" t="s">
        <v>125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7" t="str">
        <f t="shared" si="30"/>
        <v>-</v>
      </c>
      <c r="I73" s="181" t="str">
        <f t="shared" si="1"/>
        <v>-</v>
      </c>
      <c r="J73" s="167">
        <f t="shared" si="31"/>
        <v>0</v>
      </c>
      <c r="K73" s="166">
        <v>0</v>
      </c>
      <c r="L73" s="166">
        <v>0</v>
      </c>
      <c r="M73" s="166">
        <v>0</v>
      </c>
      <c r="N73" s="166">
        <v>0</v>
      </c>
      <c r="O73" s="166">
        <v>0</v>
      </c>
      <c r="P73" s="167" t="str">
        <f t="shared" si="32"/>
        <v>-</v>
      </c>
      <c r="Q73" s="181" t="str">
        <f t="shared" si="9"/>
        <v>-</v>
      </c>
      <c r="R73" s="167">
        <f t="shared" si="33"/>
        <v>0</v>
      </c>
      <c r="S73" s="166">
        <v>502</v>
      </c>
      <c r="T73" s="166">
        <v>1777</v>
      </c>
      <c r="U73" s="166">
        <v>2468</v>
      </c>
      <c r="V73" s="166">
        <v>3478</v>
      </c>
      <c r="W73" s="166">
        <v>4281</v>
      </c>
      <c r="X73" s="167">
        <f t="shared" si="34"/>
        <v>0.23087981598619889</v>
      </c>
      <c r="Y73" s="181">
        <f t="shared" si="10"/>
        <v>7.5278884462151403</v>
      </c>
      <c r="Z73" s="167">
        <f t="shared" si="29"/>
        <v>6.5345061907032612E-4</v>
      </c>
    </row>
    <row r="74" spans="1:26" x14ac:dyDescent="0.25">
      <c r="A74" s="164" t="s">
        <v>121</v>
      </c>
      <c r="B74" s="165" t="s">
        <v>121</v>
      </c>
      <c r="C74" s="166">
        <v>0</v>
      </c>
      <c r="D74" s="166">
        <v>0</v>
      </c>
      <c r="E74" s="166">
        <v>0</v>
      </c>
      <c r="F74" s="166">
        <v>0</v>
      </c>
      <c r="G74" s="166">
        <v>0</v>
      </c>
      <c r="H74" s="167" t="str">
        <f t="shared" si="30"/>
        <v>-</v>
      </c>
      <c r="I74" s="181" t="str">
        <f t="shared" ref="I74:I137" si="35">IFERROR(G74/C74-1,"-")</f>
        <v>-</v>
      </c>
      <c r="J74" s="167">
        <f t="shared" si="31"/>
        <v>0</v>
      </c>
      <c r="K74" s="166">
        <v>0</v>
      </c>
      <c r="L74" s="166">
        <v>0</v>
      </c>
      <c r="M74" s="166">
        <v>0</v>
      </c>
      <c r="N74" s="166">
        <v>0</v>
      </c>
      <c r="O74" s="166">
        <v>0</v>
      </c>
      <c r="P74" s="167" t="str">
        <f t="shared" si="32"/>
        <v>-</v>
      </c>
      <c r="Q74" s="181" t="str">
        <f t="shared" si="9"/>
        <v>-</v>
      </c>
      <c r="R74" s="167">
        <f t="shared" si="33"/>
        <v>0</v>
      </c>
      <c r="S74" s="166">
        <v>1200</v>
      </c>
      <c r="T74" s="166">
        <v>1607</v>
      </c>
      <c r="U74" s="166">
        <v>2853</v>
      </c>
      <c r="V74" s="166">
        <v>2272</v>
      </c>
      <c r="W74" s="166">
        <v>3870</v>
      </c>
      <c r="X74" s="167">
        <f t="shared" si="34"/>
        <v>0.70334507042253525</v>
      </c>
      <c r="Y74" s="181">
        <f t="shared" si="10"/>
        <v>2.2250000000000001</v>
      </c>
      <c r="Z74" s="167">
        <f t="shared" si="29"/>
        <v>7.5538679749094029E-4</v>
      </c>
    </row>
    <row r="75" spans="1:26" x14ac:dyDescent="0.25">
      <c r="A75" s="164" t="s">
        <v>130</v>
      </c>
      <c r="B75" s="165" t="s">
        <v>130</v>
      </c>
      <c r="C75" s="166">
        <v>0</v>
      </c>
      <c r="D75" s="166">
        <v>0</v>
      </c>
      <c r="E75" s="166">
        <v>0</v>
      </c>
      <c r="F75" s="166">
        <v>0</v>
      </c>
      <c r="G75" s="166">
        <v>0</v>
      </c>
      <c r="H75" s="167" t="str">
        <f t="shared" si="30"/>
        <v>-</v>
      </c>
      <c r="I75" s="181" t="str">
        <f t="shared" si="35"/>
        <v>-</v>
      </c>
      <c r="J75" s="167">
        <f t="shared" si="31"/>
        <v>0</v>
      </c>
      <c r="K75" s="166">
        <v>0</v>
      </c>
      <c r="L75" s="166">
        <v>0</v>
      </c>
      <c r="M75" s="166">
        <v>0</v>
      </c>
      <c r="N75" s="166">
        <v>0</v>
      </c>
      <c r="O75" s="166">
        <v>0</v>
      </c>
      <c r="P75" s="167" t="str">
        <f t="shared" si="32"/>
        <v>-</v>
      </c>
      <c r="Q75" s="181" t="str">
        <f t="shared" si="9"/>
        <v>-</v>
      </c>
      <c r="R75" s="167">
        <f t="shared" si="33"/>
        <v>0</v>
      </c>
      <c r="S75" s="166">
        <v>651</v>
      </c>
      <c r="T75" s="166">
        <v>1674</v>
      </c>
      <c r="U75" s="166">
        <v>2685</v>
      </c>
      <c r="V75" s="166">
        <v>3745</v>
      </c>
      <c r="W75" s="166">
        <v>2300</v>
      </c>
      <c r="X75" s="167">
        <f t="shared" si="34"/>
        <v>-0.3858477970627503</v>
      </c>
      <c r="Y75" s="181">
        <f t="shared" si="10"/>
        <v>2.5330261136712751</v>
      </c>
      <c r="Z75" s="167">
        <f t="shared" si="29"/>
        <v>7.1090555599830866E-4</v>
      </c>
    </row>
    <row r="76" spans="1:26" x14ac:dyDescent="0.25">
      <c r="A76" s="164" t="s">
        <v>133</v>
      </c>
      <c r="B76" s="165" t="s">
        <v>133</v>
      </c>
      <c r="C76" s="166">
        <v>0</v>
      </c>
      <c r="D76" s="166">
        <v>0</v>
      </c>
      <c r="E76" s="166">
        <v>0</v>
      </c>
      <c r="F76" s="166">
        <v>0</v>
      </c>
      <c r="G76" s="166">
        <v>0</v>
      </c>
      <c r="H76" s="167" t="str">
        <f t="shared" si="30"/>
        <v>-</v>
      </c>
      <c r="I76" s="181" t="str">
        <f t="shared" si="35"/>
        <v>-</v>
      </c>
      <c r="J76" s="167">
        <f t="shared" si="31"/>
        <v>0</v>
      </c>
      <c r="K76" s="166">
        <v>0</v>
      </c>
      <c r="L76" s="166">
        <v>0</v>
      </c>
      <c r="M76" s="166">
        <v>0</v>
      </c>
      <c r="N76" s="166">
        <v>0</v>
      </c>
      <c r="O76" s="166">
        <v>0</v>
      </c>
      <c r="P76" s="167" t="str">
        <f t="shared" si="32"/>
        <v>-</v>
      </c>
      <c r="Q76" s="181" t="str">
        <f t="shared" si="9"/>
        <v>-</v>
      </c>
      <c r="R76" s="167">
        <f t="shared" si="33"/>
        <v>0</v>
      </c>
      <c r="S76" s="166">
        <v>907</v>
      </c>
      <c r="T76" s="166">
        <v>154</v>
      </c>
      <c r="U76" s="166">
        <v>799</v>
      </c>
      <c r="V76" s="166">
        <v>1039</v>
      </c>
      <c r="W76" s="166">
        <v>628</v>
      </c>
      <c r="X76" s="167">
        <f t="shared" si="34"/>
        <v>-0.39557266602502406</v>
      </c>
      <c r="Y76" s="181">
        <f t="shared" si="10"/>
        <v>-0.30760749724366043</v>
      </c>
      <c r="Z76" s="167">
        <f t="shared" si="29"/>
        <v>2.1155066638459911E-4</v>
      </c>
    </row>
    <row r="77" spans="1:26" x14ac:dyDescent="0.25">
      <c r="A77" s="169" t="s">
        <v>147</v>
      </c>
      <c r="B77" s="170" t="s">
        <v>147</v>
      </c>
      <c r="C77" s="171">
        <f>C69-SUM(C70:C76)</f>
        <v>0</v>
      </c>
      <c r="D77" s="171">
        <f>D69-SUM(D70:D76)</f>
        <v>0</v>
      </c>
      <c r="E77" s="171">
        <f>E69-SUM(E70:E76)</f>
        <v>0</v>
      </c>
      <c r="F77" s="171">
        <f>F69-SUM(F70:F76)</f>
        <v>0</v>
      </c>
      <c r="G77" s="171">
        <f>G69-SUM(G70:G76)</f>
        <v>0</v>
      </c>
      <c r="H77" s="172" t="str">
        <f t="shared" si="30"/>
        <v>-</v>
      </c>
      <c r="I77" s="182" t="str">
        <f t="shared" si="35"/>
        <v>-</v>
      </c>
      <c r="J77" s="172">
        <f t="shared" si="31"/>
        <v>0</v>
      </c>
      <c r="K77" s="171">
        <f>K69-SUM(K70:K76)</f>
        <v>0</v>
      </c>
      <c r="L77" s="171">
        <f>L69-SUM(L70:L76)</f>
        <v>0</v>
      </c>
      <c r="M77" s="171">
        <f>M69-SUM(M70:M76)</f>
        <v>0</v>
      </c>
      <c r="N77" s="171">
        <f>N69-SUM(N70:N76)</f>
        <v>0</v>
      </c>
      <c r="O77" s="171">
        <f>O69-SUM(O70:O76)</f>
        <v>0</v>
      </c>
      <c r="P77" s="172" t="str">
        <f t="shared" si="32"/>
        <v>-</v>
      </c>
      <c r="Q77" s="182" t="str">
        <f t="shared" si="9"/>
        <v>-</v>
      </c>
      <c r="R77" s="172">
        <f t="shared" si="33"/>
        <v>0</v>
      </c>
      <c r="S77" s="171">
        <f>S69-SUM(S70:S76)</f>
        <v>6533</v>
      </c>
      <c r="T77" s="171">
        <f>T69-SUM(T70:T76)</f>
        <v>13696</v>
      </c>
      <c r="U77" s="171">
        <f>U69-SUM(U70:U76)</f>
        <v>34305</v>
      </c>
      <c r="V77" s="171">
        <f>V69-SUM(V70:V76)</f>
        <v>41457</v>
      </c>
      <c r="W77" s="171">
        <f>W69-SUM(W70:W76)</f>
        <v>47746</v>
      </c>
      <c r="X77" s="172">
        <f t="shared" si="34"/>
        <v>0.15169935113491095</v>
      </c>
      <c r="Y77" s="182">
        <f t="shared" si="10"/>
        <v>6.3084341037808054</v>
      </c>
      <c r="Z77" s="172">
        <f t="shared" si="29"/>
        <v>9.0829106512186134E-3</v>
      </c>
    </row>
    <row r="78" spans="1:26" x14ac:dyDescent="0.25">
      <c r="A78" s="1"/>
      <c r="B78" s="157" t="s">
        <v>50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spans="1:26" x14ac:dyDescent="0.25">
      <c r="A79" s="1" t="s">
        <v>0</v>
      </c>
      <c r="B79" s="158" t="s">
        <v>70</v>
      </c>
      <c r="C79" s="178">
        <f>C80+C83</f>
        <v>34055</v>
      </c>
      <c r="D79" s="178">
        <f>D80+D83</f>
        <v>70827</v>
      </c>
      <c r="E79" s="178">
        <f>E80+E83</f>
        <v>98456</v>
      </c>
      <c r="F79" s="178">
        <f>F80+F83</f>
        <v>103299</v>
      </c>
      <c r="G79" s="178">
        <f>G80+G83</f>
        <v>118688</v>
      </c>
      <c r="H79" s="179">
        <f>IFERROR(G79/F79-1,"-")</f>
        <v>0.14897530469801246</v>
      </c>
      <c r="I79" s="179">
        <f t="shared" si="35"/>
        <v>2.4851857289678461</v>
      </c>
      <c r="J79" s="179">
        <f>G79/G$9</f>
        <v>0.15641333140048233</v>
      </c>
      <c r="K79" s="178">
        <f>K80+K83</f>
        <v>143122</v>
      </c>
      <c r="L79" s="178">
        <f>L80+L83</f>
        <v>214429</v>
      </c>
      <c r="M79" s="178">
        <f>M80+M83</f>
        <v>476344</v>
      </c>
      <c r="N79" s="178">
        <f>N80+N83</f>
        <v>549349</v>
      </c>
      <c r="O79" s="178">
        <f>O80+O83</f>
        <v>622363</v>
      </c>
      <c r="P79" s="179">
        <f>IFERROR(O79/N79-1,"-")</f>
        <v>0.13291004443441246</v>
      </c>
      <c r="Q79" s="179">
        <f t="shared" si="9"/>
        <v>3.3484789200821679</v>
      </c>
      <c r="R79" s="179">
        <f>O79/O$9</f>
        <v>0.17676598983762351</v>
      </c>
      <c r="S79" s="178">
        <f>S80+S83</f>
        <v>177177</v>
      </c>
      <c r="T79" s="178">
        <f>T80+T83</f>
        <v>285256</v>
      </c>
      <c r="U79" s="178">
        <f>U80+U83</f>
        <v>574800</v>
      </c>
      <c r="V79" s="178">
        <f>V80+V83</f>
        <v>652648</v>
      </c>
      <c r="W79" s="178">
        <f>W80+W83</f>
        <v>741051</v>
      </c>
      <c r="X79" s="179">
        <f>IFERROR(W79/V79-1,"-")</f>
        <v>0.13545280151015548</v>
      </c>
      <c r="Y79" s="179">
        <f t="shared" si="10"/>
        <v>3.1825462672920297</v>
      </c>
      <c r="Z79" s="179">
        <f t="shared" ref="Z79:Z91" si="36">U79/U$9</f>
        <v>0.15218939053550384</v>
      </c>
    </row>
    <row r="80" spans="1:26" x14ac:dyDescent="0.25">
      <c r="A80" s="1" t="s">
        <v>98</v>
      </c>
      <c r="B80" s="161" t="s">
        <v>99</v>
      </c>
      <c r="C80" s="162">
        <v>15296</v>
      </c>
      <c r="D80" s="162">
        <v>38077</v>
      </c>
      <c r="E80" s="162">
        <v>48839</v>
      </c>
      <c r="F80" s="162">
        <v>49185</v>
      </c>
      <c r="G80" s="162">
        <v>55960</v>
      </c>
      <c r="H80" s="163">
        <f>IFERROR(G80/F80-1,"-")</f>
        <v>0.13774524753481754</v>
      </c>
      <c r="I80" s="180">
        <f t="shared" si="35"/>
        <v>2.6584728033472804</v>
      </c>
      <c r="J80" s="163">
        <f>G80/G$9</f>
        <v>7.3747051304015501E-2</v>
      </c>
      <c r="K80" s="162">
        <v>67449</v>
      </c>
      <c r="L80" s="162">
        <v>109519</v>
      </c>
      <c r="M80" s="162">
        <v>230615</v>
      </c>
      <c r="N80" s="162">
        <v>229974</v>
      </c>
      <c r="O80" s="162">
        <v>243808</v>
      </c>
      <c r="P80" s="163">
        <f>IFERROR(O80/N80-1,"-")</f>
        <v>6.0154626175132897E-2</v>
      </c>
      <c r="Q80" s="180">
        <f t="shared" si="9"/>
        <v>2.6147014781538642</v>
      </c>
      <c r="R80" s="163">
        <f>O80/O$9</f>
        <v>6.9247308163131988E-2</v>
      </c>
      <c r="S80" s="162">
        <v>82745</v>
      </c>
      <c r="T80" s="162">
        <v>147596</v>
      </c>
      <c r="U80" s="162">
        <v>279454</v>
      </c>
      <c r="V80" s="162">
        <v>279159</v>
      </c>
      <c r="W80" s="162">
        <v>299768</v>
      </c>
      <c r="X80" s="163">
        <f>IFERROR(W80/V80-1,"-")</f>
        <v>7.3825311023467011E-2</v>
      </c>
      <c r="Y80" s="180">
        <f t="shared" si="10"/>
        <v>2.6227929180010876</v>
      </c>
      <c r="Z80" s="163">
        <f t="shared" si="36"/>
        <v>7.3990838452868288E-2</v>
      </c>
    </row>
    <row r="81" spans="1:26" x14ac:dyDescent="0.25">
      <c r="A81" s="164" t="s">
        <v>105</v>
      </c>
      <c r="B81" s="165" t="s">
        <v>105</v>
      </c>
      <c r="C81" s="166">
        <v>7696</v>
      </c>
      <c r="D81" s="166">
        <v>24218</v>
      </c>
      <c r="E81" s="166">
        <v>29828</v>
      </c>
      <c r="F81" s="166">
        <v>29979</v>
      </c>
      <c r="G81" s="166">
        <v>30308</v>
      </c>
      <c r="H81" s="167">
        <f>IFERROR(G81/F81-1,"-")</f>
        <v>1.0974348710764303E-2</v>
      </c>
      <c r="I81" s="181">
        <f t="shared" si="35"/>
        <v>2.938149688149688</v>
      </c>
      <c r="J81" s="167">
        <f>G81/G$9</f>
        <v>3.9941487328843846E-2</v>
      </c>
      <c r="K81" s="166">
        <v>11781</v>
      </c>
      <c r="L81" s="166">
        <v>24585</v>
      </c>
      <c r="M81" s="166">
        <v>36378</v>
      </c>
      <c r="N81" s="166">
        <v>30210</v>
      </c>
      <c r="O81" s="166">
        <v>42021</v>
      </c>
      <c r="P81" s="167">
        <f>IFERROR(O81/N81-1,"-")</f>
        <v>0.39096325719960268</v>
      </c>
      <c r="Q81" s="181">
        <f t="shared" si="9"/>
        <v>2.5668449197860963</v>
      </c>
      <c r="R81" s="167">
        <f>O81/O$9</f>
        <v>1.1934969879261424E-2</v>
      </c>
      <c r="S81" s="166">
        <v>19477</v>
      </c>
      <c r="T81" s="166">
        <v>48803</v>
      </c>
      <c r="U81" s="166">
        <v>66206</v>
      </c>
      <c r="V81" s="166">
        <v>60189</v>
      </c>
      <c r="W81" s="166">
        <v>72329</v>
      </c>
      <c r="X81" s="167">
        <f>IFERROR(W81/V81-1,"-")</f>
        <v>0.20169798468158628</v>
      </c>
      <c r="Y81" s="181">
        <f t="shared" si="10"/>
        <v>2.713559583098013</v>
      </c>
      <c r="Z81" s="167">
        <f t="shared" si="36"/>
        <v>1.7529315918221239E-2</v>
      </c>
    </row>
    <row r="82" spans="1:26" x14ac:dyDescent="0.25">
      <c r="A82" s="164" t="s">
        <v>102</v>
      </c>
      <c r="B82" s="165" t="s">
        <v>102</v>
      </c>
      <c r="C82" s="166">
        <v>7600</v>
      </c>
      <c r="D82" s="166">
        <v>13859</v>
      </c>
      <c r="E82" s="166">
        <v>19011</v>
      </c>
      <c r="F82" s="166">
        <v>19206</v>
      </c>
      <c r="G82" s="166">
        <v>25652</v>
      </c>
      <c r="H82" s="167">
        <f>IFERROR(G82/F82-1,"-")</f>
        <v>0.33562428407789224</v>
      </c>
      <c r="I82" s="181">
        <f t="shared" si="35"/>
        <v>2.3752631578947367</v>
      </c>
      <c r="J82" s="167">
        <f>G82/G$9</f>
        <v>3.3805563975171649E-2</v>
      </c>
      <c r="K82" s="166">
        <v>55668</v>
      </c>
      <c r="L82" s="166">
        <v>84934</v>
      </c>
      <c r="M82" s="166">
        <v>194237</v>
      </c>
      <c r="N82" s="166">
        <v>199764</v>
      </c>
      <c r="O82" s="166">
        <v>201787</v>
      </c>
      <c r="P82" s="167">
        <f>IFERROR(O82/N82-1,"-")</f>
        <v>1.0126949800765006E-2</v>
      </c>
      <c r="Q82" s="181">
        <f t="shared" si="9"/>
        <v>2.6248293454049003</v>
      </c>
      <c r="R82" s="167">
        <f>O82/O$9</f>
        <v>5.7312338283870563E-2</v>
      </c>
      <c r="S82" s="166">
        <v>63268</v>
      </c>
      <c r="T82" s="166">
        <v>98793</v>
      </c>
      <c r="U82" s="166">
        <v>213248</v>
      </c>
      <c r="V82" s="166">
        <v>218970</v>
      </c>
      <c r="W82" s="166">
        <v>227439</v>
      </c>
      <c r="X82" s="167">
        <f>IFERROR(W82/V82-1,"-")</f>
        <v>3.8676531031648143E-2</v>
      </c>
      <c r="Y82" s="181">
        <f t="shared" si="10"/>
        <v>2.5948504773345134</v>
      </c>
      <c r="Z82" s="167">
        <f t="shared" si="36"/>
        <v>5.6461522534647049E-2</v>
      </c>
    </row>
    <row r="83" spans="1:26" x14ac:dyDescent="0.25">
      <c r="A83" s="1" t="s">
        <v>148</v>
      </c>
      <c r="B83" s="161" t="s">
        <v>109</v>
      </c>
      <c r="C83" s="162">
        <v>18759</v>
      </c>
      <c r="D83" s="162">
        <v>32750</v>
      </c>
      <c r="E83" s="162">
        <v>49617</v>
      </c>
      <c r="F83" s="162">
        <v>54114</v>
      </c>
      <c r="G83" s="162">
        <v>62728</v>
      </c>
      <c r="H83" s="163">
        <f>IFERROR(G83/F83-1,"-")</f>
        <v>0.15918246664449121</v>
      </c>
      <c r="I83" s="180">
        <f t="shared" si="35"/>
        <v>2.3438882669651901</v>
      </c>
      <c r="J83" s="163">
        <f>G83/G$9</f>
        <v>8.2666280096466843E-2</v>
      </c>
      <c r="K83" s="162">
        <v>75673</v>
      </c>
      <c r="L83" s="162">
        <v>104910</v>
      </c>
      <c r="M83" s="162">
        <v>245729</v>
      </c>
      <c r="N83" s="162">
        <v>319375</v>
      </c>
      <c r="O83" s="162">
        <v>378555</v>
      </c>
      <c r="P83" s="163">
        <f>IFERROR(O83/N83-1,"-")</f>
        <v>0.18529941291585117</v>
      </c>
      <c r="Q83" s="180">
        <f t="shared" si="9"/>
        <v>4.0025108030605372</v>
      </c>
      <c r="R83" s="163">
        <f>O83/O$9</f>
        <v>0.10751868167449152</v>
      </c>
      <c r="S83" s="162">
        <v>94432</v>
      </c>
      <c r="T83" s="162">
        <v>137660</v>
      </c>
      <c r="U83" s="162">
        <v>295346</v>
      </c>
      <c r="V83" s="162">
        <v>373489</v>
      </c>
      <c r="W83" s="162">
        <v>441283</v>
      </c>
      <c r="X83" s="163">
        <f>IFERROR(W83/V83-1,"-")</f>
        <v>0.18151538599530381</v>
      </c>
      <c r="Y83" s="180">
        <f t="shared" si="10"/>
        <v>3.6730239749237548</v>
      </c>
      <c r="Z83" s="163">
        <f t="shared" si="36"/>
        <v>7.8198552082635556E-2</v>
      </c>
    </row>
    <row r="84" spans="1:26" x14ac:dyDescent="0.25">
      <c r="A84" s="164" t="s">
        <v>112</v>
      </c>
      <c r="B84" s="165" t="s">
        <v>112</v>
      </c>
      <c r="C84" s="166">
        <v>2578</v>
      </c>
      <c r="D84" s="166">
        <v>3228</v>
      </c>
      <c r="E84" s="166">
        <v>5828</v>
      </c>
      <c r="F84" s="166">
        <v>7060</v>
      </c>
      <c r="G84" s="166">
        <v>9146</v>
      </c>
      <c r="H84" s="167">
        <f t="shared" ref="H84:H91" si="37">IFERROR(G84/F84-1,"-")</f>
        <v>0.29546742209631738</v>
      </c>
      <c r="I84" s="181">
        <f t="shared" si="35"/>
        <v>2.5477114041892941</v>
      </c>
      <c r="J84" s="167">
        <f t="shared" ref="J84:J91" si="38">G84/G$9</f>
        <v>1.2053083116985807E-2</v>
      </c>
      <c r="K84" s="166">
        <v>15879</v>
      </c>
      <c r="L84" s="166">
        <v>11210</v>
      </c>
      <c r="M84" s="166">
        <v>56300</v>
      </c>
      <c r="N84" s="166">
        <v>75139</v>
      </c>
      <c r="O84" s="166">
        <v>87125</v>
      </c>
      <c r="P84" s="167">
        <f t="shared" ref="P84:P91" si="39">IFERROR(O84/N84-1,"-")</f>
        <v>0.15951769387402015</v>
      </c>
      <c r="Q84" s="181">
        <f t="shared" si="9"/>
        <v>4.4868064739593176</v>
      </c>
      <c r="R84" s="167">
        <f t="shared" ref="R84:R91" si="40">O84/O$9</f>
        <v>2.4745585557950825E-2</v>
      </c>
      <c r="S84" s="166">
        <v>18457</v>
      </c>
      <c r="T84" s="166">
        <v>14438</v>
      </c>
      <c r="U84" s="166">
        <v>62128</v>
      </c>
      <c r="V84" s="166">
        <v>82199</v>
      </c>
      <c r="W84" s="166">
        <v>96271</v>
      </c>
      <c r="X84" s="167">
        <f t="shared" ref="X84:X91" si="41">IFERROR(W84/V84-1,"-")</f>
        <v>0.17119429676760056</v>
      </c>
      <c r="Y84" s="181">
        <f t="shared" si="10"/>
        <v>4.2159614238500298</v>
      </c>
      <c r="Z84" s="167">
        <f t="shared" si="36"/>
        <v>1.6449586734846526E-2</v>
      </c>
    </row>
    <row r="85" spans="1:26" x14ac:dyDescent="0.25">
      <c r="A85" s="164" t="s">
        <v>115</v>
      </c>
      <c r="B85" s="165" t="s">
        <v>115</v>
      </c>
      <c r="C85" s="166">
        <v>5409</v>
      </c>
      <c r="D85" s="166">
        <v>8563</v>
      </c>
      <c r="E85" s="166">
        <v>13220</v>
      </c>
      <c r="F85" s="166">
        <v>14980</v>
      </c>
      <c r="G85" s="166">
        <v>15604</v>
      </c>
      <c r="H85" s="167">
        <f t="shared" si="37"/>
        <v>4.1655540720961337E-2</v>
      </c>
      <c r="I85" s="181">
        <f t="shared" si="35"/>
        <v>1.8848215936402291</v>
      </c>
      <c r="J85" s="167">
        <f t="shared" si="38"/>
        <v>2.0563777493707251E-2</v>
      </c>
      <c r="K85" s="166">
        <v>27251</v>
      </c>
      <c r="L85" s="166">
        <v>36097</v>
      </c>
      <c r="M85" s="166">
        <v>84214</v>
      </c>
      <c r="N85" s="166">
        <v>96686</v>
      </c>
      <c r="O85" s="166">
        <v>107377</v>
      </c>
      <c r="P85" s="167">
        <f t="shared" si="39"/>
        <v>0.11057443683677048</v>
      </c>
      <c r="Q85" s="181">
        <f t="shared" si="9"/>
        <v>2.9402957689626068</v>
      </c>
      <c r="R85" s="167">
        <f t="shared" si="40"/>
        <v>3.0497638340959376E-2</v>
      </c>
      <c r="S85" s="166">
        <v>32660</v>
      </c>
      <c r="T85" s="166">
        <v>44660</v>
      </c>
      <c r="U85" s="166">
        <v>97434</v>
      </c>
      <c r="V85" s="166">
        <v>111666</v>
      </c>
      <c r="W85" s="166">
        <v>122981</v>
      </c>
      <c r="X85" s="167">
        <f t="shared" si="41"/>
        <v>0.101328963157989</v>
      </c>
      <c r="Y85" s="181">
        <f t="shared" si="10"/>
        <v>2.7654929577464791</v>
      </c>
      <c r="Z85" s="167">
        <f t="shared" si="36"/>
        <v>2.5797531449958735E-2</v>
      </c>
    </row>
    <row r="86" spans="1:26" x14ac:dyDescent="0.25">
      <c r="A86" s="164" t="s">
        <v>118</v>
      </c>
      <c r="B86" s="165" t="s">
        <v>118</v>
      </c>
      <c r="C86" s="166">
        <v>1714</v>
      </c>
      <c r="D86" s="166">
        <v>5280</v>
      </c>
      <c r="E86" s="166">
        <v>5870</v>
      </c>
      <c r="F86" s="166">
        <v>5315</v>
      </c>
      <c r="G86" s="166">
        <v>6020</v>
      </c>
      <c r="H86" s="167">
        <f t="shared" si="37"/>
        <v>0.13264346190028231</v>
      </c>
      <c r="I86" s="181">
        <f t="shared" si="35"/>
        <v>2.5122520420070011</v>
      </c>
      <c r="J86" s="167">
        <f t="shared" si="38"/>
        <v>7.933474782883726E-3</v>
      </c>
      <c r="K86" s="166">
        <v>5151</v>
      </c>
      <c r="L86" s="166">
        <v>11108</v>
      </c>
      <c r="M86" s="166">
        <v>20133</v>
      </c>
      <c r="N86" s="166">
        <v>32539</v>
      </c>
      <c r="O86" s="166">
        <v>46070</v>
      </c>
      <c r="P86" s="167">
        <f t="shared" si="39"/>
        <v>0.41583945419342938</v>
      </c>
      <c r="Q86" s="181">
        <f t="shared" si="9"/>
        <v>7.9438943894389435</v>
      </c>
      <c r="R86" s="167">
        <f t="shared" si="40"/>
        <v>1.3084982802350582E-2</v>
      </c>
      <c r="S86" s="166">
        <v>6865</v>
      </c>
      <c r="T86" s="166">
        <v>16388</v>
      </c>
      <c r="U86" s="166">
        <v>26003</v>
      </c>
      <c r="V86" s="166">
        <v>37854</v>
      </c>
      <c r="W86" s="166">
        <v>52090</v>
      </c>
      <c r="X86" s="167">
        <f t="shared" si="41"/>
        <v>0.37607650446452157</v>
      </c>
      <c r="Y86" s="181">
        <f t="shared" si="10"/>
        <v>6.5877640203932994</v>
      </c>
      <c r="Z86" s="167">
        <f t="shared" si="36"/>
        <v>6.8847959674577354E-3</v>
      </c>
    </row>
    <row r="87" spans="1:26" x14ac:dyDescent="0.25">
      <c r="A87" s="164" t="s">
        <v>125</v>
      </c>
      <c r="B87" s="165" t="s">
        <v>125</v>
      </c>
      <c r="C87" s="166">
        <v>286</v>
      </c>
      <c r="D87" s="166">
        <v>921</v>
      </c>
      <c r="E87" s="166">
        <v>1133</v>
      </c>
      <c r="F87" s="166">
        <v>1153</v>
      </c>
      <c r="G87" s="166">
        <v>1481</v>
      </c>
      <c r="H87" s="167">
        <f t="shared" si="37"/>
        <v>0.28447528187337379</v>
      </c>
      <c r="I87" s="181">
        <f t="shared" si="35"/>
        <v>4.1783216783216783</v>
      </c>
      <c r="J87" s="167">
        <f t="shared" si="38"/>
        <v>1.951740224825714E-3</v>
      </c>
      <c r="K87" s="166">
        <v>1248</v>
      </c>
      <c r="L87" s="166">
        <v>2935</v>
      </c>
      <c r="M87" s="166">
        <v>4473</v>
      </c>
      <c r="N87" s="166">
        <v>6684</v>
      </c>
      <c r="O87" s="166">
        <v>11325</v>
      </c>
      <c r="P87" s="167">
        <f t="shared" si="39"/>
        <v>0.69434470377019752</v>
      </c>
      <c r="Q87" s="181">
        <f t="shared" ref="Q87:Q150" si="42">IFERROR(O87/K87-1,"-")</f>
        <v>8.0745192307692299</v>
      </c>
      <c r="R87" s="167">
        <f t="shared" si="40"/>
        <v>3.2165710926116853E-3</v>
      </c>
      <c r="S87" s="166">
        <v>1534</v>
      </c>
      <c r="T87" s="166">
        <v>3856</v>
      </c>
      <c r="U87" s="166">
        <v>5606</v>
      </c>
      <c r="V87" s="166">
        <v>7837</v>
      </c>
      <c r="W87" s="166">
        <v>12806</v>
      </c>
      <c r="X87" s="167">
        <f t="shared" si="41"/>
        <v>0.63404363914763295</v>
      </c>
      <c r="Y87" s="181">
        <f t="shared" ref="Y87:Y150" si="43">IFERROR(W87/S87-1,"-")</f>
        <v>7.3481095176010438</v>
      </c>
      <c r="Z87" s="167">
        <f t="shared" si="36"/>
        <v>1.4842966655219808E-3</v>
      </c>
    </row>
    <row r="88" spans="1:26" x14ac:dyDescent="0.25">
      <c r="A88" s="164" t="s">
        <v>121</v>
      </c>
      <c r="B88" s="165" t="s">
        <v>121</v>
      </c>
      <c r="C88" s="166">
        <v>240</v>
      </c>
      <c r="D88" s="166">
        <v>804</v>
      </c>
      <c r="E88" s="166">
        <v>921</v>
      </c>
      <c r="F88" s="166">
        <v>774</v>
      </c>
      <c r="G88" s="166">
        <v>909</v>
      </c>
      <c r="H88" s="167">
        <f t="shared" si="37"/>
        <v>0.17441860465116288</v>
      </c>
      <c r="I88" s="181">
        <f t="shared" si="35"/>
        <v>2.7875000000000001</v>
      </c>
      <c r="J88" s="167">
        <f t="shared" si="38"/>
        <v>1.1979283351563632E-3</v>
      </c>
      <c r="K88" s="166">
        <v>1576</v>
      </c>
      <c r="L88" s="166">
        <v>3904</v>
      </c>
      <c r="M88" s="166">
        <v>4162</v>
      </c>
      <c r="N88" s="166">
        <v>5494</v>
      </c>
      <c r="O88" s="166">
        <v>7100</v>
      </c>
      <c r="P88" s="167">
        <f t="shared" si="39"/>
        <v>0.29231889333818706</v>
      </c>
      <c r="Q88" s="181">
        <f t="shared" si="42"/>
        <v>3.5050761421319798</v>
      </c>
      <c r="R88" s="167">
        <f t="shared" si="40"/>
        <v>2.0165699565159352E-3</v>
      </c>
      <c r="S88" s="166">
        <v>1816</v>
      </c>
      <c r="T88" s="166">
        <v>4708</v>
      </c>
      <c r="U88" s="166">
        <v>5083</v>
      </c>
      <c r="V88" s="166">
        <v>6268</v>
      </c>
      <c r="W88" s="166">
        <v>8009</v>
      </c>
      <c r="X88" s="167">
        <f t="shared" si="41"/>
        <v>0.27776005105296742</v>
      </c>
      <c r="Y88" s="181">
        <f t="shared" si="43"/>
        <v>3.410242290748899</v>
      </c>
      <c r="Z88" s="167">
        <f t="shared" si="36"/>
        <v>1.345822324446705E-3</v>
      </c>
    </row>
    <row r="89" spans="1:26" x14ac:dyDescent="0.25">
      <c r="A89" s="164" t="s">
        <v>130</v>
      </c>
      <c r="B89" s="165" t="s">
        <v>130</v>
      </c>
      <c r="C89" s="166">
        <v>286</v>
      </c>
      <c r="D89" s="166">
        <v>296</v>
      </c>
      <c r="E89" s="166">
        <v>433</v>
      </c>
      <c r="F89" s="166">
        <v>454</v>
      </c>
      <c r="G89" s="166">
        <v>500</v>
      </c>
      <c r="H89" s="167">
        <f t="shared" si="37"/>
        <v>0.1013215859030836</v>
      </c>
      <c r="I89" s="181">
        <f t="shared" si="35"/>
        <v>0.74825174825174834</v>
      </c>
      <c r="J89" s="167">
        <f t="shared" si="38"/>
        <v>6.589264769836982E-4</v>
      </c>
      <c r="K89" s="166">
        <v>1422</v>
      </c>
      <c r="L89" s="166">
        <v>781</v>
      </c>
      <c r="M89" s="166">
        <v>2952</v>
      </c>
      <c r="N89" s="166">
        <v>3351</v>
      </c>
      <c r="O89" s="166">
        <v>3056</v>
      </c>
      <c r="P89" s="167">
        <f t="shared" si="39"/>
        <v>-8.8033422858848076E-2</v>
      </c>
      <c r="Q89" s="181">
        <f t="shared" si="42"/>
        <v>1.1490857946554147</v>
      </c>
      <c r="R89" s="167">
        <f t="shared" si="40"/>
        <v>8.6797715311446449E-4</v>
      </c>
      <c r="S89" s="166">
        <v>1708</v>
      </c>
      <c r="T89" s="166">
        <v>1077</v>
      </c>
      <c r="U89" s="166">
        <v>3385</v>
      </c>
      <c r="V89" s="166">
        <v>3805</v>
      </c>
      <c r="W89" s="166">
        <v>3556</v>
      </c>
      <c r="X89" s="167">
        <f t="shared" si="41"/>
        <v>-6.5440210249671504E-2</v>
      </c>
      <c r="Y89" s="181">
        <f t="shared" si="43"/>
        <v>1.081967213114754</v>
      </c>
      <c r="Z89" s="167">
        <f t="shared" si="36"/>
        <v>8.9624406221760697E-4</v>
      </c>
    </row>
    <row r="90" spans="1:26" x14ac:dyDescent="0.25">
      <c r="A90" s="164" t="s">
        <v>133</v>
      </c>
      <c r="B90" s="165" t="s">
        <v>133</v>
      </c>
      <c r="C90" s="166">
        <v>408</v>
      </c>
      <c r="D90" s="166">
        <v>385</v>
      </c>
      <c r="E90" s="166">
        <v>658</v>
      </c>
      <c r="F90" s="166">
        <v>679</v>
      </c>
      <c r="G90" s="166">
        <v>636</v>
      </c>
      <c r="H90" s="167">
        <f t="shared" si="37"/>
        <v>-6.3328424153166418E-2</v>
      </c>
      <c r="I90" s="181">
        <f t="shared" si="35"/>
        <v>0.55882352941176472</v>
      </c>
      <c r="J90" s="167">
        <f t="shared" si="38"/>
        <v>8.3815447872326407E-4</v>
      </c>
      <c r="K90" s="166">
        <v>1922</v>
      </c>
      <c r="L90" s="166">
        <v>947</v>
      </c>
      <c r="M90" s="166">
        <v>3040</v>
      </c>
      <c r="N90" s="166">
        <v>3728</v>
      </c>
      <c r="O90" s="166">
        <v>4053</v>
      </c>
      <c r="P90" s="167">
        <f t="shared" si="39"/>
        <v>8.7178111587982832E-2</v>
      </c>
      <c r="Q90" s="181">
        <f t="shared" si="42"/>
        <v>1.1087408949011448</v>
      </c>
      <c r="R90" s="167">
        <f t="shared" si="40"/>
        <v>1.1511490188393077E-3</v>
      </c>
      <c r="S90" s="166">
        <v>2330</v>
      </c>
      <c r="T90" s="166">
        <v>1332</v>
      </c>
      <c r="U90" s="166">
        <v>3698</v>
      </c>
      <c r="V90" s="166">
        <v>4407</v>
      </c>
      <c r="W90" s="166">
        <v>4689</v>
      </c>
      <c r="X90" s="167">
        <f t="shared" si="41"/>
        <v>6.3989108236895742E-2</v>
      </c>
      <c r="Y90" s="181">
        <f t="shared" si="43"/>
        <v>1.0124463519313305</v>
      </c>
      <c r="Z90" s="167">
        <f t="shared" si="36"/>
        <v>9.7911685142709325E-4</v>
      </c>
    </row>
    <row r="91" spans="1:26" x14ac:dyDescent="0.25">
      <c r="A91" s="169" t="s">
        <v>147</v>
      </c>
      <c r="B91" s="170" t="s">
        <v>147</v>
      </c>
      <c r="C91" s="171">
        <f>C83-SUM(C84:C90)</f>
        <v>7838</v>
      </c>
      <c r="D91" s="171">
        <f>D83-SUM(D84:D90)</f>
        <v>13273</v>
      </c>
      <c r="E91" s="171">
        <f>E83-SUM(E84:E90)</f>
        <v>21554</v>
      </c>
      <c r="F91" s="171">
        <f>F83-SUM(F84:F90)</f>
        <v>23699</v>
      </c>
      <c r="G91" s="171">
        <f>G83-SUM(G84:G90)</f>
        <v>28432</v>
      </c>
      <c r="H91" s="172">
        <f t="shared" si="37"/>
        <v>0.19971306806194344</v>
      </c>
      <c r="I91" s="182">
        <f t="shared" si="35"/>
        <v>2.6274559836693032</v>
      </c>
      <c r="J91" s="172">
        <f t="shared" si="38"/>
        <v>3.7469195187201015E-2</v>
      </c>
      <c r="K91" s="171">
        <f>K83-SUM(K84:K90)</f>
        <v>21224</v>
      </c>
      <c r="L91" s="171">
        <f>L83-SUM(L84:L90)</f>
        <v>37928</v>
      </c>
      <c r="M91" s="171">
        <f>M83-SUM(M84:M90)</f>
        <v>70455</v>
      </c>
      <c r="N91" s="171">
        <f>N83-SUM(N84:N90)</f>
        <v>95754</v>
      </c>
      <c r="O91" s="171">
        <f>O83-SUM(O84:O90)</f>
        <v>112449</v>
      </c>
      <c r="P91" s="172">
        <f t="shared" si="39"/>
        <v>0.17435302963844856</v>
      </c>
      <c r="Q91" s="182">
        <f t="shared" si="42"/>
        <v>4.2982001507727103</v>
      </c>
      <c r="R91" s="172">
        <f t="shared" si="40"/>
        <v>3.1938207752149353E-2</v>
      </c>
      <c r="S91" s="171">
        <f>S83-SUM(S84:S90)</f>
        <v>29062</v>
      </c>
      <c r="T91" s="171">
        <f>T83-SUM(T84:T90)</f>
        <v>51201</v>
      </c>
      <c r="U91" s="171">
        <f>U83-SUM(U84:U90)</f>
        <v>92009</v>
      </c>
      <c r="V91" s="171">
        <f>V83-SUM(V84:V90)</f>
        <v>119453</v>
      </c>
      <c r="W91" s="171">
        <f>W83-SUM(W84:W90)</f>
        <v>140881</v>
      </c>
      <c r="X91" s="172">
        <f t="shared" si="41"/>
        <v>0.17938436037604744</v>
      </c>
      <c r="Y91" s="182">
        <f t="shared" si="43"/>
        <v>3.8476016791686742</v>
      </c>
      <c r="Z91" s="172">
        <f t="shared" si="36"/>
        <v>2.4361158026759172E-2</v>
      </c>
    </row>
    <row r="92" spans="1:26" x14ac:dyDescent="0.25">
      <c r="A92" s="1"/>
      <c r="B92" s="157" t="s">
        <v>51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x14ac:dyDescent="0.25">
      <c r="A93" s="1" t="s">
        <v>0</v>
      </c>
      <c r="B93" s="158" t="s">
        <v>70</v>
      </c>
      <c r="C93" s="178">
        <f>C94+C97</f>
        <v>0</v>
      </c>
      <c r="D93" s="178">
        <f>D94+D97</f>
        <v>0</v>
      </c>
      <c r="E93" s="178">
        <f>E94+E97</f>
        <v>5131</v>
      </c>
      <c r="F93" s="178">
        <f>F94+F97</f>
        <v>7607</v>
      </c>
      <c r="G93" s="178">
        <f>G94+G97</f>
        <v>7923</v>
      </c>
      <c r="H93" s="179">
        <f>IFERROR(G93/F93-1,"-")</f>
        <v>4.1540686210069566E-2</v>
      </c>
      <c r="I93" s="179" t="str">
        <f t="shared" si="35"/>
        <v>-</v>
      </c>
      <c r="J93" s="179">
        <f>G93/G$9</f>
        <v>1.0441348954283681E-2</v>
      </c>
      <c r="K93" s="178">
        <f>K94+K97</f>
        <v>0</v>
      </c>
      <c r="L93" s="178">
        <f>L94+L97</f>
        <v>0</v>
      </c>
      <c r="M93" s="178">
        <f>M94+M97</f>
        <v>46354</v>
      </c>
      <c r="N93" s="178">
        <f>N94+N97</f>
        <v>50550</v>
      </c>
      <c r="O93" s="178">
        <f>O94+O97</f>
        <v>49465</v>
      </c>
      <c r="P93" s="179">
        <f>IFERROR(O93/N93-1,"-")</f>
        <v>-2.1463897131552945E-2</v>
      </c>
      <c r="Q93" s="179" t="str">
        <f t="shared" si="42"/>
        <v>-</v>
      </c>
      <c r="R93" s="179">
        <f>O93/O$9</f>
        <v>1.4049244070290245E-2</v>
      </c>
      <c r="S93" s="178">
        <f>S94+S97</f>
        <v>24221</v>
      </c>
      <c r="T93" s="178">
        <f>T94+T97</f>
        <v>33444</v>
      </c>
      <c r="U93" s="178">
        <f>U94+U97</f>
        <v>51485</v>
      </c>
      <c r="V93" s="178">
        <f>V94+V97</f>
        <v>58157</v>
      </c>
      <c r="W93" s="178">
        <f>W94+W97</f>
        <v>57388</v>
      </c>
      <c r="X93" s="179">
        <f>IFERROR(W93/V93-1,"-")</f>
        <v>-1.3222827862510056E-2</v>
      </c>
      <c r="Y93" s="179">
        <f t="shared" si="43"/>
        <v>1.3693489121010693</v>
      </c>
      <c r="Z93" s="179">
        <f t="shared" ref="Z93:Z105" si="44">U93/U$9</f>
        <v>1.3631647132429394E-2</v>
      </c>
    </row>
    <row r="94" spans="1:26" x14ac:dyDescent="0.25">
      <c r="A94" s="1" t="s">
        <v>98</v>
      </c>
      <c r="B94" s="161" t="s">
        <v>99</v>
      </c>
      <c r="C94" s="162">
        <v>0</v>
      </c>
      <c r="D94" s="162">
        <v>0</v>
      </c>
      <c r="E94" s="162">
        <v>3937</v>
      </c>
      <c r="F94" s="162">
        <v>5346</v>
      </c>
      <c r="G94" s="162">
        <v>5742</v>
      </c>
      <c r="H94" s="163">
        <f>IFERROR(G94/F94-1,"-")</f>
        <v>7.4074074074074181E-2</v>
      </c>
      <c r="I94" s="180" t="str">
        <f t="shared" si="35"/>
        <v>-</v>
      </c>
      <c r="J94" s="163">
        <f>G94/G$9</f>
        <v>7.5671116616807896E-3</v>
      </c>
      <c r="K94" s="162">
        <v>0</v>
      </c>
      <c r="L94" s="162">
        <v>0</v>
      </c>
      <c r="M94" s="162">
        <v>29872</v>
      </c>
      <c r="N94" s="162">
        <v>32376</v>
      </c>
      <c r="O94" s="162">
        <v>30079</v>
      </c>
      <c r="P94" s="163">
        <f>IFERROR(O94/N94-1,"-")</f>
        <v>-7.0947615517667373E-2</v>
      </c>
      <c r="Q94" s="180" t="str">
        <f t="shared" si="42"/>
        <v>-</v>
      </c>
      <c r="R94" s="163">
        <f>O94/O$9</f>
        <v>8.5431560171891283E-3</v>
      </c>
      <c r="S94" s="162">
        <v>16023</v>
      </c>
      <c r="T94" s="162">
        <v>21732</v>
      </c>
      <c r="U94" s="162">
        <v>33809</v>
      </c>
      <c r="V94" s="162">
        <v>37722</v>
      </c>
      <c r="W94" s="162">
        <v>35821</v>
      </c>
      <c r="X94" s="163">
        <f>IFERROR(W94/V94-1,"-")</f>
        <v>-5.0394994963151474E-2</v>
      </c>
      <c r="Y94" s="180">
        <f t="shared" si="43"/>
        <v>1.2355988266866378</v>
      </c>
      <c r="Z94" s="163">
        <f t="shared" si="44"/>
        <v>8.9515850810975104E-3</v>
      </c>
    </row>
    <row r="95" spans="1:26" x14ac:dyDescent="0.25">
      <c r="A95" s="164" t="s">
        <v>105</v>
      </c>
      <c r="B95" s="165" t="s">
        <v>105</v>
      </c>
      <c r="C95" s="166">
        <v>0</v>
      </c>
      <c r="D95" s="166">
        <v>0</v>
      </c>
      <c r="E95" s="166">
        <v>2928</v>
      </c>
      <c r="F95" s="166">
        <v>3814</v>
      </c>
      <c r="G95" s="166">
        <v>4202</v>
      </c>
      <c r="H95" s="167">
        <f>IFERROR(G95/F95-1,"-")</f>
        <v>0.10173046670162567</v>
      </c>
      <c r="I95" s="181" t="str">
        <f t="shared" si="35"/>
        <v>-</v>
      </c>
      <c r="J95" s="167">
        <f>G95/G$9</f>
        <v>5.5376181125709996E-3</v>
      </c>
      <c r="K95" s="166">
        <v>0</v>
      </c>
      <c r="L95" s="166">
        <v>0</v>
      </c>
      <c r="M95" s="166">
        <v>13361</v>
      </c>
      <c r="N95" s="166">
        <v>8210</v>
      </c>
      <c r="O95" s="166">
        <v>7675</v>
      </c>
      <c r="P95" s="167">
        <f>IFERROR(O95/N95-1,"-")</f>
        <v>-6.5164433617539541E-2</v>
      </c>
      <c r="Q95" s="181" t="str">
        <f t="shared" si="42"/>
        <v>-</v>
      </c>
      <c r="R95" s="167">
        <f>O95/O$9</f>
        <v>2.1798837205999721E-3</v>
      </c>
      <c r="S95" s="166">
        <v>8684</v>
      </c>
      <c r="T95" s="166">
        <v>11001</v>
      </c>
      <c r="U95" s="166">
        <v>16289</v>
      </c>
      <c r="V95" s="166">
        <v>12024</v>
      </c>
      <c r="W95" s="166">
        <v>11877</v>
      </c>
      <c r="X95" s="167">
        <f>IFERROR(W95/V95-1,"-")</f>
        <v>-1.2225548902195627E-2</v>
      </c>
      <c r="Y95" s="181">
        <f t="shared" si="43"/>
        <v>0.36768770152003682</v>
      </c>
      <c r="Z95" s="167">
        <f t="shared" si="44"/>
        <v>4.3128270397230729E-3</v>
      </c>
    </row>
    <row r="96" spans="1:26" x14ac:dyDescent="0.25">
      <c r="A96" s="164" t="s">
        <v>102</v>
      </c>
      <c r="B96" s="165" t="s">
        <v>102</v>
      </c>
      <c r="C96" s="166">
        <v>0</v>
      </c>
      <c r="D96" s="166">
        <v>0</v>
      </c>
      <c r="E96" s="166">
        <v>1009</v>
      </c>
      <c r="F96" s="166">
        <v>1532</v>
      </c>
      <c r="G96" s="166">
        <v>1540</v>
      </c>
      <c r="H96" s="167">
        <f>IFERROR(G96/F96-1,"-")</f>
        <v>5.2219321148825326E-3</v>
      </c>
      <c r="I96" s="181" t="str">
        <f t="shared" si="35"/>
        <v>-</v>
      </c>
      <c r="J96" s="167">
        <f>G96/G$9</f>
        <v>2.0294935491097905E-3</v>
      </c>
      <c r="K96" s="166">
        <v>0</v>
      </c>
      <c r="L96" s="166">
        <v>0</v>
      </c>
      <c r="M96" s="166">
        <v>16511</v>
      </c>
      <c r="N96" s="166">
        <v>24166</v>
      </c>
      <c r="O96" s="166">
        <v>22404</v>
      </c>
      <c r="P96" s="167">
        <f>IFERROR(O96/N96-1,"-")</f>
        <v>-7.2912356202929685E-2</v>
      </c>
      <c r="Q96" s="181" t="str">
        <f t="shared" si="42"/>
        <v>-</v>
      </c>
      <c r="R96" s="167">
        <f>O96/O$9</f>
        <v>6.3632722965891566E-3</v>
      </c>
      <c r="S96" s="166">
        <v>7339</v>
      </c>
      <c r="T96" s="166">
        <v>10731</v>
      </c>
      <c r="U96" s="166">
        <v>17520</v>
      </c>
      <c r="V96" s="166">
        <v>25698</v>
      </c>
      <c r="W96" s="166">
        <v>23944</v>
      </c>
      <c r="X96" s="167">
        <f>IFERROR(W96/V96-1,"-")</f>
        <v>-6.8254338859055186E-2</v>
      </c>
      <c r="Y96" s="181">
        <f t="shared" si="43"/>
        <v>2.2625698324022347</v>
      </c>
      <c r="Z96" s="167">
        <f t="shared" si="44"/>
        <v>4.6387580413744384E-3</v>
      </c>
    </row>
    <row r="97" spans="1:26" x14ac:dyDescent="0.25">
      <c r="A97" s="1" t="s">
        <v>148</v>
      </c>
      <c r="B97" s="161" t="s">
        <v>109</v>
      </c>
      <c r="C97" s="162">
        <v>0</v>
      </c>
      <c r="D97" s="162">
        <v>0</v>
      </c>
      <c r="E97" s="162">
        <v>1194</v>
      </c>
      <c r="F97" s="162">
        <v>2261</v>
      </c>
      <c r="G97" s="162">
        <v>2181</v>
      </c>
      <c r="H97" s="163">
        <f>IFERROR(G97/F97-1,"-")</f>
        <v>-3.5382574082264528E-2</v>
      </c>
      <c r="I97" s="180" t="str">
        <f t="shared" si="35"/>
        <v>-</v>
      </c>
      <c r="J97" s="163">
        <f>G97/G$9</f>
        <v>2.8742372926028915E-3</v>
      </c>
      <c r="K97" s="162">
        <v>0</v>
      </c>
      <c r="L97" s="162">
        <v>0</v>
      </c>
      <c r="M97" s="162">
        <v>16482</v>
      </c>
      <c r="N97" s="162">
        <v>18174</v>
      </c>
      <c r="O97" s="162">
        <v>19386</v>
      </c>
      <c r="P97" s="163">
        <f>IFERROR(O97/N97-1,"-")</f>
        <v>6.6688676130736146E-2</v>
      </c>
      <c r="Q97" s="180" t="str">
        <f t="shared" si="42"/>
        <v>-</v>
      </c>
      <c r="R97" s="163">
        <f>O97/O$9</f>
        <v>5.5060880531011156E-3</v>
      </c>
      <c r="S97" s="162">
        <v>8198</v>
      </c>
      <c r="T97" s="162">
        <v>11712</v>
      </c>
      <c r="U97" s="162">
        <v>17676</v>
      </c>
      <c r="V97" s="162">
        <v>20435</v>
      </c>
      <c r="W97" s="162">
        <v>21567</v>
      </c>
      <c r="X97" s="163">
        <f>IFERROR(W97/V97-1,"-")</f>
        <v>5.539515537068751E-2</v>
      </c>
      <c r="Y97" s="180">
        <f t="shared" si="43"/>
        <v>1.6307636008782631</v>
      </c>
      <c r="Z97" s="163">
        <f t="shared" si="44"/>
        <v>4.6800620513318819E-3</v>
      </c>
    </row>
    <row r="98" spans="1:26" x14ac:dyDescent="0.25">
      <c r="A98" s="164" t="s">
        <v>112</v>
      </c>
      <c r="B98" s="165" t="s">
        <v>112</v>
      </c>
      <c r="C98" s="166">
        <v>0</v>
      </c>
      <c r="D98" s="166">
        <v>0</v>
      </c>
      <c r="E98" s="166">
        <v>50</v>
      </c>
      <c r="F98" s="166">
        <v>173</v>
      </c>
      <c r="G98" s="166">
        <v>203</v>
      </c>
      <c r="H98" s="167">
        <f t="shared" ref="H98:H105" si="45">IFERROR(G98/F98-1,"-")</f>
        <v>0.17341040462427748</v>
      </c>
      <c r="I98" s="181" t="str">
        <f t="shared" si="35"/>
        <v>-</v>
      </c>
      <c r="J98" s="167">
        <f t="shared" ref="J98:J105" si="46">G98/G$9</f>
        <v>2.6752414965538145E-4</v>
      </c>
      <c r="K98" s="166">
        <v>0</v>
      </c>
      <c r="L98" s="166">
        <v>0</v>
      </c>
      <c r="M98" s="166">
        <v>2353</v>
      </c>
      <c r="N98" s="166">
        <v>2622</v>
      </c>
      <c r="O98" s="166">
        <v>2827</v>
      </c>
      <c r="P98" s="167">
        <f t="shared" ref="P98:P105" si="47">IFERROR(O98/N98-1,"-")</f>
        <v>7.8184591914568946E-2</v>
      </c>
      <c r="Q98" s="181" t="str">
        <f t="shared" si="42"/>
        <v>-</v>
      </c>
      <c r="R98" s="167">
        <f t="shared" ref="R98:R105" si="48">O98/O$9</f>
        <v>8.029356714183871E-4</v>
      </c>
      <c r="S98" s="166">
        <v>1288</v>
      </c>
      <c r="T98" s="166">
        <v>921</v>
      </c>
      <c r="U98" s="166">
        <v>2403</v>
      </c>
      <c r="V98" s="166">
        <v>2795</v>
      </c>
      <c r="W98" s="166">
        <v>3030</v>
      </c>
      <c r="X98" s="167">
        <f t="shared" ref="X98:X105" si="49">IFERROR(W98/V98-1,"-")</f>
        <v>8.4078711985688726E-2</v>
      </c>
      <c r="Y98" s="181">
        <f t="shared" si="43"/>
        <v>1.3524844720496896</v>
      </c>
      <c r="Z98" s="167">
        <f t="shared" si="44"/>
        <v>6.3624061492139131E-4</v>
      </c>
    </row>
    <row r="99" spans="1:26" x14ac:dyDescent="0.25">
      <c r="A99" s="164" t="s">
        <v>115</v>
      </c>
      <c r="B99" s="165" t="s">
        <v>115</v>
      </c>
      <c r="C99" s="166">
        <v>0</v>
      </c>
      <c r="D99" s="166">
        <v>0</v>
      </c>
      <c r="E99" s="166">
        <v>194</v>
      </c>
      <c r="F99" s="166">
        <v>319</v>
      </c>
      <c r="G99" s="166">
        <v>341</v>
      </c>
      <c r="H99" s="167">
        <f t="shared" si="45"/>
        <v>6.8965517241379226E-2</v>
      </c>
      <c r="I99" s="181" t="str">
        <f t="shared" si="35"/>
        <v>-</v>
      </c>
      <c r="J99" s="167">
        <f t="shared" si="46"/>
        <v>4.4938785730288215E-4</v>
      </c>
      <c r="K99" s="166">
        <v>0</v>
      </c>
      <c r="L99" s="166">
        <v>0</v>
      </c>
      <c r="M99" s="166">
        <v>3288</v>
      </c>
      <c r="N99" s="166">
        <v>3495</v>
      </c>
      <c r="O99" s="166">
        <v>3893</v>
      </c>
      <c r="P99" s="167">
        <f t="shared" si="47"/>
        <v>0.11387696709585127</v>
      </c>
      <c r="Q99" s="181" t="str">
        <f t="shared" si="42"/>
        <v>-</v>
      </c>
      <c r="R99" s="167">
        <f t="shared" si="48"/>
        <v>1.1057051888333149E-3</v>
      </c>
      <c r="S99" s="166">
        <v>1481</v>
      </c>
      <c r="T99" s="166">
        <v>2395</v>
      </c>
      <c r="U99" s="166">
        <v>3482</v>
      </c>
      <c r="V99" s="166">
        <v>3814</v>
      </c>
      <c r="W99" s="166">
        <v>4234</v>
      </c>
      <c r="X99" s="167">
        <f t="shared" si="49"/>
        <v>0.11012060828526482</v>
      </c>
      <c r="Y99" s="181">
        <f t="shared" si="43"/>
        <v>1.8588791357191088</v>
      </c>
      <c r="Z99" s="167">
        <f t="shared" si="44"/>
        <v>9.219266837937098E-4</v>
      </c>
    </row>
    <row r="100" spans="1:26" x14ac:dyDescent="0.25">
      <c r="A100" s="164" t="s">
        <v>118</v>
      </c>
      <c r="B100" s="165" t="s">
        <v>118</v>
      </c>
      <c r="C100" s="166">
        <v>0</v>
      </c>
      <c r="D100" s="166">
        <v>0</v>
      </c>
      <c r="E100" s="166">
        <v>346</v>
      </c>
      <c r="F100" s="166">
        <v>771</v>
      </c>
      <c r="G100" s="166">
        <v>574</v>
      </c>
      <c r="H100" s="167">
        <f t="shared" si="45"/>
        <v>-0.25551232166018156</v>
      </c>
      <c r="I100" s="181" t="str">
        <f t="shared" si="35"/>
        <v>-</v>
      </c>
      <c r="J100" s="167">
        <f t="shared" si="46"/>
        <v>7.5644759557728545E-4</v>
      </c>
      <c r="K100" s="166">
        <v>0</v>
      </c>
      <c r="L100" s="166">
        <v>0</v>
      </c>
      <c r="M100" s="166">
        <v>3066</v>
      </c>
      <c r="N100" s="166">
        <v>3114</v>
      </c>
      <c r="O100" s="166">
        <v>3111</v>
      </c>
      <c r="P100" s="167">
        <f t="shared" si="47"/>
        <v>-9.633911368015502E-4</v>
      </c>
      <c r="Q100" s="181" t="str">
        <f t="shared" si="42"/>
        <v>-</v>
      </c>
      <c r="R100" s="167">
        <f t="shared" si="48"/>
        <v>8.835984696790246E-4</v>
      </c>
      <c r="S100" s="166">
        <v>1974</v>
      </c>
      <c r="T100" s="166">
        <v>3541</v>
      </c>
      <c r="U100" s="166">
        <v>3412</v>
      </c>
      <c r="V100" s="166">
        <v>3885</v>
      </c>
      <c r="W100" s="166">
        <v>3685</v>
      </c>
      <c r="X100" s="167">
        <f t="shared" si="49"/>
        <v>-5.1480051480051525E-2</v>
      </c>
      <c r="Y100" s="181">
        <f t="shared" si="43"/>
        <v>0.86676798378926034</v>
      </c>
      <c r="Z100" s="167">
        <f t="shared" si="44"/>
        <v>9.0339283317177998E-4</v>
      </c>
    </row>
    <row r="101" spans="1:26" x14ac:dyDescent="0.25">
      <c r="A101" s="164" t="s">
        <v>125</v>
      </c>
      <c r="B101" s="165" t="s">
        <v>125</v>
      </c>
      <c r="C101" s="166">
        <v>0</v>
      </c>
      <c r="D101" s="166">
        <v>0</v>
      </c>
      <c r="E101" s="166">
        <v>32</v>
      </c>
      <c r="F101" s="166">
        <v>58</v>
      </c>
      <c r="G101" s="166">
        <v>90</v>
      </c>
      <c r="H101" s="167">
        <f t="shared" si="45"/>
        <v>0.55172413793103448</v>
      </c>
      <c r="I101" s="181" t="str">
        <f t="shared" si="35"/>
        <v>-</v>
      </c>
      <c r="J101" s="167">
        <f t="shared" si="46"/>
        <v>1.1860676585706567E-4</v>
      </c>
      <c r="K101" s="166">
        <v>0</v>
      </c>
      <c r="L101" s="166">
        <v>0</v>
      </c>
      <c r="M101" s="166">
        <v>1140</v>
      </c>
      <c r="N101" s="166">
        <v>880</v>
      </c>
      <c r="O101" s="166">
        <v>843</v>
      </c>
      <c r="P101" s="167">
        <f t="shared" si="47"/>
        <v>-4.2045454545454497E-2</v>
      </c>
      <c r="Q101" s="181" t="str">
        <f t="shared" si="42"/>
        <v>-</v>
      </c>
      <c r="R101" s="167">
        <f t="shared" si="48"/>
        <v>2.3943217934407511E-4</v>
      </c>
      <c r="S101" s="166">
        <v>323</v>
      </c>
      <c r="T101" s="166">
        <v>432</v>
      </c>
      <c r="U101" s="166">
        <v>1172</v>
      </c>
      <c r="V101" s="166">
        <v>938</v>
      </c>
      <c r="W101" s="166">
        <v>933</v>
      </c>
      <c r="X101" s="167">
        <f t="shared" si="49"/>
        <v>-5.3304904051172386E-3</v>
      </c>
      <c r="Y101" s="181">
        <f t="shared" si="43"/>
        <v>1.8885448916408669</v>
      </c>
      <c r="Z101" s="167">
        <f t="shared" si="44"/>
        <v>3.1030961327002524E-4</v>
      </c>
    </row>
    <row r="102" spans="1:26" x14ac:dyDescent="0.25">
      <c r="A102" s="164" t="s">
        <v>121</v>
      </c>
      <c r="B102" s="165" t="s">
        <v>121</v>
      </c>
      <c r="C102" s="166">
        <v>0</v>
      </c>
      <c r="D102" s="166">
        <v>0</v>
      </c>
      <c r="E102" s="166">
        <v>15</v>
      </c>
      <c r="F102" s="166">
        <v>87</v>
      </c>
      <c r="G102" s="166">
        <v>64</v>
      </c>
      <c r="H102" s="167">
        <f t="shared" si="45"/>
        <v>-0.26436781609195403</v>
      </c>
      <c r="I102" s="181" t="str">
        <f t="shared" si="35"/>
        <v>-</v>
      </c>
      <c r="J102" s="167">
        <f t="shared" si="46"/>
        <v>8.4342589053913367E-5</v>
      </c>
      <c r="K102" s="166">
        <v>0</v>
      </c>
      <c r="L102" s="166">
        <v>0</v>
      </c>
      <c r="M102" s="166">
        <v>667</v>
      </c>
      <c r="N102" s="166">
        <v>563</v>
      </c>
      <c r="O102" s="166">
        <v>839</v>
      </c>
      <c r="P102" s="167">
        <f t="shared" si="47"/>
        <v>0.49023090586145646</v>
      </c>
      <c r="Q102" s="181" t="str">
        <f t="shared" si="42"/>
        <v>-</v>
      </c>
      <c r="R102" s="167">
        <f t="shared" si="48"/>
        <v>2.382960835939253E-4</v>
      </c>
      <c r="S102" s="166">
        <v>351</v>
      </c>
      <c r="T102" s="166">
        <v>507</v>
      </c>
      <c r="U102" s="166">
        <v>682</v>
      </c>
      <c r="V102" s="166">
        <v>650</v>
      </c>
      <c r="W102" s="166">
        <v>903</v>
      </c>
      <c r="X102" s="167">
        <f t="shared" si="49"/>
        <v>0.38923076923076927</v>
      </c>
      <c r="Y102" s="181">
        <f t="shared" si="43"/>
        <v>1.5726495726495728</v>
      </c>
      <c r="Z102" s="167">
        <f t="shared" si="44"/>
        <v>1.8057265891651639E-4</v>
      </c>
    </row>
    <row r="103" spans="1:26" x14ac:dyDescent="0.25">
      <c r="A103" s="164" t="s">
        <v>130</v>
      </c>
      <c r="B103" s="165" t="s">
        <v>130</v>
      </c>
      <c r="C103" s="166">
        <v>0</v>
      </c>
      <c r="D103" s="166">
        <v>0</v>
      </c>
      <c r="E103" s="166">
        <v>10</v>
      </c>
      <c r="F103" s="166">
        <v>22</v>
      </c>
      <c r="G103" s="166">
        <v>28</v>
      </c>
      <c r="H103" s="167">
        <f t="shared" si="45"/>
        <v>0.27272727272727271</v>
      </c>
      <c r="I103" s="181" t="str">
        <f t="shared" si="35"/>
        <v>-</v>
      </c>
      <c r="J103" s="167">
        <f t="shared" si="46"/>
        <v>3.68998827110871E-5</v>
      </c>
      <c r="K103" s="166">
        <v>0</v>
      </c>
      <c r="L103" s="166">
        <v>0</v>
      </c>
      <c r="M103" s="166">
        <v>260</v>
      </c>
      <c r="N103" s="166">
        <v>131</v>
      </c>
      <c r="O103" s="166">
        <v>202</v>
      </c>
      <c r="P103" s="167">
        <f t="shared" si="47"/>
        <v>0.54198473282442738</v>
      </c>
      <c r="Q103" s="181" t="str">
        <f t="shared" si="42"/>
        <v>-</v>
      </c>
      <c r="R103" s="167">
        <f t="shared" si="48"/>
        <v>5.7372835382566045E-5</v>
      </c>
      <c r="S103" s="166">
        <v>124</v>
      </c>
      <c r="T103" s="166">
        <v>105</v>
      </c>
      <c r="U103" s="166">
        <v>270</v>
      </c>
      <c r="V103" s="166">
        <v>153</v>
      </c>
      <c r="W103" s="166">
        <v>230</v>
      </c>
      <c r="X103" s="167">
        <f t="shared" si="49"/>
        <v>0.50326797385620914</v>
      </c>
      <c r="Y103" s="181">
        <f t="shared" si="43"/>
        <v>0.85483870967741926</v>
      </c>
      <c r="Z103" s="167">
        <f t="shared" si="44"/>
        <v>7.1487709541729355E-5</v>
      </c>
    </row>
    <row r="104" spans="1:26" x14ac:dyDescent="0.25">
      <c r="A104" s="164" t="s">
        <v>133</v>
      </c>
      <c r="B104" s="165" t="s">
        <v>133</v>
      </c>
      <c r="C104" s="166">
        <v>0</v>
      </c>
      <c r="D104" s="166">
        <v>0</v>
      </c>
      <c r="E104" s="166">
        <v>11</v>
      </c>
      <c r="F104" s="166">
        <v>10</v>
      </c>
      <c r="G104" s="166">
        <v>25</v>
      </c>
      <c r="H104" s="167">
        <f t="shared" si="45"/>
        <v>1.5</v>
      </c>
      <c r="I104" s="181" t="str">
        <f t="shared" si="35"/>
        <v>-</v>
      </c>
      <c r="J104" s="167">
        <f t="shared" si="46"/>
        <v>3.2946323849184909E-5</v>
      </c>
      <c r="K104" s="166">
        <v>0</v>
      </c>
      <c r="L104" s="166">
        <v>0</v>
      </c>
      <c r="M104" s="166">
        <v>157</v>
      </c>
      <c r="N104" s="166">
        <v>260</v>
      </c>
      <c r="O104" s="166">
        <v>359</v>
      </c>
      <c r="P104" s="167">
        <f t="shared" si="47"/>
        <v>0.38076923076923075</v>
      </c>
      <c r="Q104" s="181" t="str">
        <f t="shared" si="42"/>
        <v>-</v>
      </c>
      <c r="R104" s="167">
        <f t="shared" si="48"/>
        <v>1.0196459357594658E-4</v>
      </c>
      <c r="S104" s="166">
        <v>89</v>
      </c>
      <c r="T104" s="166">
        <v>96</v>
      </c>
      <c r="U104" s="166">
        <v>168</v>
      </c>
      <c r="V104" s="166">
        <v>270</v>
      </c>
      <c r="W104" s="166">
        <v>384</v>
      </c>
      <c r="X104" s="167">
        <f t="shared" si="49"/>
        <v>0.42222222222222228</v>
      </c>
      <c r="Y104" s="181">
        <f t="shared" si="43"/>
        <v>3.3146067415730336</v>
      </c>
      <c r="Z104" s="167">
        <f t="shared" si="44"/>
        <v>4.44812414926316E-5</v>
      </c>
    </row>
    <row r="105" spans="1:26" x14ac:dyDescent="0.25">
      <c r="A105" s="169" t="s">
        <v>147</v>
      </c>
      <c r="B105" s="170" t="s">
        <v>147</v>
      </c>
      <c r="C105" s="171">
        <f>C97-SUM(C98:C104)</f>
        <v>0</v>
      </c>
      <c r="D105" s="171">
        <f>D97-SUM(D98:D104)</f>
        <v>0</v>
      </c>
      <c r="E105" s="171">
        <f>E97-SUM(E98:E104)</f>
        <v>536</v>
      </c>
      <c r="F105" s="171">
        <f>F97-SUM(F98:F104)</f>
        <v>821</v>
      </c>
      <c r="G105" s="171">
        <f>G97-SUM(G98:G104)</f>
        <v>856</v>
      </c>
      <c r="H105" s="172">
        <f t="shared" si="45"/>
        <v>4.2630937880633324E-2</v>
      </c>
      <c r="I105" s="182" t="str">
        <f t="shared" si="35"/>
        <v>-</v>
      </c>
      <c r="J105" s="172">
        <f t="shared" si="46"/>
        <v>1.1280821285960913E-3</v>
      </c>
      <c r="K105" s="171">
        <f>K97-SUM(K98:K104)</f>
        <v>0</v>
      </c>
      <c r="L105" s="171">
        <f>L97-SUM(L98:L104)</f>
        <v>0</v>
      </c>
      <c r="M105" s="171">
        <f>M97-SUM(M98:M104)</f>
        <v>5551</v>
      </c>
      <c r="N105" s="171">
        <f>N97-SUM(N98:N104)</f>
        <v>7109</v>
      </c>
      <c r="O105" s="171">
        <f>O97-SUM(O98:O104)</f>
        <v>7312</v>
      </c>
      <c r="P105" s="172">
        <f t="shared" si="47"/>
        <v>2.8555352370234877E-2</v>
      </c>
      <c r="Q105" s="182" t="str">
        <f t="shared" si="42"/>
        <v>-</v>
      </c>
      <c r="R105" s="172">
        <f t="shared" si="48"/>
        <v>2.0767830312738759E-3</v>
      </c>
      <c r="S105" s="171">
        <f>S97-SUM(S98:S104)</f>
        <v>2568</v>
      </c>
      <c r="T105" s="171">
        <f>T97-SUM(T98:T104)</f>
        <v>3715</v>
      </c>
      <c r="U105" s="171">
        <f>U97-SUM(U98:U104)</f>
        <v>6087</v>
      </c>
      <c r="V105" s="171">
        <f>V97-SUM(V98:V104)</f>
        <v>7930</v>
      </c>
      <c r="W105" s="171">
        <f>W97-SUM(W98:W104)</f>
        <v>8168</v>
      </c>
      <c r="X105" s="172">
        <f t="shared" si="49"/>
        <v>3.0012610340479196E-2</v>
      </c>
      <c r="Y105" s="182">
        <f t="shared" si="43"/>
        <v>2.1806853582554515</v>
      </c>
      <c r="Z105" s="172">
        <f t="shared" si="44"/>
        <v>1.6116506962240986E-3</v>
      </c>
    </row>
    <row r="106" spans="1:26" x14ac:dyDescent="0.25">
      <c r="A106" s="1"/>
      <c r="B106" s="157" t="s">
        <v>52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</row>
    <row r="107" spans="1:26" x14ac:dyDescent="0.25">
      <c r="A107" s="1" t="s">
        <v>0</v>
      </c>
      <c r="B107" s="158" t="s">
        <v>70</v>
      </c>
      <c r="C107" s="178">
        <f>C108+C111</f>
        <v>0</v>
      </c>
      <c r="D107" s="178">
        <f>D108+D111</f>
        <v>0</v>
      </c>
      <c r="E107" s="178">
        <f>E108+E111</f>
        <v>0</v>
      </c>
      <c r="F107" s="178">
        <f>F108+F111</f>
        <v>0</v>
      </c>
      <c r="G107" s="178">
        <f>G108+G111</f>
        <v>0</v>
      </c>
      <c r="H107" s="179" t="str">
        <f>IFERROR(G107/F107-1,"-")</f>
        <v>-</v>
      </c>
      <c r="I107" s="179" t="str">
        <f t="shared" si="35"/>
        <v>-</v>
      </c>
      <c r="J107" s="179">
        <f>G107/G$9</f>
        <v>0</v>
      </c>
      <c r="K107" s="178">
        <f>K108+K111</f>
        <v>0</v>
      </c>
      <c r="L107" s="178">
        <f>L108+L111</f>
        <v>0</v>
      </c>
      <c r="M107" s="178">
        <f>M108+M111</f>
        <v>0</v>
      </c>
      <c r="N107" s="178">
        <f>N108+N111</f>
        <v>0</v>
      </c>
      <c r="O107" s="178">
        <f>O108+O111</f>
        <v>0</v>
      </c>
      <c r="P107" s="179" t="str">
        <f>IFERROR(O107/N107-1,"-")</f>
        <v>-</v>
      </c>
      <c r="Q107" s="179" t="str">
        <f t="shared" si="42"/>
        <v>-</v>
      </c>
      <c r="R107" s="179">
        <f>O107/O$9</f>
        <v>0</v>
      </c>
      <c r="S107" s="178">
        <f>S108+S111</f>
        <v>63499</v>
      </c>
      <c r="T107" s="178">
        <f>T108+T111</f>
        <v>95997</v>
      </c>
      <c r="U107" s="178">
        <f>U108+U111</f>
        <v>169794</v>
      </c>
      <c r="V107" s="178">
        <f>V108+V111</f>
        <v>220761</v>
      </c>
      <c r="W107" s="178">
        <f>W108+W111</f>
        <v>207278</v>
      </c>
      <c r="X107" s="179">
        <f>IFERROR(W107/V107-1,"-")</f>
        <v>-6.1075099315549441E-2</v>
      </c>
      <c r="Y107" s="179">
        <f t="shared" si="43"/>
        <v>2.2642718782972961</v>
      </c>
      <c r="Z107" s="179">
        <f t="shared" ref="Z107:Z119" si="50">U107/U$9</f>
        <v>4.4956237607142208E-2</v>
      </c>
    </row>
    <row r="108" spans="1:26" x14ac:dyDescent="0.25">
      <c r="A108" s="1" t="s">
        <v>98</v>
      </c>
      <c r="B108" s="161" t="s">
        <v>99</v>
      </c>
      <c r="C108" s="162">
        <v>0</v>
      </c>
      <c r="D108" s="162">
        <v>0</v>
      </c>
      <c r="E108" s="162">
        <v>0</v>
      </c>
      <c r="F108" s="162">
        <v>0</v>
      </c>
      <c r="G108" s="162">
        <v>0</v>
      </c>
      <c r="H108" s="163" t="str">
        <f>IFERROR(G108/F108-1,"-")</f>
        <v>-</v>
      </c>
      <c r="I108" s="180" t="str">
        <f t="shared" si="35"/>
        <v>-</v>
      </c>
      <c r="J108" s="163">
        <f>G108/G$9</f>
        <v>0</v>
      </c>
      <c r="K108" s="162">
        <v>0</v>
      </c>
      <c r="L108" s="162">
        <v>0</v>
      </c>
      <c r="M108" s="162">
        <v>0</v>
      </c>
      <c r="N108" s="162">
        <v>0</v>
      </c>
      <c r="O108" s="162">
        <v>0</v>
      </c>
      <c r="P108" s="163" t="str">
        <f>IFERROR(O108/N108-1,"-")</f>
        <v>-</v>
      </c>
      <c r="Q108" s="180" t="str">
        <f t="shared" si="42"/>
        <v>-</v>
      </c>
      <c r="R108" s="163">
        <f>O108/O$9</f>
        <v>0</v>
      </c>
      <c r="S108" s="162">
        <v>28387</v>
      </c>
      <c r="T108" s="162">
        <v>39659</v>
      </c>
      <c r="U108" s="162">
        <v>41132</v>
      </c>
      <c r="V108" s="162">
        <v>48543</v>
      </c>
      <c r="W108" s="162">
        <v>43479</v>
      </c>
      <c r="X108" s="163">
        <f>IFERROR(W108/V108-1,"-")</f>
        <v>-0.10431988134231507</v>
      </c>
      <c r="Y108" s="180">
        <f t="shared" si="43"/>
        <v>0.53165181244936055</v>
      </c>
      <c r="Z108" s="163">
        <f t="shared" si="50"/>
        <v>1.089049062544597E-2</v>
      </c>
    </row>
    <row r="109" spans="1:26" x14ac:dyDescent="0.25">
      <c r="A109" s="164" t="s">
        <v>105</v>
      </c>
      <c r="B109" s="165" t="s">
        <v>105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7" t="str">
        <f>IFERROR(G109/F109-1,"-")</f>
        <v>-</v>
      </c>
      <c r="I109" s="181" t="str">
        <f t="shared" si="35"/>
        <v>-</v>
      </c>
      <c r="J109" s="167">
        <f>G109/G$9</f>
        <v>0</v>
      </c>
      <c r="K109" s="166">
        <v>0</v>
      </c>
      <c r="L109" s="166">
        <v>0</v>
      </c>
      <c r="M109" s="166">
        <v>0</v>
      </c>
      <c r="N109" s="166">
        <v>0</v>
      </c>
      <c r="O109" s="166">
        <v>0</v>
      </c>
      <c r="P109" s="167" t="str">
        <f>IFERROR(O109/N109-1,"-")</f>
        <v>-</v>
      </c>
      <c r="Q109" s="181" t="str">
        <f t="shared" si="42"/>
        <v>-</v>
      </c>
      <c r="R109" s="167">
        <f>O109/O$9</f>
        <v>0</v>
      </c>
      <c r="S109" s="166">
        <v>3383</v>
      </c>
      <c r="T109" s="166">
        <v>20351</v>
      </c>
      <c r="U109" s="166">
        <v>11031</v>
      </c>
      <c r="V109" s="166">
        <v>14560</v>
      </c>
      <c r="W109" s="166">
        <v>12208</v>
      </c>
      <c r="X109" s="167">
        <f>IFERROR(W109/V109-1,"-")</f>
        <v>-0.16153846153846152</v>
      </c>
      <c r="Y109" s="181">
        <f t="shared" si="43"/>
        <v>2.6086313922553948</v>
      </c>
      <c r="Z109" s="167">
        <f t="shared" si="50"/>
        <v>2.9206700887215429E-3</v>
      </c>
    </row>
    <row r="110" spans="1:26" x14ac:dyDescent="0.25">
      <c r="A110" s="164" t="s">
        <v>102</v>
      </c>
      <c r="B110" s="165" t="s">
        <v>102</v>
      </c>
      <c r="C110" s="166">
        <v>0</v>
      </c>
      <c r="D110" s="166">
        <v>0</v>
      </c>
      <c r="E110" s="166">
        <v>0</v>
      </c>
      <c r="F110" s="166">
        <v>0</v>
      </c>
      <c r="G110" s="166">
        <v>0</v>
      </c>
      <c r="H110" s="167" t="str">
        <f>IFERROR(G110/F110-1,"-")</f>
        <v>-</v>
      </c>
      <c r="I110" s="181" t="str">
        <f t="shared" si="35"/>
        <v>-</v>
      </c>
      <c r="J110" s="167">
        <f>G110/G$9</f>
        <v>0</v>
      </c>
      <c r="K110" s="166">
        <v>0</v>
      </c>
      <c r="L110" s="166">
        <v>0</v>
      </c>
      <c r="M110" s="166">
        <v>0</v>
      </c>
      <c r="N110" s="166">
        <v>0</v>
      </c>
      <c r="O110" s="166">
        <v>0</v>
      </c>
      <c r="P110" s="167" t="str">
        <f>IFERROR(O110/N110-1,"-")</f>
        <v>-</v>
      </c>
      <c r="Q110" s="181" t="str">
        <f t="shared" si="42"/>
        <v>-</v>
      </c>
      <c r="R110" s="167">
        <f>O110/O$9</f>
        <v>0</v>
      </c>
      <c r="S110" s="166">
        <v>25004</v>
      </c>
      <c r="T110" s="166">
        <v>19308</v>
      </c>
      <c r="U110" s="166">
        <v>30101</v>
      </c>
      <c r="V110" s="166">
        <v>33983</v>
      </c>
      <c r="W110" s="166">
        <v>31271</v>
      </c>
      <c r="X110" s="167">
        <f>IFERROR(W110/V110-1,"-")</f>
        <v>-7.9804608186446191E-2</v>
      </c>
      <c r="Y110" s="181">
        <f t="shared" si="43"/>
        <v>0.25063989761638128</v>
      </c>
      <c r="Z110" s="167">
        <f t="shared" si="50"/>
        <v>7.9698205367244278E-3</v>
      </c>
    </row>
    <row r="111" spans="1:26" x14ac:dyDescent="0.25">
      <c r="A111" s="1" t="s">
        <v>148</v>
      </c>
      <c r="B111" s="161" t="s">
        <v>109</v>
      </c>
      <c r="C111" s="162">
        <v>0</v>
      </c>
      <c r="D111" s="162">
        <v>0</v>
      </c>
      <c r="E111" s="162">
        <v>0</v>
      </c>
      <c r="F111" s="162">
        <v>0</v>
      </c>
      <c r="G111" s="162">
        <v>0</v>
      </c>
      <c r="H111" s="163" t="str">
        <f>IFERROR(G111/F111-1,"-")</f>
        <v>-</v>
      </c>
      <c r="I111" s="180" t="str">
        <f t="shared" si="35"/>
        <v>-</v>
      </c>
      <c r="J111" s="163">
        <f>G111/G$9</f>
        <v>0</v>
      </c>
      <c r="K111" s="162">
        <v>0</v>
      </c>
      <c r="L111" s="162">
        <v>0</v>
      </c>
      <c r="M111" s="162">
        <v>0</v>
      </c>
      <c r="N111" s="162">
        <v>0</v>
      </c>
      <c r="O111" s="162">
        <v>0</v>
      </c>
      <c r="P111" s="163" t="str">
        <f>IFERROR(O111/N111-1,"-")</f>
        <v>-</v>
      </c>
      <c r="Q111" s="180" t="str">
        <f t="shared" si="42"/>
        <v>-</v>
      </c>
      <c r="R111" s="163">
        <f>O111/O$9</f>
        <v>0</v>
      </c>
      <c r="S111" s="162">
        <v>35112</v>
      </c>
      <c r="T111" s="162">
        <v>56338</v>
      </c>
      <c r="U111" s="162">
        <v>128662</v>
      </c>
      <c r="V111" s="162">
        <v>172218</v>
      </c>
      <c r="W111" s="162">
        <v>163799</v>
      </c>
      <c r="X111" s="163">
        <f>IFERROR(W111/V111-1,"-")</f>
        <v>-4.8885714617519671E-2</v>
      </c>
      <c r="Y111" s="180">
        <f t="shared" si="43"/>
        <v>3.6650432900432897</v>
      </c>
      <c r="Z111" s="163">
        <f t="shared" si="50"/>
        <v>3.4065746981696232E-2</v>
      </c>
    </row>
    <row r="112" spans="1:26" x14ac:dyDescent="0.25">
      <c r="A112" s="164" t="s">
        <v>112</v>
      </c>
      <c r="B112" s="165" t="s">
        <v>112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7" t="str">
        <f t="shared" ref="H112:H119" si="51">IFERROR(G112/F112-1,"-")</f>
        <v>-</v>
      </c>
      <c r="I112" s="181" t="str">
        <f t="shared" si="35"/>
        <v>-</v>
      </c>
      <c r="J112" s="167">
        <f t="shared" ref="J112:J119" si="52">G112/G$9</f>
        <v>0</v>
      </c>
      <c r="K112" s="166">
        <v>0</v>
      </c>
      <c r="L112" s="166">
        <v>0</v>
      </c>
      <c r="M112" s="166">
        <v>0</v>
      </c>
      <c r="N112" s="166">
        <v>0</v>
      </c>
      <c r="O112" s="166">
        <v>0</v>
      </c>
      <c r="P112" s="167" t="str">
        <f t="shared" ref="P112:P119" si="53">IFERROR(O112/N112-1,"-")</f>
        <v>-</v>
      </c>
      <c r="Q112" s="181" t="str">
        <f t="shared" si="42"/>
        <v>-</v>
      </c>
      <c r="R112" s="167">
        <f t="shared" ref="R112:R119" si="54">O112/O$9</f>
        <v>0</v>
      </c>
      <c r="S112" s="166">
        <v>20258</v>
      </c>
      <c r="T112" s="166">
        <v>23009</v>
      </c>
      <c r="U112" s="166">
        <v>77726</v>
      </c>
      <c r="V112" s="166">
        <v>113230</v>
      </c>
      <c r="W112" s="166">
        <v>102157</v>
      </c>
      <c r="X112" s="167">
        <f t="shared" ref="X112:X119" si="55">IFERROR(W112/V112-1,"-")</f>
        <v>-9.7792104565927795E-2</v>
      </c>
      <c r="Y112" s="181">
        <f t="shared" si="43"/>
        <v>4.042797906999704</v>
      </c>
      <c r="Z112" s="167">
        <f t="shared" si="50"/>
        <v>2.0579458192001691E-2</v>
      </c>
    </row>
    <row r="113" spans="1:26" x14ac:dyDescent="0.25">
      <c r="A113" s="164" t="s">
        <v>115</v>
      </c>
      <c r="B113" s="165" t="s">
        <v>115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7" t="str">
        <f t="shared" si="51"/>
        <v>-</v>
      </c>
      <c r="I113" s="181" t="str">
        <f t="shared" si="35"/>
        <v>-</v>
      </c>
      <c r="J113" s="167">
        <f t="shared" si="52"/>
        <v>0</v>
      </c>
      <c r="K113" s="166">
        <v>0</v>
      </c>
      <c r="L113" s="166">
        <v>0</v>
      </c>
      <c r="M113" s="166">
        <v>0</v>
      </c>
      <c r="N113" s="166">
        <v>0</v>
      </c>
      <c r="O113" s="166">
        <v>0</v>
      </c>
      <c r="P113" s="167" t="str">
        <f t="shared" si="53"/>
        <v>-</v>
      </c>
      <c r="Q113" s="181" t="str">
        <f t="shared" si="42"/>
        <v>-</v>
      </c>
      <c r="R113" s="167">
        <f t="shared" si="54"/>
        <v>0</v>
      </c>
      <c r="S113" s="166">
        <v>2717</v>
      </c>
      <c r="T113" s="166">
        <v>6854</v>
      </c>
      <c r="U113" s="166">
        <v>5917</v>
      </c>
      <c r="V113" s="166">
        <v>7594</v>
      </c>
      <c r="W113" s="166">
        <v>7215</v>
      </c>
      <c r="X113" s="167">
        <f t="shared" si="55"/>
        <v>-4.9907821964708998E-2</v>
      </c>
      <c r="Y113" s="181">
        <f t="shared" si="43"/>
        <v>1.6555023923444976</v>
      </c>
      <c r="Z113" s="167">
        <f t="shared" si="50"/>
        <v>1.5666399161422689E-3</v>
      </c>
    </row>
    <row r="114" spans="1:26" x14ac:dyDescent="0.25">
      <c r="A114" s="164" t="s">
        <v>118</v>
      </c>
      <c r="B114" s="165" t="s">
        <v>118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7" t="str">
        <f t="shared" si="51"/>
        <v>-</v>
      </c>
      <c r="I114" s="181" t="str">
        <f t="shared" si="35"/>
        <v>-</v>
      </c>
      <c r="J114" s="167">
        <f t="shared" si="52"/>
        <v>0</v>
      </c>
      <c r="K114" s="166">
        <v>0</v>
      </c>
      <c r="L114" s="166">
        <v>0</v>
      </c>
      <c r="M114" s="166">
        <v>0</v>
      </c>
      <c r="N114" s="166">
        <v>0</v>
      </c>
      <c r="O114" s="166">
        <v>0</v>
      </c>
      <c r="P114" s="167" t="str">
        <f t="shared" si="53"/>
        <v>-</v>
      </c>
      <c r="Q114" s="181" t="str">
        <f t="shared" si="42"/>
        <v>-</v>
      </c>
      <c r="R114" s="167">
        <f t="shared" si="54"/>
        <v>0</v>
      </c>
      <c r="S114" s="166">
        <v>1871</v>
      </c>
      <c r="T114" s="166">
        <v>6300</v>
      </c>
      <c r="U114" s="166">
        <v>8638</v>
      </c>
      <c r="V114" s="166">
        <v>12056</v>
      </c>
      <c r="W114" s="166">
        <v>12800</v>
      </c>
      <c r="X114" s="167">
        <f t="shared" si="55"/>
        <v>6.1712010617120061E-2</v>
      </c>
      <c r="Y114" s="181">
        <f t="shared" si="43"/>
        <v>5.841261357562801</v>
      </c>
      <c r="Z114" s="167">
        <f t="shared" si="50"/>
        <v>2.2870771667461414E-3</v>
      </c>
    </row>
    <row r="115" spans="1:26" x14ac:dyDescent="0.25">
      <c r="A115" s="164" t="s">
        <v>125</v>
      </c>
      <c r="B115" s="165" t="s">
        <v>125</v>
      </c>
      <c r="C115" s="166">
        <v>0</v>
      </c>
      <c r="D115" s="166">
        <v>0</v>
      </c>
      <c r="E115" s="166">
        <v>0</v>
      </c>
      <c r="F115" s="166">
        <v>0</v>
      </c>
      <c r="G115" s="166">
        <v>0</v>
      </c>
      <c r="H115" s="167" t="str">
        <f t="shared" si="51"/>
        <v>-</v>
      </c>
      <c r="I115" s="181" t="str">
        <f t="shared" si="35"/>
        <v>-</v>
      </c>
      <c r="J115" s="167">
        <f t="shared" si="52"/>
        <v>0</v>
      </c>
      <c r="K115" s="166">
        <v>0</v>
      </c>
      <c r="L115" s="166">
        <v>0</v>
      </c>
      <c r="M115" s="166">
        <v>0</v>
      </c>
      <c r="N115" s="166">
        <v>0</v>
      </c>
      <c r="O115" s="166">
        <v>0</v>
      </c>
      <c r="P115" s="167" t="str">
        <f t="shared" si="53"/>
        <v>-</v>
      </c>
      <c r="Q115" s="181" t="str">
        <f t="shared" si="42"/>
        <v>-</v>
      </c>
      <c r="R115" s="167">
        <f t="shared" si="54"/>
        <v>0</v>
      </c>
      <c r="S115" s="166">
        <v>1133</v>
      </c>
      <c r="T115" s="166">
        <v>3529</v>
      </c>
      <c r="U115" s="166">
        <v>5894</v>
      </c>
      <c r="V115" s="166">
        <v>6032</v>
      </c>
      <c r="W115" s="166">
        <v>5918</v>
      </c>
      <c r="X115" s="167">
        <f t="shared" si="55"/>
        <v>-1.8899204244031798E-2</v>
      </c>
      <c r="Y115" s="181">
        <f t="shared" si="43"/>
        <v>4.2233009708737868</v>
      </c>
      <c r="Z115" s="167">
        <f t="shared" si="50"/>
        <v>1.5605502223664921E-3</v>
      </c>
    </row>
    <row r="116" spans="1:26" x14ac:dyDescent="0.25">
      <c r="A116" s="164" t="s">
        <v>121</v>
      </c>
      <c r="B116" s="165" t="s">
        <v>121</v>
      </c>
      <c r="C116" s="166">
        <v>0</v>
      </c>
      <c r="D116" s="166">
        <v>0</v>
      </c>
      <c r="E116" s="166">
        <v>0</v>
      </c>
      <c r="F116" s="166">
        <v>0</v>
      </c>
      <c r="G116" s="166">
        <v>0</v>
      </c>
      <c r="H116" s="167" t="str">
        <f t="shared" si="51"/>
        <v>-</v>
      </c>
      <c r="I116" s="181" t="str">
        <f t="shared" si="35"/>
        <v>-</v>
      </c>
      <c r="J116" s="167">
        <f t="shared" si="52"/>
        <v>0</v>
      </c>
      <c r="K116" s="166">
        <v>0</v>
      </c>
      <c r="L116" s="166">
        <v>0</v>
      </c>
      <c r="M116" s="166">
        <v>0</v>
      </c>
      <c r="N116" s="166">
        <v>0</v>
      </c>
      <c r="O116" s="166">
        <v>0</v>
      </c>
      <c r="P116" s="167" t="str">
        <f t="shared" si="53"/>
        <v>-</v>
      </c>
      <c r="Q116" s="181" t="str">
        <f t="shared" si="42"/>
        <v>-</v>
      </c>
      <c r="R116" s="167">
        <f t="shared" si="54"/>
        <v>0</v>
      </c>
      <c r="S116" s="166">
        <v>2557</v>
      </c>
      <c r="T116" s="166">
        <v>4170</v>
      </c>
      <c r="U116" s="166">
        <v>4317</v>
      </c>
      <c r="V116" s="166">
        <v>4916</v>
      </c>
      <c r="W116" s="166">
        <v>4686</v>
      </c>
      <c r="X116" s="167">
        <f t="shared" si="55"/>
        <v>-4.6786004882017895E-2</v>
      </c>
      <c r="Y116" s="181">
        <f t="shared" si="43"/>
        <v>0.83261634728197098</v>
      </c>
      <c r="Z116" s="167">
        <f t="shared" si="50"/>
        <v>1.1430090447838727E-3</v>
      </c>
    </row>
    <row r="117" spans="1:26" x14ac:dyDescent="0.25">
      <c r="A117" s="164" t="s">
        <v>130</v>
      </c>
      <c r="B117" s="165" t="s">
        <v>130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7" t="str">
        <f t="shared" si="51"/>
        <v>-</v>
      </c>
      <c r="I117" s="181" t="str">
        <f t="shared" si="35"/>
        <v>-</v>
      </c>
      <c r="J117" s="167">
        <f t="shared" si="52"/>
        <v>0</v>
      </c>
      <c r="K117" s="166">
        <v>0</v>
      </c>
      <c r="L117" s="166">
        <v>0</v>
      </c>
      <c r="M117" s="166">
        <v>0</v>
      </c>
      <c r="N117" s="166">
        <v>0</v>
      </c>
      <c r="O117" s="166">
        <v>0</v>
      </c>
      <c r="P117" s="167" t="str">
        <f t="shared" si="53"/>
        <v>-</v>
      </c>
      <c r="Q117" s="181" t="str">
        <f t="shared" si="42"/>
        <v>-</v>
      </c>
      <c r="R117" s="167">
        <f t="shared" si="54"/>
        <v>0</v>
      </c>
      <c r="S117" s="166">
        <v>226</v>
      </c>
      <c r="T117" s="166">
        <v>308</v>
      </c>
      <c r="U117" s="166">
        <v>1123</v>
      </c>
      <c r="V117" s="166">
        <v>1300</v>
      </c>
      <c r="W117" s="166">
        <v>1069</v>
      </c>
      <c r="X117" s="167">
        <f t="shared" si="55"/>
        <v>-0.1776923076923077</v>
      </c>
      <c r="Y117" s="181">
        <f t="shared" si="43"/>
        <v>3.7300884955752212</v>
      </c>
      <c r="Z117" s="167">
        <f t="shared" si="50"/>
        <v>2.9733591783467434E-4</v>
      </c>
    </row>
    <row r="118" spans="1:26" x14ac:dyDescent="0.25">
      <c r="A118" s="164" t="s">
        <v>133</v>
      </c>
      <c r="B118" s="165" t="s">
        <v>133</v>
      </c>
      <c r="C118" s="166">
        <v>0</v>
      </c>
      <c r="D118" s="166">
        <v>0</v>
      </c>
      <c r="E118" s="166">
        <v>0</v>
      </c>
      <c r="F118" s="166">
        <v>0</v>
      </c>
      <c r="G118" s="166">
        <v>0</v>
      </c>
      <c r="H118" s="167" t="str">
        <f t="shared" si="51"/>
        <v>-</v>
      </c>
      <c r="I118" s="181" t="str">
        <f t="shared" si="35"/>
        <v>-</v>
      </c>
      <c r="J118" s="167">
        <f t="shared" si="52"/>
        <v>0</v>
      </c>
      <c r="K118" s="166">
        <v>0</v>
      </c>
      <c r="L118" s="166">
        <v>0</v>
      </c>
      <c r="M118" s="166">
        <v>0</v>
      </c>
      <c r="N118" s="166">
        <v>0</v>
      </c>
      <c r="O118" s="166">
        <v>0</v>
      </c>
      <c r="P118" s="167" t="str">
        <f t="shared" si="53"/>
        <v>-</v>
      </c>
      <c r="Q118" s="181" t="str">
        <f t="shared" si="42"/>
        <v>-</v>
      </c>
      <c r="R118" s="167">
        <f t="shared" si="54"/>
        <v>0</v>
      </c>
      <c r="S118" s="166">
        <v>549</v>
      </c>
      <c r="T118" s="166">
        <v>470</v>
      </c>
      <c r="U118" s="166">
        <v>840</v>
      </c>
      <c r="V118" s="166">
        <v>770</v>
      </c>
      <c r="W118" s="166">
        <v>1368</v>
      </c>
      <c r="X118" s="167">
        <f t="shared" si="55"/>
        <v>0.77662337662337655</v>
      </c>
      <c r="Y118" s="181">
        <f t="shared" si="43"/>
        <v>1.4918032786885247</v>
      </c>
      <c r="Z118" s="167">
        <f t="shared" si="50"/>
        <v>2.2240620746315801E-4</v>
      </c>
    </row>
    <row r="119" spans="1:26" x14ac:dyDescent="0.25">
      <c r="A119" s="169" t="s">
        <v>147</v>
      </c>
      <c r="B119" s="170" t="s">
        <v>147</v>
      </c>
      <c r="C119" s="171">
        <f>C111-SUM(C112:C118)</f>
        <v>0</v>
      </c>
      <c r="D119" s="171">
        <f>D111-SUM(D112:D118)</f>
        <v>0</v>
      </c>
      <c r="E119" s="171">
        <f>E111-SUM(E112:E118)</f>
        <v>0</v>
      </c>
      <c r="F119" s="171">
        <f>F111-SUM(F112:F118)</f>
        <v>0</v>
      </c>
      <c r="G119" s="171">
        <f>G111-SUM(G112:G118)</f>
        <v>0</v>
      </c>
      <c r="H119" s="172" t="str">
        <f t="shared" si="51"/>
        <v>-</v>
      </c>
      <c r="I119" s="182" t="str">
        <f t="shared" si="35"/>
        <v>-</v>
      </c>
      <c r="J119" s="172">
        <f t="shared" si="52"/>
        <v>0</v>
      </c>
      <c r="K119" s="171">
        <f>K111-SUM(K112:K118)</f>
        <v>0</v>
      </c>
      <c r="L119" s="171">
        <f>L111-SUM(L112:L118)</f>
        <v>0</v>
      </c>
      <c r="M119" s="171">
        <f>M111-SUM(M112:M118)</f>
        <v>0</v>
      </c>
      <c r="N119" s="171">
        <f>N111-SUM(N112:N118)</f>
        <v>0</v>
      </c>
      <c r="O119" s="171">
        <f>O111-SUM(O112:O118)</f>
        <v>0</v>
      </c>
      <c r="P119" s="172" t="str">
        <f t="shared" si="53"/>
        <v>-</v>
      </c>
      <c r="Q119" s="182" t="str">
        <f t="shared" si="42"/>
        <v>-</v>
      </c>
      <c r="R119" s="172">
        <f t="shared" si="54"/>
        <v>0</v>
      </c>
      <c r="S119" s="171">
        <f>S111-SUM(S112:S118)</f>
        <v>5801</v>
      </c>
      <c r="T119" s="171">
        <f>T111-SUM(T112:T118)</f>
        <v>11698</v>
      </c>
      <c r="U119" s="171">
        <f>U111-SUM(U112:U118)</f>
        <v>24207</v>
      </c>
      <c r="V119" s="171">
        <f>V111-SUM(V112:V118)</f>
        <v>26320</v>
      </c>
      <c r="W119" s="171">
        <f>W111-SUM(W112:W118)</f>
        <v>28586</v>
      </c>
      <c r="X119" s="172">
        <f t="shared" si="55"/>
        <v>8.6094224924012197E-2</v>
      </c>
      <c r="Y119" s="182">
        <f t="shared" si="43"/>
        <v>3.9277710739527665</v>
      </c>
      <c r="Z119" s="172">
        <f t="shared" si="50"/>
        <v>6.4092703143579354E-3</v>
      </c>
    </row>
    <row r="120" spans="1:26" x14ac:dyDescent="0.25">
      <c r="A120" s="1"/>
      <c r="B120" s="157" t="s">
        <v>53</v>
      </c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spans="1:26" x14ac:dyDescent="0.25">
      <c r="A121" s="1" t="s">
        <v>0</v>
      </c>
      <c r="B121" s="158" t="s">
        <v>70</v>
      </c>
      <c r="C121" s="178">
        <f>C122+C125</f>
        <v>48728</v>
      </c>
      <c r="D121" s="178">
        <f>D122+D125</f>
        <v>61314</v>
      </c>
      <c r="E121" s="178">
        <f>E122+E125</f>
        <v>93434</v>
      </c>
      <c r="F121" s="178">
        <f>F122+F125</f>
        <v>93472</v>
      </c>
      <c r="G121" s="178">
        <f>G122+G125</f>
        <v>99644</v>
      </c>
      <c r="H121" s="179">
        <f>IFERROR(G121/F121-1,"-")</f>
        <v>6.6030469017459792E-2</v>
      </c>
      <c r="I121" s="179">
        <f t="shared" si="35"/>
        <v>1.0449023148908223</v>
      </c>
      <c r="J121" s="179">
        <f>G121/G$9</f>
        <v>0.13131613974512724</v>
      </c>
      <c r="K121" s="178">
        <f>K122+K125</f>
        <v>54788</v>
      </c>
      <c r="L121" s="178">
        <f>L122+L125</f>
        <v>102944</v>
      </c>
      <c r="M121" s="178">
        <f>M122+M125</f>
        <v>135697</v>
      </c>
      <c r="N121" s="178">
        <f>N122+N125</f>
        <v>145637</v>
      </c>
      <c r="O121" s="178">
        <f>O122+O125</f>
        <v>151227</v>
      </c>
      <c r="P121" s="179">
        <f>IFERROR(O121/N121-1,"-")</f>
        <v>3.8383103194929769E-2</v>
      </c>
      <c r="Q121" s="179">
        <f t="shared" si="42"/>
        <v>1.7602212163247426</v>
      </c>
      <c r="R121" s="179">
        <f>O121/O$9</f>
        <v>4.2952088001976807E-2</v>
      </c>
      <c r="S121" s="178">
        <f>S122+S125</f>
        <v>103516</v>
      </c>
      <c r="T121" s="178">
        <f>T122+T125</f>
        <v>164258</v>
      </c>
      <c r="U121" s="178">
        <f>U122+U125</f>
        <v>229131</v>
      </c>
      <c r="V121" s="178">
        <f>V122+V125</f>
        <v>239109</v>
      </c>
      <c r="W121" s="178">
        <f>W122+W125</f>
        <v>250871</v>
      </c>
      <c r="X121" s="179">
        <f>IFERROR(W121/V121-1,"-")</f>
        <v>4.9190954752853289E-2</v>
      </c>
      <c r="Y121" s="179">
        <f t="shared" si="43"/>
        <v>1.4234997488310985</v>
      </c>
      <c r="Z121" s="179">
        <f t="shared" ref="Z121:Z133" si="56">U121/U$9</f>
        <v>6.066685324076293E-2</v>
      </c>
    </row>
    <row r="122" spans="1:26" x14ac:dyDescent="0.25">
      <c r="A122" s="1" t="s">
        <v>98</v>
      </c>
      <c r="B122" s="161" t="s">
        <v>99</v>
      </c>
      <c r="C122" s="162">
        <v>23736</v>
      </c>
      <c r="D122" s="162">
        <v>32824</v>
      </c>
      <c r="E122" s="162">
        <v>51574</v>
      </c>
      <c r="F122" s="162">
        <v>60712</v>
      </c>
      <c r="G122" s="162">
        <v>66829</v>
      </c>
      <c r="H122" s="163">
        <f>IFERROR(G122/F122-1,"-")</f>
        <v>0.10075438134141512</v>
      </c>
      <c r="I122" s="180">
        <f t="shared" si="35"/>
        <v>1.8155123019885404</v>
      </c>
      <c r="J122" s="163">
        <f>G122/G$9</f>
        <v>8.8070795060687129E-2</v>
      </c>
      <c r="K122" s="162">
        <v>37835</v>
      </c>
      <c r="L122" s="162">
        <v>71733</v>
      </c>
      <c r="M122" s="162">
        <v>83312</v>
      </c>
      <c r="N122" s="162">
        <v>85718</v>
      </c>
      <c r="O122" s="162">
        <v>89737</v>
      </c>
      <c r="P122" s="163">
        <f>IFERROR(O122/N122-1,"-")</f>
        <v>4.6886301593597635E-2</v>
      </c>
      <c r="Q122" s="180">
        <f t="shared" si="42"/>
        <v>1.3717985991806527</v>
      </c>
      <c r="R122" s="163">
        <f>O122/O$9</f>
        <v>2.5487456082798659E-2</v>
      </c>
      <c r="S122" s="162">
        <v>61571</v>
      </c>
      <c r="T122" s="162">
        <v>104557</v>
      </c>
      <c r="U122" s="162">
        <v>134886</v>
      </c>
      <c r="V122" s="162">
        <v>146430</v>
      </c>
      <c r="W122" s="162">
        <v>156566</v>
      </c>
      <c r="X122" s="163">
        <f>IFERROR(W122/V122-1,"-")</f>
        <v>6.9220788089872309E-2</v>
      </c>
      <c r="Y122" s="180">
        <f t="shared" si="43"/>
        <v>1.5428529664939665</v>
      </c>
      <c r="Z122" s="163">
        <f t="shared" si="56"/>
        <v>3.5713671071280394E-2</v>
      </c>
    </row>
    <row r="123" spans="1:26" x14ac:dyDescent="0.25">
      <c r="A123" s="164" t="s">
        <v>105</v>
      </c>
      <c r="B123" s="165" t="s">
        <v>105</v>
      </c>
      <c r="C123" s="166">
        <v>11647</v>
      </c>
      <c r="D123" s="166">
        <v>15693</v>
      </c>
      <c r="E123" s="166">
        <v>29334</v>
      </c>
      <c r="F123" s="166">
        <v>29429</v>
      </c>
      <c r="G123" s="166">
        <v>38467</v>
      </c>
      <c r="H123" s="167">
        <f>IFERROR(G123/F123-1,"-")</f>
        <v>0.3071120323490435</v>
      </c>
      <c r="I123" s="181">
        <f t="shared" si="35"/>
        <v>2.3027389027217309</v>
      </c>
      <c r="J123" s="167">
        <f>G123/G$9</f>
        <v>5.0693849580263836E-2</v>
      </c>
      <c r="K123" s="166">
        <v>16144</v>
      </c>
      <c r="L123" s="166">
        <v>37554</v>
      </c>
      <c r="M123" s="166">
        <v>40531</v>
      </c>
      <c r="N123" s="166">
        <v>36692</v>
      </c>
      <c r="O123" s="166">
        <v>37326</v>
      </c>
      <c r="P123" s="167">
        <f>IFERROR(O123/N123-1,"-")</f>
        <v>1.7278970892837586E-2</v>
      </c>
      <c r="Q123" s="181">
        <f t="shared" si="42"/>
        <v>1.3120664023785928</v>
      </c>
      <c r="R123" s="167">
        <f>O123/O$9</f>
        <v>1.0601477492523069E-2</v>
      </c>
      <c r="S123" s="166">
        <v>27791</v>
      </c>
      <c r="T123" s="166">
        <v>53247</v>
      </c>
      <c r="U123" s="166">
        <v>69865</v>
      </c>
      <c r="V123" s="166">
        <v>66121</v>
      </c>
      <c r="W123" s="166">
        <v>75793</v>
      </c>
      <c r="X123" s="167">
        <f>IFERROR(W123/V123-1,"-")</f>
        <v>0.14627727953297742</v>
      </c>
      <c r="Y123" s="181">
        <f t="shared" si="43"/>
        <v>1.7272498290813574</v>
      </c>
      <c r="Z123" s="167">
        <f t="shared" si="56"/>
        <v>1.8498106767158969E-2</v>
      </c>
    </row>
    <row r="124" spans="1:26" x14ac:dyDescent="0.25">
      <c r="A124" s="164" t="s">
        <v>102</v>
      </c>
      <c r="B124" s="165" t="s">
        <v>102</v>
      </c>
      <c r="C124" s="166">
        <v>12089</v>
      </c>
      <c r="D124" s="166">
        <v>17131</v>
      </c>
      <c r="E124" s="166">
        <v>22240</v>
      </c>
      <c r="F124" s="166">
        <v>31283</v>
      </c>
      <c r="G124" s="166">
        <v>28362</v>
      </c>
      <c r="H124" s="167">
        <f>IFERROR(G124/F124-1,"-")</f>
        <v>-9.337339769203723E-2</v>
      </c>
      <c r="I124" s="181">
        <f t="shared" si="35"/>
        <v>1.3460997601124989</v>
      </c>
      <c r="J124" s="167">
        <f>G124/G$9</f>
        <v>3.7376945480423293E-2</v>
      </c>
      <c r="K124" s="166">
        <v>21691</v>
      </c>
      <c r="L124" s="166">
        <v>34179</v>
      </c>
      <c r="M124" s="166">
        <v>42781</v>
      </c>
      <c r="N124" s="166">
        <v>49026</v>
      </c>
      <c r="O124" s="166">
        <v>52411</v>
      </c>
      <c r="P124" s="167">
        <f>IFERROR(O124/N124-1,"-")</f>
        <v>6.9044996532452219E-2</v>
      </c>
      <c r="Q124" s="181">
        <f t="shared" si="42"/>
        <v>1.4162555898759854</v>
      </c>
      <c r="R124" s="167">
        <f>O124/O$9</f>
        <v>1.4885978590275588E-2</v>
      </c>
      <c r="S124" s="166">
        <v>33780</v>
      </c>
      <c r="T124" s="166">
        <v>51310</v>
      </c>
      <c r="U124" s="166">
        <v>65021</v>
      </c>
      <c r="V124" s="166">
        <v>80309</v>
      </c>
      <c r="W124" s="166">
        <v>80773</v>
      </c>
      <c r="X124" s="167">
        <f>IFERROR(W124/V124-1,"-")</f>
        <v>5.7776836967213807E-3</v>
      </c>
      <c r="Y124" s="181">
        <f t="shared" si="43"/>
        <v>1.3911486086441682</v>
      </c>
      <c r="Z124" s="167">
        <f t="shared" si="56"/>
        <v>1.7215564304121425E-2</v>
      </c>
    </row>
    <row r="125" spans="1:26" x14ac:dyDescent="0.25">
      <c r="A125" s="1" t="s">
        <v>148</v>
      </c>
      <c r="B125" s="161" t="s">
        <v>109</v>
      </c>
      <c r="C125" s="162">
        <v>24992</v>
      </c>
      <c r="D125" s="162">
        <v>28490</v>
      </c>
      <c r="E125" s="162">
        <v>41860</v>
      </c>
      <c r="F125" s="162">
        <v>32760</v>
      </c>
      <c r="G125" s="162">
        <v>32815</v>
      </c>
      <c r="H125" s="163">
        <f>IFERROR(G125/F125-1,"-")</f>
        <v>1.6788766788766729E-3</v>
      </c>
      <c r="I125" s="180">
        <f t="shared" si="35"/>
        <v>0.31302016645326503</v>
      </c>
      <c r="J125" s="163">
        <f>G125/G$9</f>
        <v>4.3245344684440107E-2</v>
      </c>
      <c r="K125" s="162">
        <v>16953</v>
      </c>
      <c r="L125" s="162">
        <v>31211</v>
      </c>
      <c r="M125" s="162">
        <v>52385</v>
      </c>
      <c r="N125" s="162">
        <v>59919</v>
      </c>
      <c r="O125" s="162">
        <v>61490</v>
      </c>
      <c r="P125" s="163">
        <f>IFERROR(O125/N125-1,"-")</f>
        <v>2.6218728616966169E-2</v>
      </c>
      <c r="Q125" s="180">
        <f t="shared" si="42"/>
        <v>2.6270866513301478</v>
      </c>
      <c r="R125" s="163">
        <f>O125/O$9</f>
        <v>1.7464631919178148E-2</v>
      </c>
      <c r="S125" s="162">
        <v>41945</v>
      </c>
      <c r="T125" s="162">
        <v>59701</v>
      </c>
      <c r="U125" s="162">
        <v>94245</v>
      </c>
      <c r="V125" s="162">
        <v>92679</v>
      </c>
      <c r="W125" s="162">
        <v>94305</v>
      </c>
      <c r="X125" s="163">
        <f>IFERROR(W125/V125-1,"-")</f>
        <v>1.7544427540219454E-2</v>
      </c>
      <c r="Y125" s="180">
        <f t="shared" si="43"/>
        <v>1.2483013470020263</v>
      </c>
      <c r="Z125" s="163">
        <f t="shared" si="56"/>
        <v>2.4953182169482533E-2</v>
      </c>
    </row>
    <row r="126" spans="1:26" x14ac:dyDescent="0.25">
      <c r="A126" s="164" t="s">
        <v>112</v>
      </c>
      <c r="B126" s="165" t="s">
        <v>112</v>
      </c>
      <c r="C126" s="166">
        <v>1440</v>
      </c>
      <c r="D126" s="166">
        <v>653</v>
      </c>
      <c r="E126" s="166">
        <v>2495</v>
      </c>
      <c r="F126" s="166">
        <v>3067</v>
      </c>
      <c r="G126" s="166">
        <v>2396</v>
      </c>
      <c r="H126" s="167">
        <f t="shared" ref="H126:H133" si="57">IFERROR(G126/F126-1,"-")</f>
        <v>-0.21878056732963813</v>
      </c>
      <c r="I126" s="181">
        <f t="shared" si="35"/>
        <v>0.66388888888888897</v>
      </c>
      <c r="J126" s="167">
        <f t="shared" ref="J126:J133" si="58">G126/G$9</f>
        <v>3.1575756777058816E-3</v>
      </c>
      <c r="K126" s="166">
        <v>2501</v>
      </c>
      <c r="L126" s="166">
        <v>2683</v>
      </c>
      <c r="M126" s="166">
        <v>7422</v>
      </c>
      <c r="N126" s="166">
        <v>8579</v>
      </c>
      <c r="O126" s="166">
        <v>8260</v>
      </c>
      <c r="P126" s="167">
        <f t="shared" ref="P126:P133" si="59">IFERROR(O126/N126-1,"-")</f>
        <v>-3.7183820958153646E-2</v>
      </c>
      <c r="Q126" s="181">
        <f t="shared" si="42"/>
        <v>2.3026789284286284</v>
      </c>
      <c r="R126" s="167">
        <f t="shared" ref="R126:R133" si="60">O126/O$9</f>
        <v>2.3460377240593837E-3</v>
      </c>
      <c r="S126" s="166">
        <v>3941</v>
      </c>
      <c r="T126" s="166">
        <v>3336</v>
      </c>
      <c r="U126" s="166">
        <v>9917</v>
      </c>
      <c r="V126" s="166">
        <v>11646</v>
      </c>
      <c r="W126" s="166">
        <v>10656</v>
      </c>
      <c r="X126" s="167">
        <f t="shared" ref="X126:X133" si="61">IFERROR(W126/V126-1,"-")</f>
        <v>-8.5007727975270453E-2</v>
      </c>
      <c r="Y126" s="181">
        <f t="shared" si="43"/>
        <v>1.7038822633849278</v>
      </c>
      <c r="Z126" s="167">
        <f t="shared" si="56"/>
        <v>2.6257170945382597E-3</v>
      </c>
    </row>
    <row r="127" spans="1:26" x14ac:dyDescent="0.25">
      <c r="A127" s="164" t="s">
        <v>115</v>
      </c>
      <c r="B127" s="165" t="s">
        <v>115</v>
      </c>
      <c r="C127" s="166">
        <v>1742</v>
      </c>
      <c r="D127" s="166">
        <v>2401</v>
      </c>
      <c r="E127" s="166">
        <v>4143</v>
      </c>
      <c r="F127" s="166">
        <v>4500</v>
      </c>
      <c r="G127" s="166">
        <v>4504</v>
      </c>
      <c r="H127" s="167">
        <f t="shared" si="57"/>
        <v>8.8888888888893902E-4</v>
      </c>
      <c r="I127" s="181">
        <f t="shared" si="35"/>
        <v>1.5855338691159586</v>
      </c>
      <c r="J127" s="167">
        <f t="shared" si="58"/>
        <v>5.9356097046691534E-3</v>
      </c>
      <c r="K127" s="166">
        <v>2311</v>
      </c>
      <c r="L127" s="166">
        <v>4913</v>
      </c>
      <c r="M127" s="166">
        <v>7118</v>
      </c>
      <c r="N127" s="166">
        <v>8816</v>
      </c>
      <c r="O127" s="166">
        <v>8623</v>
      </c>
      <c r="P127" s="167">
        <f t="shared" si="59"/>
        <v>-2.1892014519056313E-2</v>
      </c>
      <c r="Q127" s="181">
        <f t="shared" si="42"/>
        <v>2.7312851579402855</v>
      </c>
      <c r="R127" s="167">
        <f t="shared" si="60"/>
        <v>2.4491384133854799E-3</v>
      </c>
      <c r="S127" s="166">
        <v>4053</v>
      </c>
      <c r="T127" s="166">
        <v>7314</v>
      </c>
      <c r="U127" s="166">
        <v>11261</v>
      </c>
      <c r="V127" s="166">
        <v>13316</v>
      </c>
      <c r="W127" s="166">
        <v>13127</v>
      </c>
      <c r="X127" s="167">
        <f t="shared" si="61"/>
        <v>-1.4193451486932962E-2</v>
      </c>
      <c r="Y127" s="181">
        <f t="shared" si="43"/>
        <v>2.2388354305452749</v>
      </c>
      <c r="Z127" s="167">
        <f t="shared" si="56"/>
        <v>2.9815670264793123E-3</v>
      </c>
    </row>
    <row r="128" spans="1:26" x14ac:dyDescent="0.25">
      <c r="A128" s="164" t="s">
        <v>118</v>
      </c>
      <c r="B128" s="165" t="s">
        <v>118</v>
      </c>
      <c r="C128" s="166">
        <v>1315</v>
      </c>
      <c r="D128" s="166">
        <v>2102</v>
      </c>
      <c r="E128" s="166">
        <v>2821</v>
      </c>
      <c r="F128" s="166">
        <v>3000</v>
      </c>
      <c r="G128" s="166">
        <v>2742</v>
      </c>
      <c r="H128" s="167">
        <f t="shared" si="57"/>
        <v>-8.5999999999999965E-2</v>
      </c>
      <c r="I128" s="181">
        <f t="shared" si="35"/>
        <v>1.0851711026615969</v>
      </c>
      <c r="J128" s="167">
        <f t="shared" si="58"/>
        <v>3.6135527997786009E-3</v>
      </c>
      <c r="K128" s="166">
        <v>1591</v>
      </c>
      <c r="L128" s="166">
        <v>5032</v>
      </c>
      <c r="M128" s="166">
        <v>5703</v>
      </c>
      <c r="N128" s="166">
        <v>5756</v>
      </c>
      <c r="O128" s="166">
        <v>5825</v>
      </c>
      <c r="P128" s="167">
        <f t="shared" si="59"/>
        <v>1.1987491313412146E-2</v>
      </c>
      <c r="Q128" s="181">
        <f t="shared" si="42"/>
        <v>2.6612193588937774</v>
      </c>
      <c r="R128" s="167">
        <f t="shared" si="60"/>
        <v>1.6544394361556792E-3</v>
      </c>
      <c r="S128" s="166">
        <v>2906</v>
      </c>
      <c r="T128" s="166">
        <v>7134</v>
      </c>
      <c r="U128" s="166">
        <v>8524</v>
      </c>
      <c r="V128" s="166">
        <v>8756</v>
      </c>
      <c r="W128" s="166">
        <v>8567</v>
      </c>
      <c r="X128" s="167">
        <f t="shared" si="61"/>
        <v>-2.1585198720877163E-2</v>
      </c>
      <c r="Y128" s="181">
        <f t="shared" si="43"/>
        <v>1.9480385409497591</v>
      </c>
      <c r="Z128" s="167">
        <f t="shared" si="56"/>
        <v>2.2568934671618559E-3</v>
      </c>
    </row>
    <row r="129" spans="1:26" x14ac:dyDescent="0.25">
      <c r="A129" s="164" t="s">
        <v>125</v>
      </c>
      <c r="B129" s="165" t="s">
        <v>125</v>
      </c>
      <c r="C129" s="166">
        <v>369</v>
      </c>
      <c r="D129" s="166">
        <v>359</v>
      </c>
      <c r="E129" s="166">
        <v>801</v>
      </c>
      <c r="F129" s="166">
        <v>649</v>
      </c>
      <c r="G129" s="166">
        <v>650</v>
      </c>
      <c r="H129" s="167">
        <f t="shared" si="57"/>
        <v>1.5408320493066618E-3</v>
      </c>
      <c r="I129" s="181">
        <f t="shared" si="35"/>
        <v>0.7615176151761518</v>
      </c>
      <c r="J129" s="167">
        <f t="shared" si="58"/>
        <v>8.5660442007880764E-4</v>
      </c>
      <c r="K129" s="166">
        <v>415</v>
      </c>
      <c r="L129" s="166">
        <v>974</v>
      </c>
      <c r="M129" s="166">
        <v>1772</v>
      </c>
      <c r="N129" s="166">
        <v>1988</v>
      </c>
      <c r="O129" s="166">
        <v>1706</v>
      </c>
      <c r="P129" s="167">
        <f t="shared" si="59"/>
        <v>-0.14185110663983902</v>
      </c>
      <c r="Q129" s="181">
        <f t="shared" si="42"/>
        <v>3.1108433734939762</v>
      </c>
      <c r="R129" s="167">
        <f t="shared" si="60"/>
        <v>4.8454483743889937E-4</v>
      </c>
      <c r="S129" s="166">
        <v>784</v>
      </c>
      <c r="T129" s="166">
        <v>1333</v>
      </c>
      <c r="U129" s="166">
        <v>2573</v>
      </c>
      <c r="V129" s="166">
        <v>2637</v>
      </c>
      <c r="W129" s="166">
        <v>2356</v>
      </c>
      <c r="X129" s="167">
        <f t="shared" si="61"/>
        <v>-0.10656048540007579</v>
      </c>
      <c r="Y129" s="181">
        <f t="shared" si="43"/>
        <v>2.0051020408163267</v>
      </c>
      <c r="Z129" s="167">
        <f t="shared" si="56"/>
        <v>6.812513950032209E-4</v>
      </c>
    </row>
    <row r="130" spans="1:26" x14ac:dyDescent="0.25">
      <c r="A130" s="164" t="s">
        <v>121</v>
      </c>
      <c r="B130" s="165" t="s">
        <v>121</v>
      </c>
      <c r="C130" s="166">
        <v>323</v>
      </c>
      <c r="D130" s="166">
        <v>312</v>
      </c>
      <c r="E130" s="166">
        <v>635</v>
      </c>
      <c r="F130" s="166">
        <v>526</v>
      </c>
      <c r="G130" s="166">
        <v>594</v>
      </c>
      <c r="H130" s="167">
        <f t="shared" si="57"/>
        <v>0.12927756653992395</v>
      </c>
      <c r="I130" s="181">
        <f t="shared" si="35"/>
        <v>0.83900928792569651</v>
      </c>
      <c r="J130" s="167">
        <f t="shared" si="58"/>
        <v>7.8280465465663338E-4</v>
      </c>
      <c r="K130" s="166">
        <v>489</v>
      </c>
      <c r="L130" s="166">
        <v>1045</v>
      </c>
      <c r="M130" s="166">
        <v>1201</v>
      </c>
      <c r="N130" s="166">
        <v>1408</v>
      </c>
      <c r="O130" s="166">
        <v>1497</v>
      </c>
      <c r="P130" s="167">
        <f t="shared" si="59"/>
        <v>6.3210227272727293E-2</v>
      </c>
      <c r="Q130" s="181">
        <f t="shared" si="42"/>
        <v>2.0613496932515338</v>
      </c>
      <c r="R130" s="167">
        <f t="shared" si="60"/>
        <v>4.2518383449357113E-4</v>
      </c>
      <c r="S130" s="166">
        <v>812</v>
      </c>
      <c r="T130" s="166">
        <v>1357</v>
      </c>
      <c r="U130" s="166">
        <v>1836</v>
      </c>
      <c r="V130" s="166">
        <v>1934</v>
      </c>
      <c r="W130" s="166">
        <v>2091</v>
      </c>
      <c r="X130" s="167">
        <f t="shared" si="61"/>
        <v>8.1178903826266913E-2</v>
      </c>
      <c r="Y130" s="181">
        <f t="shared" si="43"/>
        <v>1.5751231527093594</v>
      </c>
      <c r="Z130" s="167">
        <f t="shared" si="56"/>
        <v>4.8611642488375966E-4</v>
      </c>
    </row>
    <row r="131" spans="1:26" x14ac:dyDescent="0.25">
      <c r="A131" s="164" t="s">
        <v>130</v>
      </c>
      <c r="B131" s="165" t="s">
        <v>130</v>
      </c>
      <c r="C131" s="166">
        <v>186</v>
      </c>
      <c r="D131" s="166">
        <v>123</v>
      </c>
      <c r="E131" s="166">
        <v>250</v>
      </c>
      <c r="F131" s="166">
        <v>203</v>
      </c>
      <c r="G131" s="166">
        <v>235</v>
      </c>
      <c r="H131" s="167">
        <f t="shared" si="57"/>
        <v>0.1576354679802956</v>
      </c>
      <c r="I131" s="181">
        <f t="shared" si="35"/>
        <v>0.26344086021505375</v>
      </c>
      <c r="J131" s="167">
        <f t="shared" si="58"/>
        <v>3.0969544418233812E-4</v>
      </c>
      <c r="K131" s="166">
        <v>492</v>
      </c>
      <c r="L131" s="166">
        <v>432</v>
      </c>
      <c r="M131" s="166">
        <v>825</v>
      </c>
      <c r="N131" s="166">
        <v>1138</v>
      </c>
      <c r="O131" s="166">
        <v>1099</v>
      </c>
      <c r="P131" s="167">
        <f t="shared" si="59"/>
        <v>-3.4270650263620417E-2</v>
      </c>
      <c r="Q131" s="181">
        <f t="shared" si="42"/>
        <v>1.2337398373983741</v>
      </c>
      <c r="R131" s="167">
        <f t="shared" si="60"/>
        <v>3.1214230735366374E-4</v>
      </c>
      <c r="S131" s="166">
        <v>678</v>
      </c>
      <c r="T131" s="166">
        <v>555</v>
      </c>
      <c r="U131" s="166">
        <v>1075</v>
      </c>
      <c r="V131" s="166">
        <v>1341</v>
      </c>
      <c r="W131" s="166">
        <v>1334</v>
      </c>
      <c r="X131" s="167">
        <f t="shared" si="61"/>
        <v>-5.2199850857569396E-3</v>
      </c>
      <c r="Y131" s="181">
        <f t="shared" si="43"/>
        <v>0.96755162241887915</v>
      </c>
      <c r="Z131" s="167">
        <f t="shared" si="56"/>
        <v>2.8462699169392246E-4</v>
      </c>
    </row>
    <row r="132" spans="1:26" x14ac:dyDescent="0.25">
      <c r="A132" s="164" t="s">
        <v>133</v>
      </c>
      <c r="B132" s="165" t="s">
        <v>133</v>
      </c>
      <c r="C132" s="166">
        <v>210</v>
      </c>
      <c r="D132" s="166">
        <v>177</v>
      </c>
      <c r="E132" s="166">
        <v>253</v>
      </c>
      <c r="F132" s="166">
        <v>358</v>
      </c>
      <c r="G132" s="166">
        <v>378</v>
      </c>
      <c r="H132" s="167">
        <f t="shared" si="57"/>
        <v>5.5865921787709549E-2</v>
      </c>
      <c r="I132" s="181">
        <f t="shared" si="35"/>
        <v>0.8</v>
      </c>
      <c r="J132" s="167">
        <f t="shared" si="58"/>
        <v>4.9814841659967578E-4</v>
      </c>
      <c r="K132" s="166">
        <v>887</v>
      </c>
      <c r="L132" s="166">
        <v>742</v>
      </c>
      <c r="M132" s="166">
        <v>1632</v>
      </c>
      <c r="N132" s="166">
        <v>2097</v>
      </c>
      <c r="O132" s="166">
        <v>2115</v>
      </c>
      <c r="P132" s="167">
        <f t="shared" si="59"/>
        <v>8.5836909871244149E-3</v>
      </c>
      <c r="Q132" s="181">
        <f t="shared" si="42"/>
        <v>1.3844419391206313</v>
      </c>
      <c r="R132" s="167">
        <f t="shared" si="60"/>
        <v>6.0071062789171872E-4</v>
      </c>
      <c r="S132" s="166">
        <v>1097</v>
      </c>
      <c r="T132" s="166">
        <v>919</v>
      </c>
      <c r="U132" s="166">
        <v>1885</v>
      </c>
      <c r="V132" s="166">
        <v>2455</v>
      </c>
      <c r="W132" s="166">
        <v>2493</v>
      </c>
      <c r="X132" s="167">
        <f t="shared" si="61"/>
        <v>1.5478615071283119E-2</v>
      </c>
      <c r="Y132" s="181">
        <f t="shared" si="43"/>
        <v>1.2725615314494076</v>
      </c>
      <c r="Z132" s="167">
        <f t="shared" si="56"/>
        <v>4.9909012031911057E-4</v>
      </c>
    </row>
    <row r="133" spans="1:26" x14ac:dyDescent="0.25">
      <c r="A133" s="169" t="s">
        <v>147</v>
      </c>
      <c r="B133" s="170" t="s">
        <v>147</v>
      </c>
      <c r="C133" s="171">
        <f>C125-SUM(C126:C132)</f>
        <v>19407</v>
      </c>
      <c r="D133" s="171">
        <f>D125-SUM(D126:D132)</f>
        <v>22363</v>
      </c>
      <c r="E133" s="171">
        <f>E125-SUM(E126:E132)</f>
        <v>30462</v>
      </c>
      <c r="F133" s="171">
        <f>F125-SUM(F126:F132)</f>
        <v>20457</v>
      </c>
      <c r="G133" s="171">
        <f>G125-SUM(G126:G132)</f>
        <v>21316</v>
      </c>
      <c r="H133" s="172">
        <f t="shared" si="57"/>
        <v>4.199051669355236E-2</v>
      </c>
      <c r="I133" s="182">
        <f t="shared" si="35"/>
        <v>9.8366568763848194E-2</v>
      </c>
      <c r="J133" s="172">
        <f t="shared" si="58"/>
        <v>2.809135356676902E-2</v>
      </c>
      <c r="K133" s="171">
        <f>K125-SUM(K126:K132)</f>
        <v>8267</v>
      </c>
      <c r="L133" s="171">
        <f>L125-SUM(L126:L132)</f>
        <v>15390</v>
      </c>
      <c r="M133" s="171">
        <f>M125-SUM(M126:M132)</f>
        <v>26712</v>
      </c>
      <c r="N133" s="171">
        <f>N125-SUM(N126:N132)</f>
        <v>30137</v>
      </c>
      <c r="O133" s="171">
        <f>O125-SUM(O126:O132)</f>
        <v>32365</v>
      </c>
      <c r="P133" s="172">
        <f t="shared" si="59"/>
        <v>7.3929057304974011E-2</v>
      </c>
      <c r="Q133" s="182">
        <f t="shared" si="42"/>
        <v>2.9149631063263577</v>
      </c>
      <c r="R133" s="172">
        <f t="shared" si="60"/>
        <v>9.1924347383997521E-3</v>
      </c>
      <c r="S133" s="171">
        <f>S125-SUM(S126:S132)</f>
        <v>27674</v>
      </c>
      <c r="T133" s="171">
        <f>T125-SUM(T126:T132)</f>
        <v>37753</v>
      </c>
      <c r="U133" s="171">
        <f>U125-SUM(U126:U132)</f>
        <v>57174</v>
      </c>
      <c r="V133" s="171">
        <f>V125-SUM(V126:V132)</f>
        <v>50594</v>
      </c>
      <c r="W133" s="171">
        <f>W125-SUM(W126:W132)</f>
        <v>53681</v>
      </c>
      <c r="X133" s="172">
        <f t="shared" si="61"/>
        <v>6.1015140135193935E-2</v>
      </c>
      <c r="Y133" s="182">
        <f t="shared" si="43"/>
        <v>0.93976295439762958</v>
      </c>
      <c r="Z133" s="172">
        <f t="shared" si="56"/>
        <v>1.513791964940309E-2</v>
      </c>
    </row>
    <row r="134" spans="1:26" x14ac:dyDescent="0.25">
      <c r="A134" s="1"/>
      <c r="B134" s="157" t="s">
        <v>54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spans="1:26" x14ac:dyDescent="0.25">
      <c r="A135" s="1" t="s">
        <v>0</v>
      </c>
      <c r="B135" s="158" t="s">
        <v>70</v>
      </c>
      <c r="C135" s="178">
        <f>C136+C139</f>
        <v>0</v>
      </c>
      <c r="D135" s="178">
        <f>D136+D139</f>
        <v>29237</v>
      </c>
      <c r="E135" s="178">
        <f>E136+E139</f>
        <v>47385</v>
      </c>
      <c r="F135" s="178">
        <f>F136+F139</f>
        <v>49008</v>
      </c>
      <c r="G135" s="178">
        <f>G136+G139</f>
        <v>52595</v>
      </c>
      <c r="H135" s="179">
        <f>IFERROR(G135/F135-1,"-")</f>
        <v>7.3192131896833157E-2</v>
      </c>
      <c r="I135" s="179" t="str">
        <f t="shared" si="35"/>
        <v>-</v>
      </c>
      <c r="J135" s="179">
        <f>G135/G$9</f>
        <v>6.9312476113915208E-2</v>
      </c>
      <c r="K135" s="178">
        <f>K136+K139</f>
        <v>0</v>
      </c>
      <c r="L135" s="178">
        <f>L136+L139</f>
        <v>87353</v>
      </c>
      <c r="M135" s="178">
        <f>M136+M139</f>
        <v>163913</v>
      </c>
      <c r="N135" s="178">
        <f>N136+N139</f>
        <v>180038</v>
      </c>
      <c r="O135" s="178">
        <f>O136+O139</f>
        <v>183335</v>
      </c>
      <c r="P135" s="179">
        <f>IFERROR(O135/N135-1,"-")</f>
        <v>1.8312800630977843E-2</v>
      </c>
      <c r="Q135" s="179" t="str">
        <f t="shared" si="42"/>
        <v>-</v>
      </c>
      <c r="R135" s="179">
        <f>O135/O$9</f>
        <v>5.2071528588429436E-2</v>
      </c>
      <c r="S135" s="178">
        <f>S136+S139</f>
        <v>77095</v>
      </c>
      <c r="T135" s="178">
        <f>T136+T139</f>
        <v>116590</v>
      </c>
      <c r="U135" s="178">
        <f>U136+U139</f>
        <v>211298</v>
      </c>
      <c r="V135" s="178">
        <f>V136+V139</f>
        <v>229046</v>
      </c>
      <c r="W135" s="178">
        <f>W136+W139</f>
        <v>235930</v>
      </c>
      <c r="X135" s="179">
        <f>IFERROR(W135/V135-1,"-")</f>
        <v>3.0055098102564459E-2</v>
      </c>
      <c r="Y135" s="179">
        <f t="shared" si="43"/>
        <v>2.0602503404890071</v>
      </c>
      <c r="Z135" s="179">
        <f t="shared" ref="Z135:Z147" si="62">U135/U$9</f>
        <v>5.5945222410179005E-2</v>
      </c>
    </row>
    <row r="136" spans="1:26" x14ac:dyDescent="0.25">
      <c r="A136" s="1" t="s">
        <v>98</v>
      </c>
      <c r="B136" s="161" t="s">
        <v>99</v>
      </c>
      <c r="C136" s="162">
        <v>0</v>
      </c>
      <c r="D136" s="162">
        <v>9339</v>
      </c>
      <c r="E136" s="162">
        <v>5486</v>
      </c>
      <c r="F136" s="162">
        <v>7999</v>
      </c>
      <c r="G136" s="162">
        <v>6701</v>
      </c>
      <c r="H136" s="163">
        <f>IFERROR(G136/F136-1,"-")</f>
        <v>-0.16227028378547315</v>
      </c>
      <c r="I136" s="180" t="str">
        <f t="shared" si="35"/>
        <v>-</v>
      </c>
      <c r="J136" s="163">
        <f>G136/G$9</f>
        <v>8.8309326445355236E-3</v>
      </c>
      <c r="K136" s="162">
        <v>0</v>
      </c>
      <c r="L136" s="162">
        <v>28431</v>
      </c>
      <c r="M136" s="162">
        <v>15843</v>
      </c>
      <c r="N136" s="162">
        <v>15164</v>
      </c>
      <c r="O136" s="162">
        <v>14762</v>
      </c>
      <c r="P136" s="163">
        <f>IFERROR(O136/N136-1,"-")</f>
        <v>-2.6510155631759402E-2</v>
      </c>
      <c r="Q136" s="180" t="str">
        <f t="shared" si="42"/>
        <v>-</v>
      </c>
      <c r="R136" s="163">
        <f>O136/O$9</f>
        <v>4.1927613659279205E-3</v>
      </c>
      <c r="S136" s="162">
        <v>22432</v>
      </c>
      <c r="T136" s="162">
        <v>37770</v>
      </c>
      <c r="U136" s="162">
        <v>21329</v>
      </c>
      <c r="V136" s="162">
        <v>23163</v>
      </c>
      <c r="W136" s="162">
        <v>21463</v>
      </c>
      <c r="X136" s="163">
        <f>IFERROR(W136/V136-1,"-")</f>
        <v>-7.3392911108232983E-2</v>
      </c>
      <c r="Y136" s="180">
        <f t="shared" si="43"/>
        <v>-4.3197218259629078E-2</v>
      </c>
      <c r="Z136" s="163">
        <f t="shared" si="62"/>
        <v>5.6472642845020208E-3</v>
      </c>
    </row>
    <row r="137" spans="1:26" x14ac:dyDescent="0.25">
      <c r="A137" s="164" t="s">
        <v>105</v>
      </c>
      <c r="B137" s="165" t="s">
        <v>105</v>
      </c>
      <c r="C137" s="166">
        <v>0</v>
      </c>
      <c r="D137" s="166">
        <v>9339</v>
      </c>
      <c r="E137" s="166">
        <v>5415</v>
      </c>
      <c r="F137" s="166">
        <v>7999</v>
      </c>
      <c r="G137" s="166">
        <v>6701</v>
      </c>
      <c r="H137" s="167">
        <f>IFERROR(G137/F137-1,"-")</f>
        <v>-0.16227028378547315</v>
      </c>
      <c r="I137" s="181" t="str">
        <f t="shared" si="35"/>
        <v>-</v>
      </c>
      <c r="J137" s="167">
        <f>G137/G$9</f>
        <v>8.8309326445355236E-3</v>
      </c>
      <c r="K137" s="166">
        <v>0</v>
      </c>
      <c r="L137" s="166">
        <v>20185</v>
      </c>
      <c r="M137" s="166">
        <v>9264</v>
      </c>
      <c r="N137" s="166">
        <v>6639</v>
      </c>
      <c r="O137" s="166">
        <v>6321</v>
      </c>
      <c r="P137" s="167">
        <f>IFERROR(O137/N137-1,"-")</f>
        <v>-4.7898779936737412E-2</v>
      </c>
      <c r="Q137" s="181" t="str">
        <f t="shared" si="42"/>
        <v>-</v>
      </c>
      <c r="R137" s="167">
        <f>O137/O$9</f>
        <v>1.7953153091742572E-3</v>
      </c>
      <c r="S137" s="166">
        <v>16366</v>
      </c>
      <c r="T137" s="166">
        <v>29524</v>
      </c>
      <c r="U137" s="166">
        <v>14679</v>
      </c>
      <c r="V137" s="166">
        <v>14638</v>
      </c>
      <c r="W137" s="166">
        <v>13022</v>
      </c>
      <c r="X137" s="167">
        <f>IFERROR(W137/V137-1,"-")</f>
        <v>-0.11039759529990434</v>
      </c>
      <c r="Y137" s="181">
        <f t="shared" si="43"/>
        <v>-0.20432604179396308</v>
      </c>
      <c r="Z137" s="167">
        <f t="shared" si="62"/>
        <v>3.8865484754186863E-3</v>
      </c>
    </row>
    <row r="138" spans="1:26" x14ac:dyDescent="0.25">
      <c r="A138" s="164" t="s">
        <v>102</v>
      </c>
      <c r="B138" s="165" t="s">
        <v>102</v>
      </c>
      <c r="C138" s="166">
        <v>0</v>
      </c>
      <c r="D138" s="166">
        <v>0</v>
      </c>
      <c r="E138" s="166">
        <v>71</v>
      </c>
      <c r="F138" s="166">
        <v>0</v>
      </c>
      <c r="G138" s="166">
        <v>0</v>
      </c>
      <c r="H138" s="167" t="str">
        <f>IFERROR(G138/F138-1,"-")</f>
        <v>-</v>
      </c>
      <c r="I138" s="181" t="str">
        <f t="shared" ref="I138:I161" si="63">IFERROR(G138/C138-1,"-")</f>
        <v>-</v>
      </c>
      <c r="J138" s="167">
        <f>G138/G$9</f>
        <v>0</v>
      </c>
      <c r="K138" s="166">
        <v>0</v>
      </c>
      <c r="L138" s="166">
        <v>8246</v>
      </c>
      <c r="M138" s="166">
        <v>6579</v>
      </c>
      <c r="N138" s="166">
        <v>8525</v>
      </c>
      <c r="O138" s="166">
        <v>8441</v>
      </c>
      <c r="P138" s="167">
        <f>IFERROR(O138/N138-1,"-")</f>
        <v>-9.8533724340176265E-3</v>
      </c>
      <c r="Q138" s="181" t="str">
        <f t="shared" si="42"/>
        <v>-</v>
      </c>
      <c r="R138" s="167">
        <f>O138/O$9</f>
        <v>2.3974460567536631E-3</v>
      </c>
      <c r="S138" s="166">
        <v>6066</v>
      </c>
      <c r="T138" s="166">
        <v>8246</v>
      </c>
      <c r="U138" s="166">
        <v>6650</v>
      </c>
      <c r="V138" s="166">
        <v>8525</v>
      </c>
      <c r="W138" s="166">
        <v>8441</v>
      </c>
      <c r="X138" s="167">
        <f>IFERROR(W138/V138-1,"-")</f>
        <v>-9.8533724340176265E-3</v>
      </c>
      <c r="Y138" s="181">
        <f t="shared" si="43"/>
        <v>0.39152654137817344</v>
      </c>
      <c r="Z138" s="167">
        <f t="shared" si="62"/>
        <v>1.7607158090833343E-3</v>
      </c>
    </row>
    <row r="139" spans="1:26" x14ac:dyDescent="0.25">
      <c r="A139" s="1" t="s">
        <v>148</v>
      </c>
      <c r="B139" s="161" t="s">
        <v>109</v>
      </c>
      <c r="C139" s="162">
        <v>0</v>
      </c>
      <c r="D139" s="162">
        <v>19898</v>
      </c>
      <c r="E139" s="162">
        <v>41899</v>
      </c>
      <c r="F139" s="162">
        <v>41009</v>
      </c>
      <c r="G139" s="162">
        <v>45894</v>
      </c>
      <c r="H139" s="163">
        <f>IFERROR(G139/F139-1,"-")</f>
        <v>0.11912019312833766</v>
      </c>
      <c r="I139" s="180" t="str">
        <f t="shared" si="63"/>
        <v>-</v>
      </c>
      <c r="J139" s="163">
        <f>G139/G$9</f>
        <v>6.0481543469379687E-2</v>
      </c>
      <c r="K139" s="162">
        <v>0</v>
      </c>
      <c r="L139" s="162">
        <v>58922</v>
      </c>
      <c r="M139" s="162">
        <v>148070</v>
      </c>
      <c r="N139" s="162">
        <v>164874</v>
      </c>
      <c r="O139" s="162">
        <v>168573</v>
      </c>
      <c r="P139" s="163">
        <f>IFERROR(O139/N139-1,"-")</f>
        <v>2.2435314239965143E-2</v>
      </c>
      <c r="Q139" s="180" t="str">
        <f t="shared" si="42"/>
        <v>-</v>
      </c>
      <c r="R139" s="163">
        <f>O139/O$9</f>
        <v>4.7878767222501513E-2</v>
      </c>
      <c r="S139" s="162">
        <v>54663</v>
      </c>
      <c r="T139" s="162">
        <v>78820</v>
      </c>
      <c r="U139" s="162">
        <v>189969</v>
      </c>
      <c r="V139" s="162">
        <v>205883</v>
      </c>
      <c r="W139" s="162">
        <v>214467</v>
      </c>
      <c r="X139" s="163">
        <f>IFERROR(W139/V139-1,"-")</f>
        <v>4.1693583248738397E-2</v>
      </c>
      <c r="Y139" s="180">
        <f t="shared" si="43"/>
        <v>2.9234399868283849</v>
      </c>
      <c r="Z139" s="163">
        <f t="shared" si="62"/>
        <v>5.0297958125676979E-2</v>
      </c>
    </row>
    <row r="140" spans="1:26" x14ac:dyDescent="0.25">
      <c r="A140" s="164" t="s">
        <v>112</v>
      </c>
      <c r="B140" s="165" t="s">
        <v>112</v>
      </c>
      <c r="C140" s="166">
        <v>0</v>
      </c>
      <c r="D140" s="166">
        <v>8616</v>
      </c>
      <c r="E140" s="166">
        <v>22074</v>
      </c>
      <c r="F140" s="166">
        <v>20929</v>
      </c>
      <c r="G140" s="166">
        <v>26456</v>
      </c>
      <c r="H140" s="167">
        <f t="shared" ref="H140:H147" si="64">IFERROR(G140/F140-1,"-")</f>
        <v>0.26408332935161738</v>
      </c>
      <c r="I140" s="181" t="str">
        <f t="shared" si="63"/>
        <v>-</v>
      </c>
      <c r="J140" s="167">
        <f t="shared" ref="J140:J147" si="65">G140/G$9</f>
        <v>3.4865117750161434E-2</v>
      </c>
      <c r="K140" s="166">
        <v>0</v>
      </c>
      <c r="L140" s="166">
        <v>13586</v>
      </c>
      <c r="M140" s="166">
        <v>60071</v>
      </c>
      <c r="N140" s="166">
        <v>68669</v>
      </c>
      <c r="O140" s="166">
        <v>70810</v>
      </c>
      <c r="P140" s="167">
        <f t="shared" ref="P140:P147" si="66">IFERROR(O140/N140-1,"-")</f>
        <v>3.1178552185120001E-2</v>
      </c>
      <c r="Q140" s="181" t="str">
        <f t="shared" si="42"/>
        <v>-</v>
      </c>
      <c r="R140" s="167">
        <f t="shared" ref="R140:R147" si="67">O140/O$9</f>
        <v>2.0111735017027236E-2</v>
      </c>
      <c r="S140" s="166">
        <v>18862</v>
      </c>
      <c r="T140" s="166">
        <v>22202</v>
      </c>
      <c r="U140" s="166">
        <v>82145</v>
      </c>
      <c r="V140" s="166">
        <v>89598</v>
      </c>
      <c r="W140" s="166">
        <v>97266</v>
      </c>
      <c r="X140" s="167">
        <f t="shared" ref="X140:X147" si="68">IFERROR(W140/V140-1,"-")</f>
        <v>8.5582267461327355E-2</v>
      </c>
      <c r="Y140" s="181">
        <f t="shared" si="43"/>
        <v>4.1567172092036904</v>
      </c>
      <c r="Z140" s="167">
        <f t="shared" si="62"/>
        <v>2.1749473704834661E-2</v>
      </c>
    </row>
    <row r="141" spans="1:26" x14ac:dyDescent="0.25">
      <c r="A141" s="164" t="s">
        <v>115</v>
      </c>
      <c r="B141" s="165" t="s">
        <v>115</v>
      </c>
      <c r="C141" s="166">
        <v>0</v>
      </c>
      <c r="D141" s="166">
        <v>1411</v>
      </c>
      <c r="E141" s="166">
        <v>1553</v>
      </c>
      <c r="F141" s="166">
        <v>1880</v>
      </c>
      <c r="G141" s="166">
        <v>1664</v>
      </c>
      <c r="H141" s="167">
        <f t="shared" si="64"/>
        <v>-0.11489361702127665</v>
      </c>
      <c r="I141" s="181" t="str">
        <f t="shared" si="63"/>
        <v>-</v>
      </c>
      <c r="J141" s="167">
        <f t="shared" si="65"/>
        <v>2.1929073154017473E-3</v>
      </c>
      <c r="K141" s="166">
        <v>0</v>
      </c>
      <c r="L141" s="166">
        <v>6291</v>
      </c>
      <c r="M141" s="166">
        <v>11965</v>
      </c>
      <c r="N141" s="166">
        <v>16181</v>
      </c>
      <c r="O141" s="166">
        <v>16944</v>
      </c>
      <c r="P141" s="167">
        <f t="shared" si="66"/>
        <v>4.7154069587788117E-2</v>
      </c>
      <c r="Q141" s="181" t="str">
        <f t="shared" si="42"/>
        <v>-</v>
      </c>
      <c r="R141" s="167">
        <f t="shared" si="67"/>
        <v>4.8125015976346486E-3</v>
      </c>
      <c r="S141" s="166">
        <v>5188</v>
      </c>
      <c r="T141" s="166">
        <v>7702</v>
      </c>
      <c r="U141" s="166">
        <v>13518</v>
      </c>
      <c r="V141" s="166">
        <v>18061</v>
      </c>
      <c r="W141" s="166">
        <v>18608</v>
      </c>
      <c r="X141" s="167">
        <f t="shared" si="68"/>
        <v>3.0286252145506953E-2</v>
      </c>
      <c r="Y141" s="181">
        <f t="shared" si="43"/>
        <v>2.5867386276021587</v>
      </c>
      <c r="Z141" s="167">
        <f t="shared" si="62"/>
        <v>3.5791513243892499E-3</v>
      </c>
    </row>
    <row r="142" spans="1:26" x14ac:dyDescent="0.25">
      <c r="A142" s="164" t="s">
        <v>118</v>
      </c>
      <c r="B142" s="165" t="s">
        <v>118</v>
      </c>
      <c r="C142" s="166">
        <v>0</v>
      </c>
      <c r="D142" s="166">
        <v>2188</v>
      </c>
      <c r="E142" s="166">
        <v>5813</v>
      </c>
      <c r="F142" s="166">
        <v>5043</v>
      </c>
      <c r="G142" s="166">
        <v>5027</v>
      </c>
      <c r="H142" s="167">
        <f t="shared" si="64"/>
        <v>-3.1727146539758388E-3</v>
      </c>
      <c r="I142" s="181" t="str">
        <f t="shared" si="63"/>
        <v>-</v>
      </c>
      <c r="J142" s="167">
        <f t="shared" si="65"/>
        <v>6.6248467995941012E-3</v>
      </c>
      <c r="K142" s="166">
        <v>0</v>
      </c>
      <c r="L142" s="166">
        <v>10850</v>
      </c>
      <c r="M142" s="166">
        <v>17158</v>
      </c>
      <c r="N142" s="166">
        <v>15976</v>
      </c>
      <c r="O142" s="166">
        <v>15484</v>
      </c>
      <c r="P142" s="167">
        <f t="shared" si="66"/>
        <v>-3.0796194291437207E-2</v>
      </c>
      <c r="Q142" s="181" t="str">
        <f t="shared" si="42"/>
        <v>-</v>
      </c>
      <c r="R142" s="167">
        <f t="shared" si="67"/>
        <v>4.3978266488299634E-3</v>
      </c>
      <c r="S142" s="166">
        <v>5864</v>
      </c>
      <c r="T142" s="166">
        <v>13038</v>
      </c>
      <c r="U142" s="166">
        <v>22971</v>
      </c>
      <c r="V142" s="166">
        <v>21019</v>
      </c>
      <c r="W142" s="166">
        <v>20511</v>
      </c>
      <c r="X142" s="167">
        <f t="shared" si="68"/>
        <v>-2.4168609353442116E-2</v>
      </c>
      <c r="Y142" s="181">
        <f t="shared" si="43"/>
        <v>2.4977830832196455</v>
      </c>
      <c r="Z142" s="167">
        <f t="shared" si="62"/>
        <v>6.0820154662335748E-3</v>
      </c>
    </row>
    <row r="143" spans="1:26" x14ac:dyDescent="0.25">
      <c r="A143" s="164" t="s">
        <v>125</v>
      </c>
      <c r="B143" s="165" t="s">
        <v>125</v>
      </c>
      <c r="C143" s="166">
        <v>0</v>
      </c>
      <c r="D143" s="166">
        <v>2549</v>
      </c>
      <c r="E143" s="166">
        <v>4370</v>
      </c>
      <c r="F143" s="166">
        <v>3569</v>
      </c>
      <c r="G143" s="166">
        <v>2063</v>
      </c>
      <c r="H143" s="167">
        <f t="shared" si="64"/>
        <v>-0.42196693751751191</v>
      </c>
      <c r="I143" s="181" t="str">
        <f t="shared" si="63"/>
        <v>-</v>
      </c>
      <c r="J143" s="167">
        <f t="shared" si="65"/>
        <v>2.7187306440347387E-3</v>
      </c>
      <c r="K143" s="166">
        <v>0</v>
      </c>
      <c r="L143" s="166">
        <v>1210</v>
      </c>
      <c r="M143" s="166">
        <v>3896</v>
      </c>
      <c r="N143" s="166">
        <v>3738</v>
      </c>
      <c r="O143" s="166">
        <v>3046</v>
      </c>
      <c r="P143" s="167">
        <f t="shared" si="66"/>
        <v>-0.18512573568753343</v>
      </c>
      <c r="Q143" s="181" t="str">
        <f t="shared" si="42"/>
        <v>-</v>
      </c>
      <c r="R143" s="167">
        <f t="shared" si="67"/>
        <v>8.6513691373908989E-4</v>
      </c>
      <c r="S143" s="166">
        <v>782</v>
      </c>
      <c r="T143" s="166">
        <v>3759</v>
      </c>
      <c r="U143" s="166">
        <v>8266</v>
      </c>
      <c r="V143" s="166">
        <v>7307</v>
      </c>
      <c r="W143" s="166">
        <v>5109</v>
      </c>
      <c r="X143" s="167">
        <f t="shared" si="68"/>
        <v>-0.30080744491583411</v>
      </c>
      <c r="Y143" s="181">
        <f t="shared" si="43"/>
        <v>5.5332480818414318</v>
      </c>
      <c r="Z143" s="167">
        <f t="shared" si="62"/>
        <v>2.1885829891553146E-3</v>
      </c>
    </row>
    <row r="144" spans="1:26" x14ac:dyDescent="0.25">
      <c r="A144" s="164" t="s">
        <v>121</v>
      </c>
      <c r="B144" s="165" t="s">
        <v>121</v>
      </c>
      <c r="C144" s="166">
        <v>0</v>
      </c>
      <c r="D144" s="166">
        <v>902</v>
      </c>
      <c r="E144" s="166">
        <v>435</v>
      </c>
      <c r="F144" s="166">
        <v>1205</v>
      </c>
      <c r="G144" s="166">
        <v>791</v>
      </c>
      <c r="H144" s="167">
        <f t="shared" si="64"/>
        <v>-0.34356846473029046</v>
      </c>
      <c r="I144" s="181" t="str">
        <f t="shared" si="63"/>
        <v>-</v>
      </c>
      <c r="J144" s="167">
        <f t="shared" si="65"/>
        <v>1.0424216865882105E-3</v>
      </c>
      <c r="K144" s="166">
        <v>0</v>
      </c>
      <c r="L144" s="166">
        <v>1918</v>
      </c>
      <c r="M144" s="166">
        <v>3253</v>
      </c>
      <c r="N144" s="166">
        <v>3495</v>
      </c>
      <c r="O144" s="166">
        <v>3931</v>
      </c>
      <c r="P144" s="167">
        <f t="shared" si="66"/>
        <v>0.12474964234620889</v>
      </c>
      <c r="Q144" s="181" t="str">
        <f t="shared" si="42"/>
        <v>-</v>
      </c>
      <c r="R144" s="167">
        <f t="shared" si="67"/>
        <v>1.1164980984597382E-3</v>
      </c>
      <c r="S144" s="166">
        <v>1676</v>
      </c>
      <c r="T144" s="166">
        <v>2820</v>
      </c>
      <c r="U144" s="166">
        <v>3688</v>
      </c>
      <c r="V144" s="166">
        <v>4700</v>
      </c>
      <c r="W144" s="166">
        <v>4722</v>
      </c>
      <c r="X144" s="167">
        <f t="shared" si="68"/>
        <v>4.6808510638298717E-3</v>
      </c>
      <c r="Y144" s="181">
        <f t="shared" si="43"/>
        <v>1.8174224343675416</v>
      </c>
      <c r="Z144" s="167">
        <f t="shared" si="62"/>
        <v>9.7646915848110323E-4</v>
      </c>
    </row>
    <row r="145" spans="1:26" x14ac:dyDescent="0.25">
      <c r="A145" s="164" t="s">
        <v>130</v>
      </c>
      <c r="B145" s="165" t="s">
        <v>130</v>
      </c>
      <c r="C145" s="166">
        <v>0</v>
      </c>
      <c r="D145" s="166">
        <v>93</v>
      </c>
      <c r="E145" s="166">
        <v>79</v>
      </c>
      <c r="F145" s="166">
        <v>139</v>
      </c>
      <c r="G145" s="166">
        <v>6</v>
      </c>
      <c r="H145" s="167">
        <f t="shared" si="64"/>
        <v>-0.95683453237410077</v>
      </c>
      <c r="I145" s="181" t="str">
        <f t="shared" si="63"/>
        <v>-</v>
      </c>
      <c r="J145" s="167">
        <f t="shared" si="65"/>
        <v>7.9071177238043773E-6</v>
      </c>
      <c r="K145" s="166">
        <v>0</v>
      </c>
      <c r="L145" s="166">
        <v>1104</v>
      </c>
      <c r="M145" s="166">
        <v>2826</v>
      </c>
      <c r="N145" s="166">
        <v>3106</v>
      </c>
      <c r="O145" s="166">
        <v>3058</v>
      </c>
      <c r="P145" s="167">
        <f t="shared" si="66"/>
        <v>-1.5453960077269846E-2</v>
      </c>
      <c r="Q145" s="181" t="str">
        <f t="shared" si="42"/>
        <v>-</v>
      </c>
      <c r="R145" s="167">
        <f t="shared" si="67"/>
        <v>8.6854520098953944E-4</v>
      </c>
      <c r="S145" s="166">
        <v>1597</v>
      </c>
      <c r="T145" s="166">
        <v>1197</v>
      </c>
      <c r="U145" s="166">
        <v>2905</v>
      </c>
      <c r="V145" s="166">
        <v>3245</v>
      </c>
      <c r="W145" s="166">
        <v>3064</v>
      </c>
      <c r="X145" s="167">
        <f t="shared" si="68"/>
        <v>-5.5778120184899804E-2</v>
      </c>
      <c r="Y145" s="181">
        <f t="shared" si="43"/>
        <v>0.9185973700688792</v>
      </c>
      <c r="Z145" s="167">
        <f t="shared" si="62"/>
        <v>7.6915480081008814E-4</v>
      </c>
    </row>
    <row r="146" spans="1:26" x14ac:dyDescent="0.25">
      <c r="A146" s="164" t="s">
        <v>133</v>
      </c>
      <c r="B146" s="165" t="s">
        <v>133</v>
      </c>
      <c r="C146" s="166">
        <v>0</v>
      </c>
      <c r="D146" s="166">
        <v>75</v>
      </c>
      <c r="E146" s="166">
        <v>49</v>
      </c>
      <c r="F146" s="166">
        <v>93</v>
      </c>
      <c r="G146" s="166">
        <v>54</v>
      </c>
      <c r="H146" s="167">
        <f t="shared" si="64"/>
        <v>-0.41935483870967738</v>
      </c>
      <c r="I146" s="181" t="str">
        <f t="shared" si="63"/>
        <v>-</v>
      </c>
      <c r="J146" s="167">
        <f t="shared" si="65"/>
        <v>7.1164059514239401E-5</v>
      </c>
      <c r="K146" s="166">
        <v>0</v>
      </c>
      <c r="L146" s="166">
        <v>715</v>
      </c>
      <c r="M146" s="166">
        <v>1637</v>
      </c>
      <c r="N146" s="166">
        <v>2212</v>
      </c>
      <c r="O146" s="166">
        <v>1992</v>
      </c>
      <c r="P146" s="167">
        <f t="shared" si="66"/>
        <v>-9.9457504520795714E-2</v>
      </c>
      <c r="Q146" s="181" t="str">
        <f t="shared" si="42"/>
        <v>-</v>
      </c>
      <c r="R146" s="167">
        <f t="shared" si="67"/>
        <v>5.6577568357461165E-4</v>
      </c>
      <c r="S146" s="166">
        <v>3384</v>
      </c>
      <c r="T146" s="166">
        <v>790</v>
      </c>
      <c r="U146" s="166">
        <v>1686</v>
      </c>
      <c r="V146" s="166">
        <v>2305</v>
      </c>
      <c r="W146" s="166">
        <v>2046</v>
      </c>
      <c r="X146" s="167">
        <f t="shared" si="68"/>
        <v>-0.11236442516268985</v>
      </c>
      <c r="Y146" s="181">
        <f t="shared" si="43"/>
        <v>-0.39539007092198586</v>
      </c>
      <c r="Z146" s="167">
        <f t="shared" si="62"/>
        <v>4.4640103069391E-4</v>
      </c>
    </row>
    <row r="147" spans="1:26" x14ac:dyDescent="0.25">
      <c r="A147" s="169" t="s">
        <v>147</v>
      </c>
      <c r="B147" s="170" t="s">
        <v>147</v>
      </c>
      <c r="C147" s="171">
        <f>C139-SUM(C140:C146)</f>
        <v>0</v>
      </c>
      <c r="D147" s="171">
        <f>D139-SUM(D140:D146)</f>
        <v>4064</v>
      </c>
      <c r="E147" s="171">
        <f>E139-SUM(E140:E146)</f>
        <v>7526</v>
      </c>
      <c r="F147" s="171">
        <f>F139-SUM(F140:F146)</f>
        <v>8151</v>
      </c>
      <c r="G147" s="171">
        <f>G139-SUM(G140:G146)</f>
        <v>9833</v>
      </c>
      <c r="H147" s="172">
        <f t="shared" si="64"/>
        <v>0.20635504846031161</v>
      </c>
      <c r="I147" s="182" t="str">
        <f t="shared" si="63"/>
        <v>-</v>
      </c>
      <c r="J147" s="172">
        <f t="shared" si="65"/>
        <v>1.2958448096361408E-2</v>
      </c>
      <c r="K147" s="171">
        <f>K139-SUM(K140:K146)</f>
        <v>0</v>
      </c>
      <c r="L147" s="171">
        <f>L139-SUM(L140:L146)</f>
        <v>23248</v>
      </c>
      <c r="M147" s="171">
        <f>M139-SUM(M140:M146)</f>
        <v>47264</v>
      </c>
      <c r="N147" s="171">
        <f>N139-SUM(N140:N146)</f>
        <v>51497</v>
      </c>
      <c r="O147" s="171">
        <f>O139-SUM(O140:O146)</f>
        <v>53308</v>
      </c>
      <c r="P147" s="172">
        <f t="shared" si="66"/>
        <v>3.5167097112453138E-2</v>
      </c>
      <c r="Q147" s="182" t="str">
        <f t="shared" si="42"/>
        <v>-</v>
      </c>
      <c r="R147" s="172">
        <f t="shared" si="67"/>
        <v>1.5140748062246686E-2</v>
      </c>
      <c r="S147" s="171">
        <f>S139-SUM(S140:S146)</f>
        <v>17310</v>
      </c>
      <c r="T147" s="171">
        <f>T139-SUM(T140:T146)</f>
        <v>27312</v>
      </c>
      <c r="U147" s="171">
        <f>U139-SUM(U140:U146)</f>
        <v>54790</v>
      </c>
      <c r="V147" s="171">
        <f>V139-SUM(V140:V146)</f>
        <v>59648</v>
      </c>
      <c r="W147" s="171">
        <f>W139-SUM(W140:W146)</f>
        <v>63141</v>
      </c>
      <c r="X147" s="172">
        <f t="shared" si="68"/>
        <v>5.8560219957081605E-2</v>
      </c>
      <c r="Y147" s="182">
        <f t="shared" si="43"/>
        <v>2.6476603119584055</v>
      </c>
      <c r="Z147" s="172">
        <f t="shared" si="62"/>
        <v>1.4506709651079081E-2</v>
      </c>
    </row>
    <row r="148" spans="1:26" x14ac:dyDescent="0.25">
      <c r="A148" s="1"/>
      <c r="B148" s="157" t="s">
        <v>55</v>
      </c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</row>
    <row r="149" spans="1:26" x14ac:dyDescent="0.25">
      <c r="A149" s="1" t="s">
        <v>0</v>
      </c>
      <c r="B149" s="158" t="s">
        <v>70</v>
      </c>
      <c r="C149" s="178">
        <f>C150+C153</f>
        <v>11846</v>
      </c>
      <c r="D149" s="178">
        <f>D150+D153</f>
        <v>15189</v>
      </c>
      <c r="E149" s="178">
        <f>E150+E153</f>
        <v>30370</v>
      </c>
      <c r="F149" s="178">
        <f>F150+F153</f>
        <v>30695</v>
      </c>
      <c r="G149" s="178">
        <f>G150+G153</f>
        <v>35796</v>
      </c>
      <c r="H149" s="179">
        <f>IFERROR(G149/F149-1,"-")</f>
        <v>0.16618341749470589</v>
      </c>
      <c r="I149" s="179">
        <f t="shared" si="63"/>
        <v>2.0217795036299173</v>
      </c>
      <c r="J149" s="179">
        <f>G149/G$9</f>
        <v>4.717386434021692E-2</v>
      </c>
      <c r="K149" s="178">
        <f>K150+K153</f>
        <v>30203</v>
      </c>
      <c r="L149" s="178">
        <f>L150+L153</f>
        <v>55599</v>
      </c>
      <c r="M149" s="178">
        <f>M150+M153</f>
        <v>77698</v>
      </c>
      <c r="N149" s="178">
        <f>N150+N153</f>
        <v>83047</v>
      </c>
      <c r="O149" s="178">
        <f>O150+O153</f>
        <v>81300</v>
      </c>
      <c r="P149" s="179">
        <f>IFERROR(O149/N149-1,"-")</f>
        <v>-2.1036280660348905E-2</v>
      </c>
      <c r="Q149" s="179">
        <f t="shared" si="42"/>
        <v>1.6917855842134886</v>
      </c>
      <c r="R149" s="179">
        <f>O149/O$9</f>
        <v>2.3091146121795143E-2</v>
      </c>
      <c r="S149" s="178">
        <f>S150+S153</f>
        <v>42049</v>
      </c>
      <c r="T149" s="178">
        <f>T150+T153</f>
        <v>70788</v>
      </c>
      <c r="U149" s="178">
        <f>U150+U153</f>
        <v>108068</v>
      </c>
      <c r="V149" s="178">
        <f>V150+V153</f>
        <v>113742</v>
      </c>
      <c r="W149" s="178">
        <f>W150+W153</f>
        <v>117096</v>
      </c>
      <c r="X149" s="179">
        <f>IFERROR(W149/V149-1,"-")</f>
        <v>2.948778815213382E-2</v>
      </c>
      <c r="Y149" s="179">
        <f t="shared" si="43"/>
        <v>1.7847511236890297</v>
      </c>
      <c r="Z149" s="179">
        <f t="shared" ref="Z149:Z161" si="69">U149/U$9</f>
        <v>2.8613088128724477E-2</v>
      </c>
    </row>
    <row r="150" spans="1:26" x14ac:dyDescent="0.25">
      <c r="A150" s="1" t="s">
        <v>98</v>
      </c>
      <c r="B150" s="161" t="s">
        <v>99</v>
      </c>
      <c r="C150" s="162">
        <v>8198</v>
      </c>
      <c r="D150" s="162">
        <v>8139</v>
      </c>
      <c r="E150" s="162">
        <v>18008</v>
      </c>
      <c r="F150" s="162">
        <v>17683</v>
      </c>
      <c r="G150" s="162">
        <v>18511</v>
      </c>
      <c r="H150" s="163">
        <f>IFERROR(G150/F150-1,"-")</f>
        <v>4.6824633829101403E-2</v>
      </c>
      <c r="I150" s="180">
        <f t="shared" si="63"/>
        <v>1.2579897535984386</v>
      </c>
      <c r="J150" s="163">
        <f>G150/G$9</f>
        <v>2.4394776030890474E-2</v>
      </c>
      <c r="K150" s="162">
        <v>13645</v>
      </c>
      <c r="L150" s="162">
        <v>31999</v>
      </c>
      <c r="M150" s="162">
        <v>38624</v>
      </c>
      <c r="N150" s="162">
        <v>38986</v>
      </c>
      <c r="O150" s="162">
        <v>34388</v>
      </c>
      <c r="P150" s="163">
        <f>IFERROR(O150/N150-1,"-")</f>
        <v>-0.11793977325193661</v>
      </c>
      <c r="Q150" s="180">
        <f t="shared" si="42"/>
        <v>1.5201905459875413</v>
      </c>
      <c r="R150" s="163">
        <f>O150/O$9</f>
        <v>9.7670151640380249E-3</v>
      </c>
      <c r="S150" s="162">
        <v>21843</v>
      </c>
      <c r="T150" s="162">
        <v>40138</v>
      </c>
      <c r="U150" s="162">
        <v>56632</v>
      </c>
      <c r="V150" s="162">
        <v>56669</v>
      </c>
      <c r="W150" s="162">
        <v>52899</v>
      </c>
      <c r="X150" s="163">
        <f>IFERROR(W150/V150-1,"-")</f>
        <v>-6.6526672431135192E-2</v>
      </c>
      <c r="Y150" s="180">
        <f t="shared" si="43"/>
        <v>1.4217827221535502</v>
      </c>
      <c r="Z150" s="163">
        <f t="shared" si="69"/>
        <v>1.4994414691730434E-2</v>
      </c>
    </row>
    <row r="151" spans="1:26" x14ac:dyDescent="0.25">
      <c r="A151" s="164" t="s">
        <v>105</v>
      </c>
      <c r="B151" s="165" t="s">
        <v>105</v>
      </c>
      <c r="C151" s="166">
        <v>3239</v>
      </c>
      <c r="D151" s="166">
        <v>4159</v>
      </c>
      <c r="E151" s="166">
        <v>6621</v>
      </c>
      <c r="F151" s="166">
        <v>5819</v>
      </c>
      <c r="G151" s="166">
        <v>5597</v>
      </c>
      <c r="H151" s="167">
        <f>IFERROR(G151/F151-1,"-")</f>
        <v>-3.8150885031792425E-2</v>
      </c>
      <c r="I151" s="181">
        <f t="shared" si="63"/>
        <v>0.72800246989811668</v>
      </c>
      <c r="J151" s="167">
        <f>G151/G$9</f>
        <v>7.3760229833555171E-3</v>
      </c>
      <c r="K151" s="166">
        <v>11144</v>
      </c>
      <c r="L151" s="166">
        <v>28141</v>
      </c>
      <c r="M151" s="166">
        <v>34603</v>
      </c>
      <c r="N151" s="166">
        <v>36698</v>
      </c>
      <c r="O151" s="166">
        <v>31174</v>
      </c>
      <c r="P151" s="167">
        <f>IFERROR(O151/N151-1,"-")</f>
        <v>-0.15052591421875849</v>
      </c>
      <c r="Q151" s="181">
        <f t="shared" ref="Q151:Q161" si="70">IFERROR(O151/K151-1,"-")</f>
        <v>1.7973797559224693</v>
      </c>
      <c r="R151" s="167">
        <f>O151/O$9</f>
        <v>8.8541622287926433E-3</v>
      </c>
      <c r="S151" s="166">
        <v>14383</v>
      </c>
      <c r="T151" s="166">
        <v>32300</v>
      </c>
      <c r="U151" s="166">
        <v>41224</v>
      </c>
      <c r="V151" s="166">
        <v>42517</v>
      </c>
      <c r="W151" s="166">
        <v>36771</v>
      </c>
      <c r="X151" s="167">
        <f>IFERROR(W151/V151-1,"-")</f>
        <v>-0.1351459416233507</v>
      </c>
      <c r="Y151" s="181">
        <f t="shared" ref="Y151:Y161" si="71">IFERROR(W151/S151-1,"-")</f>
        <v>1.5565598275742194</v>
      </c>
      <c r="Z151" s="167">
        <f t="shared" si="69"/>
        <v>1.0914849400549079E-2</v>
      </c>
    </row>
    <row r="152" spans="1:26" x14ac:dyDescent="0.25">
      <c r="A152" s="164" t="s">
        <v>102</v>
      </c>
      <c r="B152" s="165" t="s">
        <v>102</v>
      </c>
      <c r="C152" s="166">
        <v>4959</v>
      </c>
      <c r="D152" s="166">
        <v>3980</v>
      </c>
      <c r="E152" s="166">
        <v>11387</v>
      </c>
      <c r="F152" s="166">
        <v>11864</v>
      </c>
      <c r="G152" s="166">
        <v>12914</v>
      </c>
      <c r="H152" s="167">
        <f>IFERROR(G152/F152-1,"-")</f>
        <v>8.8503034389750601E-2</v>
      </c>
      <c r="I152" s="181">
        <f t="shared" si="63"/>
        <v>1.6041540633192177</v>
      </c>
      <c r="J152" s="167">
        <f>G152/G$9</f>
        <v>1.7018753047534956E-2</v>
      </c>
      <c r="K152" s="166">
        <v>2501</v>
      </c>
      <c r="L152" s="166">
        <v>3858</v>
      </c>
      <c r="M152" s="166">
        <v>4021</v>
      </c>
      <c r="N152" s="166">
        <v>2288</v>
      </c>
      <c r="O152" s="166">
        <v>3214</v>
      </c>
      <c r="P152" s="167">
        <f>IFERROR(O152/N152-1,"-")</f>
        <v>0.4047202797202798</v>
      </c>
      <c r="Q152" s="181">
        <f t="shared" si="70"/>
        <v>0.28508596561375454</v>
      </c>
      <c r="R152" s="167">
        <f>O152/O$9</f>
        <v>9.1285293524538246E-4</v>
      </c>
      <c r="S152" s="166">
        <v>7460</v>
      </c>
      <c r="T152" s="166">
        <v>7838</v>
      </c>
      <c r="U152" s="166">
        <v>15408</v>
      </c>
      <c r="V152" s="166">
        <v>14152</v>
      </c>
      <c r="W152" s="166">
        <v>16128</v>
      </c>
      <c r="X152" s="167">
        <f>IFERROR(W152/V152-1,"-")</f>
        <v>0.13962690785754672</v>
      </c>
      <c r="Y152" s="181">
        <f t="shared" si="71"/>
        <v>1.1619302949061661</v>
      </c>
      <c r="Z152" s="167">
        <f t="shared" si="69"/>
        <v>4.0795652911813553E-3</v>
      </c>
    </row>
    <row r="153" spans="1:26" x14ac:dyDescent="0.25">
      <c r="A153" s="1" t="s">
        <v>148</v>
      </c>
      <c r="B153" s="161" t="s">
        <v>109</v>
      </c>
      <c r="C153" s="162">
        <v>3648</v>
      </c>
      <c r="D153" s="162">
        <v>7050</v>
      </c>
      <c r="E153" s="162">
        <v>12362</v>
      </c>
      <c r="F153" s="162">
        <v>13012</v>
      </c>
      <c r="G153" s="162">
        <v>17285</v>
      </c>
      <c r="H153" s="163">
        <f>IFERROR(G153/F153-1,"-")</f>
        <v>0.3283891792191822</v>
      </c>
      <c r="I153" s="180">
        <f t="shared" si="63"/>
        <v>3.7382127192982457</v>
      </c>
      <c r="J153" s="163">
        <f>G153/G$9</f>
        <v>2.2779088309326446E-2</v>
      </c>
      <c r="K153" s="162">
        <v>16558</v>
      </c>
      <c r="L153" s="162">
        <v>23600</v>
      </c>
      <c r="M153" s="162">
        <v>39074</v>
      </c>
      <c r="N153" s="162">
        <v>44061</v>
      </c>
      <c r="O153" s="162">
        <v>46912</v>
      </c>
      <c r="P153" s="163">
        <f>IFERROR(O153/N153-1,"-")</f>
        <v>6.4705748848187694E-2</v>
      </c>
      <c r="Q153" s="180">
        <f t="shared" si="70"/>
        <v>1.8331924145428191</v>
      </c>
      <c r="R153" s="163">
        <f>O153/O$9</f>
        <v>1.332413095775712E-2</v>
      </c>
      <c r="S153" s="162">
        <v>20206</v>
      </c>
      <c r="T153" s="162">
        <v>30650</v>
      </c>
      <c r="U153" s="162">
        <v>51436</v>
      </c>
      <c r="V153" s="162">
        <v>57073</v>
      </c>
      <c r="W153" s="162">
        <v>64197</v>
      </c>
      <c r="X153" s="163">
        <f>IFERROR(W153/V153-1,"-")</f>
        <v>0.12482259562314924</v>
      </c>
      <c r="Y153" s="180">
        <f t="shared" si="71"/>
        <v>2.1771256062555677</v>
      </c>
      <c r="Z153" s="163">
        <f t="shared" si="69"/>
        <v>1.3618673436994043E-2</v>
      </c>
    </row>
    <row r="154" spans="1:26" x14ac:dyDescent="0.25">
      <c r="A154" s="164" t="s">
        <v>112</v>
      </c>
      <c r="B154" s="165" t="s">
        <v>112</v>
      </c>
      <c r="C154" s="166">
        <v>434</v>
      </c>
      <c r="D154" s="166">
        <v>401</v>
      </c>
      <c r="E154" s="166">
        <v>974</v>
      </c>
      <c r="F154" s="166">
        <v>983</v>
      </c>
      <c r="G154" s="166">
        <v>1429</v>
      </c>
      <c r="H154" s="167">
        <f t="shared" ref="H154:H161" si="72">IFERROR(G154/F154-1,"-")</f>
        <v>0.45371312309257372</v>
      </c>
      <c r="I154" s="181">
        <f t="shared" si="63"/>
        <v>2.2926267281105992</v>
      </c>
      <c r="J154" s="167">
        <f t="shared" ref="J154:J161" si="73">G154/G$9</f>
        <v>1.8832118712194094E-3</v>
      </c>
      <c r="K154" s="166">
        <v>5335</v>
      </c>
      <c r="L154" s="166">
        <v>5197</v>
      </c>
      <c r="M154" s="166">
        <v>18197</v>
      </c>
      <c r="N154" s="166">
        <v>17767</v>
      </c>
      <c r="O154" s="166">
        <v>18362</v>
      </c>
      <c r="P154" s="167">
        <f t="shared" ref="P154:P161" si="74">IFERROR(O154/N154-1,"-")</f>
        <v>3.3489052738222558E-2</v>
      </c>
      <c r="Q154" s="181">
        <f t="shared" si="70"/>
        <v>2.4417994376757264</v>
      </c>
      <c r="R154" s="167">
        <f t="shared" ref="R154:R161" si="75">O154/O$9</f>
        <v>5.2152475410627607E-3</v>
      </c>
      <c r="S154" s="166">
        <v>5769</v>
      </c>
      <c r="T154" s="166">
        <v>5598</v>
      </c>
      <c r="U154" s="166">
        <v>19171</v>
      </c>
      <c r="V154" s="166">
        <v>18750</v>
      </c>
      <c r="W154" s="166">
        <v>19791</v>
      </c>
      <c r="X154" s="167">
        <f t="shared" ref="X154:X161" si="76">IFERROR(W154/V154-1,"-")</f>
        <v>5.5520000000000014E-2</v>
      </c>
      <c r="Y154" s="181">
        <f t="shared" si="71"/>
        <v>2.4305772230889238</v>
      </c>
      <c r="Z154" s="167">
        <f t="shared" si="69"/>
        <v>5.0758921467573834E-3</v>
      </c>
    </row>
    <row r="155" spans="1:26" x14ac:dyDescent="0.25">
      <c r="A155" s="164" t="s">
        <v>115</v>
      </c>
      <c r="B155" s="165" t="s">
        <v>115</v>
      </c>
      <c r="C155" s="166">
        <v>651</v>
      </c>
      <c r="D155" s="166">
        <v>1400</v>
      </c>
      <c r="E155" s="166">
        <v>2438</v>
      </c>
      <c r="F155" s="166">
        <v>2568</v>
      </c>
      <c r="G155" s="166">
        <v>2962</v>
      </c>
      <c r="H155" s="167">
        <f t="shared" si="72"/>
        <v>0.15342679127725867</v>
      </c>
      <c r="I155" s="181">
        <f t="shared" si="63"/>
        <v>3.5499231950844852</v>
      </c>
      <c r="J155" s="167">
        <f t="shared" si="73"/>
        <v>3.903480449651428E-3</v>
      </c>
      <c r="K155" s="166">
        <v>3972</v>
      </c>
      <c r="L155" s="166">
        <v>6636</v>
      </c>
      <c r="M155" s="166">
        <v>7498</v>
      </c>
      <c r="N155" s="166">
        <v>7764</v>
      </c>
      <c r="O155" s="166">
        <v>7140</v>
      </c>
      <c r="P155" s="167">
        <f t="shared" si="74"/>
        <v>-8.037094281298296E-2</v>
      </c>
      <c r="Q155" s="181">
        <f t="shared" si="70"/>
        <v>0.797583081570997</v>
      </c>
      <c r="R155" s="167">
        <f t="shared" si="75"/>
        <v>2.0279309140174332E-3</v>
      </c>
      <c r="S155" s="166">
        <v>4623</v>
      </c>
      <c r="T155" s="166">
        <v>8036</v>
      </c>
      <c r="U155" s="166">
        <v>9936</v>
      </c>
      <c r="V155" s="166">
        <v>10332</v>
      </c>
      <c r="W155" s="166">
        <v>10102</v>
      </c>
      <c r="X155" s="167">
        <f t="shared" si="76"/>
        <v>-2.2260936895083239E-2</v>
      </c>
      <c r="Y155" s="181">
        <f t="shared" si="71"/>
        <v>1.1851611507678999</v>
      </c>
      <c r="Z155" s="167">
        <f t="shared" si="69"/>
        <v>2.6307477111356405E-3</v>
      </c>
    </row>
    <row r="156" spans="1:26" x14ac:dyDescent="0.25">
      <c r="A156" s="164" t="s">
        <v>118</v>
      </c>
      <c r="B156" s="165" t="s">
        <v>118</v>
      </c>
      <c r="C156" s="166">
        <v>563</v>
      </c>
      <c r="D156" s="166">
        <v>1370</v>
      </c>
      <c r="E156" s="166">
        <v>2211</v>
      </c>
      <c r="F156" s="166">
        <v>2245</v>
      </c>
      <c r="G156" s="166">
        <v>2884</v>
      </c>
      <c r="H156" s="167">
        <f t="shared" si="72"/>
        <v>0.2846325167037862</v>
      </c>
      <c r="I156" s="181">
        <f t="shared" si="63"/>
        <v>4.1225577264653639</v>
      </c>
      <c r="J156" s="167">
        <f t="shared" si="73"/>
        <v>3.8006879192419708E-3</v>
      </c>
      <c r="K156" s="166">
        <v>1717</v>
      </c>
      <c r="L156" s="166">
        <v>3754</v>
      </c>
      <c r="M156" s="166">
        <v>4261</v>
      </c>
      <c r="N156" s="166">
        <v>7004</v>
      </c>
      <c r="O156" s="166">
        <v>8840</v>
      </c>
      <c r="P156" s="167">
        <f t="shared" si="74"/>
        <v>0.26213592233009719</v>
      </c>
      <c r="Q156" s="181">
        <f t="shared" si="70"/>
        <v>4.1485148514851486</v>
      </c>
      <c r="R156" s="167">
        <f t="shared" si="75"/>
        <v>2.5107716078311081E-3</v>
      </c>
      <c r="S156" s="166">
        <v>2280</v>
      </c>
      <c r="T156" s="166">
        <v>5124</v>
      </c>
      <c r="U156" s="166">
        <v>6472</v>
      </c>
      <c r="V156" s="166">
        <v>9249</v>
      </c>
      <c r="W156" s="166">
        <v>11724</v>
      </c>
      <c r="X156" s="167">
        <f t="shared" si="76"/>
        <v>0.26759649691858578</v>
      </c>
      <c r="Y156" s="181">
        <f t="shared" si="71"/>
        <v>4.1421052631578945</v>
      </c>
      <c r="Z156" s="167">
        <f t="shared" si="69"/>
        <v>1.7135868746447128E-3</v>
      </c>
    </row>
    <row r="157" spans="1:26" x14ac:dyDescent="0.25">
      <c r="A157" s="164" t="s">
        <v>125</v>
      </c>
      <c r="B157" s="165" t="s">
        <v>125</v>
      </c>
      <c r="C157" s="166">
        <v>250</v>
      </c>
      <c r="D157" s="166">
        <v>317</v>
      </c>
      <c r="E157" s="166">
        <v>761</v>
      </c>
      <c r="F157" s="166">
        <v>634</v>
      </c>
      <c r="G157" s="166">
        <v>898</v>
      </c>
      <c r="H157" s="167">
        <f t="shared" si="72"/>
        <v>0.41640378548895907</v>
      </c>
      <c r="I157" s="181">
        <f t="shared" si="63"/>
        <v>2.5920000000000001</v>
      </c>
      <c r="J157" s="167">
        <f t="shared" si="73"/>
        <v>1.1834319526627219E-3</v>
      </c>
      <c r="K157" s="166">
        <v>328</v>
      </c>
      <c r="L157" s="166">
        <v>589</v>
      </c>
      <c r="M157" s="166">
        <v>856</v>
      </c>
      <c r="N157" s="166">
        <v>868</v>
      </c>
      <c r="O157" s="166">
        <v>969</v>
      </c>
      <c r="P157" s="167">
        <f t="shared" si="74"/>
        <v>0.11635944700460832</v>
      </c>
      <c r="Q157" s="181">
        <f t="shared" si="70"/>
        <v>1.9542682926829267</v>
      </c>
      <c r="R157" s="167">
        <f t="shared" si="75"/>
        <v>2.7521919547379454E-4</v>
      </c>
      <c r="S157" s="166">
        <v>578</v>
      </c>
      <c r="T157" s="166">
        <v>906</v>
      </c>
      <c r="U157" s="166">
        <v>1617</v>
      </c>
      <c r="V157" s="166">
        <v>1502</v>
      </c>
      <c r="W157" s="166">
        <v>1867</v>
      </c>
      <c r="X157" s="167">
        <f t="shared" si="76"/>
        <v>0.24300932090545935</v>
      </c>
      <c r="Y157" s="181">
        <f t="shared" si="71"/>
        <v>2.2301038062283736</v>
      </c>
      <c r="Z157" s="167">
        <f t="shared" si="69"/>
        <v>4.2813194936657916E-4</v>
      </c>
    </row>
    <row r="158" spans="1:26" x14ac:dyDescent="0.25">
      <c r="A158" s="164" t="s">
        <v>121</v>
      </c>
      <c r="B158" s="165" t="s">
        <v>121</v>
      </c>
      <c r="C158" s="166">
        <v>236</v>
      </c>
      <c r="D158" s="166">
        <v>351</v>
      </c>
      <c r="E158" s="166">
        <v>597</v>
      </c>
      <c r="F158" s="166">
        <v>569</v>
      </c>
      <c r="G158" s="166">
        <v>772</v>
      </c>
      <c r="H158" s="167">
        <f t="shared" si="72"/>
        <v>0.35676625659050965</v>
      </c>
      <c r="I158" s="181">
        <f t="shared" si="63"/>
        <v>2.2711864406779663</v>
      </c>
      <c r="J158" s="167">
        <f t="shared" si="73"/>
        <v>1.0173824804628299E-3</v>
      </c>
      <c r="K158" s="166">
        <v>1262</v>
      </c>
      <c r="L158" s="166">
        <v>1393</v>
      </c>
      <c r="M158" s="166">
        <v>2346</v>
      </c>
      <c r="N158" s="166">
        <v>2305</v>
      </c>
      <c r="O158" s="166">
        <v>2540</v>
      </c>
      <c r="P158" s="167">
        <f t="shared" si="74"/>
        <v>0.10195227765726678</v>
      </c>
      <c r="Q158" s="181">
        <f t="shared" si="70"/>
        <v>1.0126782884310619</v>
      </c>
      <c r="R158" s="167">
        <f t="shared" si="75"/>
        <v>7.2142080134513734E-4</v>
      </c>
      <c r="S158" s="166">
        <v>1498</v>
      </c>
      <c r="T158" s="166">
        <v>1744</v>
      </c>
      <c r="U158" s="166">
        <v>2943</v>
      </c>
      <c r="V158" s="166">
        <v>2874</v>
      </c>
      <c r="W158" s="166">
        <v>3312</v>
      </c>
      <c r="X158" s="167">
        <f t="shared" si="76"/>
        <v>0.15240083507306879</v>
      </c>
      <c r="Y158" s="181">
        <f t="shared" si="71"/>
        <v>1.2109479305740987</v>
      </c>
      <c r="Z158" s="167">
        <f t="shared" si="69"/>
        <v>7.7921603400485004E-4</v>
      </c>
    </row>
    <row r="159" spans="1:26" x14ac:dyDescent="0.25">
      <c r="A159" s="164" t="s">
        <v>130</v>
      </c>
      <c r="B159" s="165" t="s">
        <v>130</v>
      </c>
      <c r="C159" s="166">
        <v>58</v>
      </c>
      <c r="D159" s="166">
        <v>71</v>
      </c>
      <c r="E159" s="166">
        <v>195</v>
      </c>
      <c r="F159" s="166">
        <v>156</v>
      </c>
      <c r="G159" s="166">
        <v>110</v>
      </c>
      <c r="H159" s="167">
        <f t="shared" si="72"/>
        <v>-0.29487179487179482</v>
      </c>
      <c r="I159" s="181">
        <f t="shared" si="63"/>
        <v>0.89655172413793105</v>
      </c>
      <c r="J159" s="167">
        <f t="shared" si="73"/>
        <v>1.449638249364136E-4</v>
      </c>
      <c r="K159" s="166">
        <v>174</v>
      </c>
      <c r="L159" s="166">
        <v>211</v>
      </c>
      <c r="M159" s="166">
        <v>277</v>
      </c>
      <c r="N159" s="166">
        <v>276</v>
      </c>
      <c r="O159" s="166">
        <v>264</v>
      </c>
      <c r="P159" s="167">
        <f t="shared" si="74"/>
        <v>-4.3478260869565188E-2</v>
      </c>
      <c r="Q159" s="181">
        <f t="shared" si="70"/>
        <v>0.51724137931034475</v>
      </c>
      <c r="R159" s="167">
        <f t="shared" si="75"/>
        <v>7.4982319509888295E-5</v>
      </c>
      <c r="S159" s="166">
        <v>232</v>
      </c>
      <c r="T159" s="166">
        <v>282</v>
      </c>
      <c r="U159" s="166">
        <v>472</v>
      </c>
      <c r="V159" s="166">
        <v>432</v>
      </c>
      <c r="W159" s="166">
        <v>374</v>
      </c>
      <c r="X159" s="167">
        <f t="shared" si="76"/>
        <v>-0.1342592592592593</v>
      </c>
      <c r="Y159" s="181">
        <f t="shared" si="71"/>
        <v>0.61206896551724133</v>
      </c>
      <c r="Z159" s="167">
        <f t="shared" si="69"/>
        <v>1.2497110705072688E-4</v>
      </c>
    </row>
    <row r="160" spans="1:26" x14ac:dyDescent="0.25">
      <c r="A160" s="164" t="s">
        <v>133</v>
      </c>
      <c r="B160" s="165" t="s">
        <v>133</v>
      </c>
      <c r="C160" s="166">
        <v>70</v>
      </c>
      <c r="D160" s="166">
        <v>84</v>
      </c>
      <c r="E160" s="166">
        <v>99</v>
      </c>
      <c r="F160" s="166">
        <v>155</v>
      </c>
      <c r="G160" s="166">
        <v>126</v>
      </c>
      <c r="H160" s="167">
        <f t="shared" si="72"/>
        <v>-0.18709677419354842</v>
      </c>
      <c r="I160" s="181">
        <f t="shared" si="63"/>
        <v>0.8</v>
      </c>
      <c r="J160" s="167">
        <f t="shared" si="73"/>
        <v>1.6604947219989194E-4</v>
      </c>
      <c r="K160" s="166">
        <v>228</v>
      </c>
      <c r="L160" s="166">
        <v>362</v>
      </c>
      <c r="M160" s="166">
        <v>555</v>
      </c>
      <c r="N160" s="166">
        <v>677</v>
      </c>
      <c r="O160" s="166">
        <v>456</v>
      </c>
      <c r="P160" s="167">
        <f t="shared" si="74"/>
        <v>-0.3264401772525849</v>
      </c>
      <c r="Q160" s="181">
        <f t="shared" si="70"/>
        <v>1</v>
      </c>
      <c r="R160" s="167">
        <f t="shared" si="75"/>
        <v>1.2951491551707977E-4</v>
      </c>
      <c r="S160" s="166">
        <v>298</v>
      </c>
      <c r="T160" s="166">
        <v>446</v>
      </c>
      <c r="U160" s="166">
        <v>654</v>
      </c>
      <c r="V160" s="166">
        <v>832</v>
      </c>
      <c r="W160" s="166">
        <v>582</v>
      </c>
      <c r="X160" s="167">
        <f t="shared" si="76"/>
        <v>-0.30048076923076927</v>
      </c>
      <c r="Y160" s="181">
        <f t="shared" si="71"/>
        <v>0.95302013422818788</v>
      </c>
      <c r="Z160" s="167">
        <f t="shared" si="69"/>
        <v>1.7315911866774445E-4</v>
      </c>
    </row>
    <row r="161" spans="1:26" x14ac:dyDescent="0.25">
      <c r="A161" s="169" t="s">
        <v>147</v>
      </c>
      <c r="B161" s="170" t="s">
        <v>147</v>
      </c>
      <c r="C161" s="171">
        <f>C153-SUM(C154:C160)</f>
        <v>1386</v>
      </c>
      <c r="D161" s="171">
        <f>D153-SUM(D154:D160)</f>
        <v>3056</v>
      </c>
      <c r="E161" s="171">
        <f>E153-SUM(E154:E160)</f>
        <v>5087</v>
      </c>
      <c r="F161" s="171">
        <f>F153-SUM(F154:F160)</f>
        <v>5702</v>
      </c>
      <c r="G161" s="171">
        <f>G153-SUM(G154:G160)</f>
        <v>8104</v>
      </c>
      <c r="H161" s="172">
        <f t="shared" si="72"/>
        <v>0.42125569975447208</v>
      </c>
      <c r="I161" s="182">
        <f t="shared" si="63"/>
        <v>4.8470418470418473</v>
      </c>
      <c r="J161" s="172">
        <f t="shared" si="73"/>
        <v>1.0679880338951779E-2</v>
      </c>
      <c r="K161" s="171">
        <f>K153-SUM(K154:K160)</f>
        <v>3542</v>
      </c>
      <c r="L161" s="171">
        <f>L153-SUM(L154:L160)</f>
        <v>5458</v>
      </c>
      <c r="M161" s="171">
        <f>M153-SUM(M154:M160)</f>
        <v>5084</v>
      </c>
      <c r="N161" s="171">
        <f>N153-SUM(N154:N160)</f>
        <v>7400</v>
      </c>
      <c r="O161" s="171">
        <f>O153-SUM(O154:O160)</f>
        <v>8341</v>
      </c>
      <c r="P161" s="172">
        <f t="shared" si="74"/>
        <v>0.12716216216216214</v>
      </c>
      <c r="Q161" s="182">
        <f t="shared" si="70"/>
        <v>1.3548842461885942</v>
      </c>
      <c r="R161" s="172">
        <f t="shared" si="75"/>
        <v>2.3690436629999175E-3</v>
      </c>
      <c r="S161" s="171">
        <f>S153-SUM(S154:S160)</f>
        <v>4928</v>
      </c>
      <c r="T161" s="171">
        <f>T153-SUM(T154:T160)</f>
        <v>8514</v>
      </c>
      <c r="U161" s="171">
        <f>U153-SUM(U154:U160)</f>
        <v>10171</v>
      </c>
      <c r="V161" s="171">
        <f>V153-SUM(V154:V160)</f>
        <v>13102</v>
      </c>
      <c r="W161" s="171">
        <f>W153-SUM(W154:W160)</f>
        <v>16445</v>
      </c>
      <c r="X161" s="172">
        <f t="shared" si="76"/>
        <v>0.25515188520836518</v>
      </c>
      <c r="Y161" s="182">
        <f t="shared" si="71"/>
        <v>2.3370535714285716</v>
      </c>
      <c r="Z161" s="172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A56D-EC21-4665-B18E-3A5BAB2E6B57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41D29-B798-449B-873B-6B9BC5C95BC7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83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83"/>
      <c r="D5" s="283"/>
      <c r="E5" s="283"/>
      <c r="F5" s="283"/>
      <c r="G5" s="283"/>
      <c r="H5" s="283"/>
      <c r="I5" s="283"/>
      <c r="K5" s="283" t="s">
        <v>271</v>
      </c>
      <c r="L5" s="283"/>
      <c r="M5" s="283"/>
      <c r="N5" s="283"/>
      <c r="O5" s="283"/>
      <c r="P5" s="283"/>
      <c r="Q5" s="283"/>
      <c r="R5" s="283"/>
    </row>
    <row r="6" spans="1:18" ht="6" customHeight="1" x14ac:dyDescent="0.25"/>
    <row r="7" spans="1:18" ht="15.75" x14ac:dyDescent="0.25">
      <c r="B7" s="147"/>
      <c r="C7" s="313" t="s">
        <v>45</v>
      </c>
      <c r="D7" s="314"/>
      <c r="E7" s="314"/>
      <c r="F7" s="314"/>
      <c r="G7" s="314"/>
      <c r="H7" s="314"/>
      <c r="I7" s="314"/>
    </row>
    <row r="8" spans="1:18" s="148" customFormat="1" ht="72" customHeight="1" x14ac:dyDescent="0.25">
      <c r="A8"/>
      <c r="B8" s="188"/>
      <c r="C8" s="174" t="s">
        <v>226</v>
      </c>
      <c r="D8" s="174" t="s">
        <v>227</v>
      </c>
      <c r="E8" s="174" t="s">
        <v>228</v>
      </c>
      <c r="F8" s="174" t="s">
        <v>229</v>
      </c>
      <c r="G8" s="174" t="s">
        <v>230</v>
      </c>
      <c r="H8" s="175" t="str">
        <f>CONCATENATE("var. ",RIGHT(G8,2),"/",RIGHT(F8,2))</f>
        <v>var. 25/24</v>
      </c>
      <c r="I8" s="175" t="str">
        <f>CONCATENATE("Cuota s/ total lugares de residencia ",RIGHT(G8,4))</f>
        <v>Cuota s/ total lugares de residencia 2025</v>
      </c>
      <c r="K8" s="188"/>
      <c r="L8" s="174" t="s">
        <v>226</v>
      </c>
      <c r="M8" s="174" t="s">
        <v>227</v>
      </c>
      <c r="N8" s="174" t="s">
        <v>228</v>
      </c>
      <c r="O8" s="174" t="s">
        <v>229</v>
      </c>
      <c r="P8" s="174" t="s">
        <v>230</v>
      </c>
      <c r="Q8" s="175" t="str">
        <f>CONCATENATE("var. ",RIGHT(P8,2),"/",RIGHT(O8,2))</f>
        <v>var. 25/24</v>
      </c>
      <c r="R8" s="175" t="str">
        <f>CONCATENATE("Cuota s/ total lugares de residencia ",RIGHT(P8,4))</f>
        <v>Cuota s/ total lugares de residencia 2025</v>
      </c>
    </row>
    <row r="9" spans="1:18" x14ac:dyDescent="0.25">
      <c r="B9" s="154" t="s">
        <v>45</v>
      </c>
      <c r="C9" s="155"/>
      <c r="D9" s="155"/>
      <c r="E9" s="155"/>
      <c r="F9" s="155"/>
      <c r="G9" s="155"/>
      <c r="H9" s="156"/>
      <c r="I9" s="156"/>
      <c r="K9" s="157" t="s">
        <v>47</v>
      </c>
      <c r="L9" s="176"/>
      <c r="M9" s="176"/>
      <c r="N9" s="176"/>
      <c r="O9" s="176"/>
      <c r="P9" s="176"/>
      <c r="Q9" s="177"/>
      <c r="R9" s="177"/>
    </row>
    <row r="10" spans="1:18" x14ac:dyDescent="0.25">
      <c r="B10" s="158" t="s">
        <v>70</v>
      </c>
      <c r="C10" s="178">
        <v>98256</v>
      </c>
      <c r="D10" s="178">
        <v>492922</v>
      </c>
      <c r="E10" s="178">
        <v>515139</v>
      </c>
      <c r="F10" s="178">
        <v>522346</v>
      </c>
      <c r="G10" s="178">
        <v>527853</v>
      </c>
      <c r="H10" s="179">
        <f t="shared" ref="H10:H22" si="0">IFERROR(G10/F10-1,"-")</f>
        <v>1.0542820276215448E-2</v>
      </c>
      <c r="I10" s="179">
        <f t="shared" ref="I10:I22" si="1">G10/G$10</f>
        <v>1</v>
      </c>
      <c r="K10" s="158" t="s">
        <v>70</v>
      </c>
      <c r="L10" s="178">
        <v>16433</v>
      </c>
      <c r="M10" s="178">
        <v>130288</v>
      </c>
      <c r="N10" s="178">
        <v>133258</v>
      </c>
      <c r="O10" s="178">
        <v>137876</v>
      </c>
      <c r="P10" s="178">
        <v>134198</v>
      </c>
      <c r="Q10" s="179">
        <f t="shared" ref="Q10:Q22" si="2">IFERROR(P10/O10-1,"-")</f>
        <v>-2.6676143781368733E-2</v>
      </c>
      <c r="R10" s="179">
        <f t="shared" ref="R10:R22" si="3">P10/P$10</f>
        <v>1</v>
      </c>
    </row>
    <row r="11" spans="1:18" x14ac:dyDescent="0.25">
      <c r="B11" s="161" t="s">
        <v>99</v>
      </c>
      <c r="C11" s="162">
        <v>51096</v>
      </c>
      <c r="D11" s="162">
        <v>95389</v>
      </c>
      <c r="E11" s="162">
        <v>102734</v>
      </c>
      <c r="F11" s="162">
        <v>83187</v>
      </c>
      <c r="G11" s="162">
        <v>96564</v>
      </c>
      <c r="H11" s="163">
        <f t="shared" si="0"/>
        <v>0.16080637599624947</v>
      </c>
      <c r="I11" s="163">
        <f t="shared" si="1"/>
        <v>0.18293729504236975</v>
      </c>
      <c r="J11" s="81"/>
      <c r="K11" s="161" t="s">
        <v>99</v>
      </c>
      <c r="L11" s="162">
        <v>5953</v>
      </c>
      <c r="M11" s="162">
        <v>13874</v>
      </c>
      <c r="N11" s="162">
        <v>13590</v>
      </c>
      <c r="O11" s="162">
        <v>9506</v>
      </c>
      <c r="P11" s="162">
        <v>13237</v>
      </c>
      <c r="Q11" s="163">
        <f t="shared" si="2"/>
        <v>0.39248895434462439</v>
      </c>
      <c r="R11" s="163">
        <f t="shared" si="3"/>
        <v>9.8637833648787615E-2</v>
      </c>
    </row>
    <row r="12" spans="1:18" x14ac:dyDescent="0.25">
      <c r="B12" s="165" t="s">
        <v>105</v>
      </c>
      <c r="C12" s="166">
        <v>35226</v>
      </c>
      <c r="D12" s="166">
        <v>42035</v>
      </c>
      <c r="E12" s="166">
        <v>43979</v>
      </c>
      <c r="F12" s="166">
        <v>28848</v>
      </c>
      <c r="G12" s="166">
        <v>34939</v>
      </c>
      <c r="H12" s="167">
        <f t="shared" si="0"/>
        <v>0.21114115363283426</v>
      </c>
      <c r="I12" s="167">
        <f t="shared" si="1"/>
        <v>6.6190776598787915E-2</v>
      </c>
      <c r="J12" s="81"/>
      <c r="K12" s="165" t="s">
        <v>105</v>
      </c>
      <c r="L12" s="166">
        <v>5069</v>
      </c>
      <c r="M12" s="166">
        <v>5224</v>
      </c>
      <c r="N12" s="166">
        <v>5923</v>
      </c>
      <c r="O12" s="166">
        <v>4437</v>
      </c>
      <c r="P12" s="166">
        <v>6312</v>
      </c>
      <c r="Q12" s="167">
        <f t="shared" si="2"/>
        <v>0.42258282623394194</v>
      </c>
      <c r="R12" s="167">
        <f t="shared" si="3"/>
        <v>4.7034978166589664E-2</v>
      </c>
    </row>
    <row r="13" spans="1:18" x14ac:dyDescent="0.25">
      <c r="B13" s="165" t="s">
        <v>102</v>
      </c>
      <c r="C13" s="166">
        <v>15870</v>
      </c>
      <c r="D13" s="166">
        <v>53354</v>
      </c>
      <c r="E13" s="166">
        <v>58755</v>
      </c>
      <c r="F13" s="166">
        <v>54339</v>
      </c>
      <c r="G13" s="166">
        <v>61625</v>
      </c>
      <c r="H13" s="167">
        <f t="shared" si="0"/>
        <v>0.13408417527006389</v>
      </c>
      <c r="I13" s="167">
        <f t="shared" si="1"/>
        <v>0.11674651844358183</v>
      </c>
      <c r="J13" s="81"/>
      <c r="K13" s="165" t="s">
        <v>102</v>
      </c>
      <c r="L13" s="166">
        <v>884</v>
      </c>
      <c r="M13" s="166">
        <v>8650</v>
      </c>
      <c r="N13" s="166">
        <v>7667</v>
      </c>
      <c r="O13" s="166">
        <v>5069</v>
      </c>
      <c r="P13" s="166">
        <v>6925</v>
      </c>
      <c r="Q13" s="167">
        <f t="shared" si="2"/>
        <v>0.36614716906687717</v>
      </c>
      <c r="R13" s="167">
        <f>P13/P$10</f>
        <v>5.1602855482197944E-2</v>
      </c>
    </row>
    <row r="14" spans="1:18" x14ac:dyDescent="0.25">
      <c r="B14" s="161" t="s">
        <v>109</v>
      </c>
      <c r="C14" s="162">
        <v>47160</v>
      </c>
      <c r="D14" s="162">
        <v>397533</v>
      </c>
      <c r="E14" s="162">
        <v>412405</v>
      </c>
      <c r="F14" s="162">
        <v>439159</v>
      </c>
      <c r="G14" s="162">
        <v>431289</v>
      </c>
      <c r="H14" s="163">
        <f t="shared" si="0"/>
        <v>-1.7920616450989302E-2</v>
      </c>
      <c r="I14" s="163">
        <f t="shared" si="1"/>
        <v>0.81706270495763023</v>
      </c>
      <c r="J14" s="81"/>
      <c r="K14" s="161" t="s">
        <v>109</v>
      </c>
      <c r="L14" s="162">
        <v>10480</v>
      </c>
      <c r="M14" s="162">
        <v>116414</v>
      </c>
      <c r="N14" s="162">
        <v>119668</v>
      </c>
      <c r="O14" s="162">
        <v>128370</v>
      </c>
      <c r="P14" s="162">
        <v>120961</v>
      </c>
      <c r="Q14" s="163">
        <f t="shared" si="2"/>
        <v>-5.7715977253252282E-2</v>
      </c>
      <c r="R14" s="163">
        <f t="shared" si="3"/>
        <v>0.90136216635121236</v>
      </c>
    </row>
    <row r="15" spans="1:18" x14ac:dyDescent="0.25">
      <c r="B15" s="165" t="s">
        <v>112</v>
      </c>
      <c r="C15" s="166">
        <v>2070</v>
      </c>
      <c r="D15" s="166">
        <v>178988</v>
      </c>
      <c r="E15" s="166">
        <v>184675</v>
      </c>
      <c r="F15" s="166">
        <v>205684</v>
      </c>
      <c r="G15" s="166">
        <v>199678</v>
      </c>
      <c r="H15" s="167">
        <f t="shared" si="0"/>
        <v>-2.9200132241691157E-2</v>
      </c>
      <c r="I15" s="167">
        <f t="shared" si="1"/>
        <v>0.37828334782600459</v>
      </c>
      <c r="J15" s="81"/>
      <c r="K15" s="165" t="s">
        <v>112</v>
      </c>
      <c r="L15" s="166">
        <v>209</v>
      </c>
      <c r="M15" s="166">
        <v>57926</v>
      </c>
      <c r="N15" s="166">
        <v>58617</v>
      </c>
      <c r="O15" s="166">
        <v>68147</v>
      </c>
      <c r="P15" s="166">
        <v>61352</v>
      </c>
      <c r="Q15" s="167">
        <f t="shared" si="2"/>
        <v>-9.9710919042657831E-2</v>
      </c>
      <c r="R15" s="167">
        <f t="shared" si="3"/>
        <v>0.45717521870668715</v>
      </c>
    </row>
    <row r="16" spans="1:18" x14ac:dyDescent="0.25">
      <c r="B16" s="165" t="s">
        <v>115</v>
      </c>
      <c r="C16" s="166">
        <v>6172</v>
      </c>
      <c r="D16" s="166">
        <v>44901</v>
      </c>
      <c r="E16" s="166">
        <v>45431</v>
      </c>
      <c r="F16" s="166">
        <v>45472</v>
      </c>
      <c r="G16" s="166">
        <v>47720</v>
      </c>
      <c r="H16" s="167">
        <f t="shared" si="0"/>
        <v>4.9437016185784666E-2</v>
      </c>
      <c r="I16" s="167">
        <f t="shared" si="1"/>
        <v>9.0403957162316029E-2</v>
      </c>
      <c r="J16" s="81"/>
      <c r="K16" s="165" t="s">
        <v>115</v>
      </c>
      <c r="L16" s="166">
        <v>701</v>
      </c>
      <c r="M16" s="166">
        <v>4645</v>
      </c>
      <c r="N16" s="166">
        <v>4645</v>
      </c>
      <c r="O16" s="166">
        <v>4606</v>
      </c>
      <c r="P16" s="166">
        <v>5402</v>
      </c>
      <c r="Q16" s="167">
        <f t="shared" si="2"/>
        <v>0.17281806339557093</v>
      </c>
      <c r="R16" s="167">
        <f t="shared" si="3"/>
        <v>4.0253953114055351E-2</v>
      </c>
    </row>
    <row r="17" spans="2:22" x14ac:dyDescent="0.25">
      <c r="B17" s="165" t="s">
        <v>118</v>
      </c>
      <c r="C17" s="166">
        <v>6524</v>
      </c>
      <c r="D17" s="166">
        <v>22093</v>
      </c>
      <c r="E17" s="166">
        <v>24699</v>
      </c>
      <c r="F17" s="166">
        <v>26464</v>
      </c>
      <c r="G17" s="166">
        <v>23262</v>
      </c>
      <c r="H17" s="167">
        <f t="shared" si="0"/>
        <v>-0.12099455864570741</v>
      </c>
      <c r="I17" s="167">
        <f t="shared" si="1"/>
        <v>4.406908741638297E-2</v>
      </c>
      <c r="J17" s="81"/>
      <c r="K17" s="165" t="s">
        <v>118</v>
      </c>
      <c r="L17" s="166">
        <v>963</v>
      </c>
      <c r="M17" s="166">
        <v>3050</v>
      </c>
      <c r="N17" s="166">
        <v>3857</v>
      </c>
      <c r="O17" s="166">
        <v>3484</v>
      </c>
      <c r="P17" s="166">
        <v>3102</v>
      </c>
      <c r="Q17" s="167">
        <f t="shared" si="2"/>
        <v>-0.10964408725602759</v>
      </c>
      <c r="R17" s="167">
        <f t="shared" si="3"/>
        <v>2.3115098585671918E-2</v>
      </c>
    </row>
    <row r="18" spans="2:22" x14ac:dyDescent="0.25">
      <c r="B18" s="165" t="s">
        <v>125</v>
      </c>
      <c r="C18" s="166">
        <v>684</v>
      </c>
      <c r="D18" s="166">
        <v>20024</v>
      </c>
      <c r="E18" s="166">
        <v>18450</v>
      </c>
      <c r="F18" s="166">
        <v>18174</v>
      </c>
      <c r="G18" s="166">
        <v>16778</v>
      </c>
      <c r="H18" s="167">
        <f t="shared" si="0"/>
        <v>-7.6813029602729177E-2</v>
      </c>
      <c r="I18" s="167">
        <f t="shared" si="1"/>
        <v>3.1785364485945898E-2</v>
      </c>
      <c r="J18" s="81"/>
      <c r="K18" s="165" t="s">
        <v>125</v>
      </c>
      <c r="L18" s="166">
        <v>112</v>
      </c>
      <c r="M18" s="166">
        <v>6822</v>
      </c>
      <c r="N18" s="166">
        <v>6171</v>
      </c>
      <c r="O18" s="166">
        <v>6429</v>
      </c>
      <c r="P18" s="166">
        <v>5278</v>
      </c>
      <c r="Q18" s="167">
        <f t="shared" si="2"/>
        <v>-0.17903250894384815</v>
      </c>
      <c r="R18" s="167">
        <f t="shared" si="3"/>
        <v>3.9329945304699028E-2</v>
      </c>
    </row>
    <row r="19" spans="2:22" x14ac:dyDescent="0.25">
      <c r="B19" s="165" t="s">
        <v>121</v>
      </c>
      <c r="C19" s="166">
        <v>1526</v>
      </c>
      <c r="D19" s="166">
        <v>17148</v>
      </c>
      <c r="E19" s="166">
        <v>14198</v>
      </c>
      <c r="F19" s="166">
        <v>17242</v>
      </c>
      <c r="G19" s="166">
        <v>14115</v>
      </c>
      <c r="H19" s="167">
        <f t="shared" si="0"/>
        <v>-0.18135947105904182</v>
      </c>
      <c r="I19" s="167">
        <f t="shared" si="1"/>
        <v>2.6740399315718581E-2</v>
      </c>
      <c r="J19" s="81"/>
      <c r="K19" s="165" t="s">
        <v>121</v>
      </c>
      <c r="L19" s="166">
        <v>192</v>
      </c>
      <c r="M19" s="166">
        <v>4297</v>
      </c>
      <c r="N19" s="166">
        <v>4383</v>
      </c>
      <c r="O19" s="166">
        <v>5370</v>
      </c>
      <c r="P19" s="166">
        <v>3297</v>
      </c>
      <c r="Q19" s="167">
        <f t="shared" si="2"/>
        <v>-0.38603351955307263</v>
      </c>
      <c r="R19" s="167">
        <f t="shared" si="3"/>
        <v>2.4568175382643557E-2</v>
      </c>
    </row>
    <row r="20" spans="2:22" x14ac:dyDescent="0.25">
      <c r="B20" s="165" t="s">
        <v>130</v>
      </c>
      <c r="C20" s="166">
        <v>98</v>
      </c>
      <c r="D20" s="166">
        <v>7278</v>
      </c>
      <c r="E20" s="166">
        <v>7016</v>
      </c>
      <c r="F20" s="166">
        <v>5537</v>
      </c>
      <c r="G20" s="166">
        <v>7036</v>
      </c>
      <c r="H20" s="167">
        <f t="shared" si="0"/>
        <v>0.27072421889109632</v>
      </c>
      <c r="I20" s="167">
        <f t="shared" si="1"/>
        <v>1.3329468620998649E-2</v>
      </c>
      <c r="J20" s="81"/>
      <c r="K20" s="165" t="s">
        <v>130</v>
      </c>
      <c r="L20" s="166">
        <v>21</v>
      </c>
      <c r="M20" s="166">
        <v>2329</v>
      </c>
      <c r="N20" s="166">
        <v>2745</v>
      </c>
      <c r="O20" s="166">
        <v>2018</v>
      </c>
      <c r="P20" s="166">
        <v>2733</v>
      </c>
      <c r="Q20" s="167">
        <f t="shared" si="2"/>
        <v>0.35431119920713572</v>
      </c>
      <c r="R20" s="167">
        <f t="shared" si="3"/>
        <v>2.0365430185248664E-2</v>
      </c>
    </row>
    <row r="21" spans="2:22" x14ac:dyDescent="0.25">
      <c r="B21" s="165" t="s">
        <v>133</v>
      </c>
      <c r="C21" s="166">
        <v>378</v>
      </c>
      <c r="D21" s="166">
        <v>6203</v>
      </c>
      <c r="E21" s="166">
        <v>7422</v>
      </c>
      <c r="F21" s="166">
        <v>6530</v>
      </c>
      <c r="G21" s="166">
        <v>5262</v>
      </c>
      <c r="H21" s="167">
        <f t="shared" si="0"/>
        <v>-0.1941807044410413</v>
      </c>
      <c r="I21" s="167">
        <f t="shared" si="1"/>
        <v>9.9686844632880748E-3</v>
      </c>
      <c r="J21" s="81"/>
      <c r="K21" s="165" t="s">
        <v>133</v>
      </c>
      <c r="L21" s="166">
        <v>201</v>
      </c>
      <c r="M21" s="166">
        <v>2566</v>
      </c>
      <c r="N21" s="166">
        <v>2757</v>
      </c>
      <c r="O21" s="166">
        <v>2431</v>
      </c>
      <c r="P21" s="166">
        <v>1956</v>
      </c>
      <c r="Q21" s="167">
        <f t="shared" si="2"/>
        <v>-0.19539284245166599</v>
      </c>
      <c r="R21" s="167">
        <f t="shared" si="3"/>
        <v>1.4575478025007825E-2</v>
      </c>
    </row>
    <row r="22" spans="2:22" x14ac:dyDescent="0.25">
      <c r="B22" s="170" t="s">
        <v>147</v>
      </c>
      <c r="C22" s="171">
        <f>C14-SUM(C15:C21)</f>
        <v>29708</v>
      </c>
      <c r="D22" s="171">
        <f>D14-SUM(D15:D21)</f>
        <v>100898</v>
      </c>
      <c r="E22" s="171">
        <f>E14-SUM(E15:E21)</f>
        <v>110514</v>
      </c>
      <c r="F22" s="171">
        <f>F14-SUM(F15:F21)</f>
        <v>114056</v>
      </c>
      <c r="G22" s="171">
        <f>G14-SUM(G15:G21)</f>
        <v>117438</v>
      </c>
      <c r="H22" s="172">
        <f t="shared" si="0"/>
        <v>2.9652100722452168E-2</v>
      </c>
      <c r="I22" s="172">
        <f t="shared" si="1"/>
        <v>0.22248239566697547</v>
      </c>
      <c r="J22" s="81"/>
      <c r="K22" s="170" t="s">
        <v>147</v>
      </c>
      <c r="L22" s="171">
        <f>L14-SUM(L15:L21)</f>
        <v>8081</v>
      </c>
      <c r="M22" s="171">
        <f>M14-SUM(M15:M21)</f>
        <v>34779</v>
      </c>
      <c r="N22" s="171">
        <f>N14-SUM(N15:N21)</f>
        <v>36493</v>
      </c>
      <c r="O22" s="171">
        <f>O14-SUM(O15:O21)</f>
        <v>35885</v>
      </c>
      <c r="P22" s="171">
        <f>P14-SUM(P15:P21)</f>
        <v>37841</v>
      </c>
      <c r="Q22" s="172">
        <f t="shared" si="2"/>
        <v>5.4507454368120323E-2</v>
      </c>
      <c r="R22" s="172">
        <f t="shared" si="3"/>
        <v>0.28197886704719893</v>
      </c>
    </row>
    <row r="23" spans="2:22" x14ac:dyDescent="0.25">
      <c r="B23" s="157" t="s">
        <v>46</v>
      </c>
      <c r="C23" s="176"/>
      <c r="D23" s="176"/>
      <c r="E23" s="176"/>
      <c r="F23" s="176"/>
      <c r="G23" s="176"/>
      <c r="H23" s="177"/>
      <c r="I23" s="177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8" t="s">
        <v>70</v>
      </c>
      <c r="C24" s="178">
        <v>38183</v>
      </c>
      <c r="D24" s="178">
        <v>193762</v>
      </c>
      <c r="E24" s="178">
        <v>195829</v>
      </c>
      <c r="F24" s="178">
        <v>193488</v>
      </c>
      <c r="G24" s="178">
        <v>193477</v>
      </c>
      <c r="H24" s="179">
        <f t="shared" ref="H24:H36" si="4">IFERROR(G24/F24-1,"-")</f>
        <v>-5.685107086739194E-5</v>
      </c>
      <c r="I24" s="179">
        <f t="shared" ref="I24:I36" si="5">G24/G$10</f>
        <v>0.36653575900866342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1" t="s">
        <v>99</v>
      </c>
      <c r="C25" s="162">
        <v>19959</v>
      </c>
      <c r="D25" s="162">
        <v>18655</v>
      </c>
      <c r="E25" s="162">
        <v>19959</v>
      </c>
      <c r="F25" s="162">
        <v>10288</v>
      </c>
      <c r="G25" s="162">
        <v>13690</v>
      </c>
      <c r="H25" s="163">
        <f t="shared" si="4"/>
        <v>0.33067651632970452</v>
      </c>
      <c r="I25" s="163">
        <f t="shared" si="5"/>
        <v>2.5935250912659396E-2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5" t="s">
        <v>105</v>
      </c>
      <c r="C26" s="166">
        <v>12714</v>
      </c>
      <c r="D26" s="166">
        <v>8709</v>
      </c>
      <c r="E26" s="166">
        <v>8481</v>
      </c>
      <c r="F26" s="166">
        <v>4118</v>
      </c>
      <c r="G26" s="166">
        <v>5832</v>
      </c>
      <c r="H26" s="167">
        <f t="shared" si="4"/>
        <v>0.41622146673142302</v>
      </c>
      <c r="I26" s="167">
        <f t="shared" si="5"/>
        <v>1.1048530556802745E-2</v>
      </c>
    </row>
    <row r="27" spans="2:22" x14ac:dyDescent="0.25">
      <c r="B27" s="165" t="s">
        <v>102</v>
      </c>
      <c r="C27" s="166">
        <v>7245</v>
      </c>
      <c r="D27" s="166">
        <v>9946</v>
      </c>
      <c r="E27" s="166">
        <v>11478</v>
      </c>
      <c r="F27" s="166">
        <v>6170</v>
      </c>
      <c r="G27" s="166">
        <v>7858</v>
      </c>
      <c r="H27" s="167">
        <f t="shared" si="4"/>
        <v>0.273581847649919</v>
      </c>
      <c r="I27" s="167">
        <f t="shared" si="5"/>
        <v>1.4886720355856649E-2</v>
      </c>
    </row>
    <row r="28" spans="2:22" x14ac:dyDescent="0.25">
      <c r="B28" s="161" t="s">
        <v>109</v>
      </c>
      <c r="C28" s="162">
        <v>18224</v>
      </c>
      <c r="D28" s="162">
        <v>175107</v>
      </c>
      <c r="E28" s="162">
        <v>175870</v>
      </c>
      <c r="F28" s="162">
        <v>183200</v>
      </c>
      <c r="G28" s="162">
        <v>179787</v>
      </c>
      <c r="H28" s="163">
        <f t="shared" si="4"/>
        <v>-1.8629912663755466E-2</v>
      </c>
      <c r="I28" s="163">
        <f t="shared" si="5"/>
        <v>0.34060050809600401</v>
      </c>
    </row>
    <row r="29" spans="2:22" x14ac:dyDescent="0.25">
      <c r="B29" s="165" t="s">
        <v>112</v>
      </c>
      <c r="C29" s="166">
        <v>719</v>
      </c>
      <c r="D29" s="166">
        <v>83247</v>
      </c>
      <c r="E29" s="166">
        <v>86309</v>
      </c>
      <c r="F29" s="166">
        <v>94631</v>
      </c>
      <c r="G29" s="166">
        <v>93648</v>
      </c>
      <c r="H29" s="167">
        <f t="shared" si="4"/>
        <v>-1.0387716498821753E-2</v>
      </c>
      <c r="I29" s="167">
        <f t="shared" si="5"/>
        <v>0.17741302976396839</v>
      </c>
    </row>
    <row r="30" spans="2:22" x14ac:dyDescent="0.25">
      <c r="B30" s="165" t="s">
        <v>115</v>
      </c>
      <c r="C30" s="166">
        <v>2469</v>
      </c>
      <c r="D30" s="166">
        <v>20122</v>
      </c>
      <c r="E30" s="166">
        <v>19986</v>
      </c>
      <c r="F30" s="166">
        <v>19428</v>
      </c>
      <c r="G30" s="166">
        <v>19040</v>
      </c>
      <c r="H30" s="167">
        <f t="shared" si="4"/>
        <v>-1.9971175622812476E-2</v>
      </c>
      <c r="I30" s="167">
        <f t="shared" si="5"/>
        <v>3.6070648457051491E-2</v>
      </c>
    </row>
    <row r="31" spans="2:22" x14ac:dyDescent="0.25">
      <c r="B31" s="165" t="s">
        <v>118</v>
      </c>
      <c r="C31" s="166">
        <v>2182</v>
      </c>
      <c r="D31" s="166">
        <v>7971</v>
      </c>
      <c r="E31" s="166">
        <v>7941</v>
      </c>
      <c r="F31" s="166">
        <v>6954</v>
      </c>
      <c r="G31" s="166">
        <v>5625</v>
      </c>
      <c r="H31" s="167">
        <f t="shared" si="4"/>
        <v>-0.19111302847282141</v>
      </c>
      <c r="I31" s="167">
        <f t="shared" si="5"/>
        <v>1.0656375922842154E-2</v>
      </c>
    </row>
    <row r="32" spans="2:22" x14ac:dyDescent="0.25">
      <c r="B32" s="165" t="s">
        <v>125</v>
      </c>
      <c r="C32" s="166">
        <v>277</v>
      </c>
      <c r="D32" s="166">
        <v>9891</v>
      </c>
      <c r="E32" s="166">
        <v>8455</v>
      </c>
      <c r="F32" s="166">
        <v>7780</v>
      </c>
      <c r="G32" s="166">
        <v>7841</v>
      </c>
      <c r="H32" s="167">
        <f t="shared" si="4"/>
        <v>7.8406169665810044E-3</v>
      </c>
      <c r="I32" s="167">
        <f t="shared" si="5"/>
        <v>1.4854514419734281E-2</v>
      </c>
    </row>
    <row r="33" spans="2:9" x14ac:dyDescent="0.25">
      <c r="B33" s="165" t="s">
        <v>121</v>
      </c>
      <c r="C33" s="166">
        <v>931</v>
      </c>
      <c r="D33" s="166">
        <v>10009</v>
      </c>
      <c r="E33" s="166">
        <v>7786</v>
      </c>
      <c r="F33" s="166">
        <v>9419</v>
      </c>
      <c r="G33" s="166">
        <v>8292</v>
      </c>
      <c r="H33" s="167">
        <f t="shared" si="4"/>
        <v>-0.11965176770357788</v>
      </c>
      <c r="I33" s="167">
        <f t="shared" si="5"/>
        <v>1.5708918960392382E-2</v>
      </c>
    </row>
    <row r="34" spans="2:9" x14ac:dyDescent="0.25">
      <c r="B34" s="165" t="s">
        <v>130</v>
      </c>
      <c r="C34" s="166">
        <v>28</v>
      </c>
      <c r="D34" s="166">
        <v>3487</v>
      </c>
      <c r="E34" s="166">
        <v>2760</v>
      </c>
      <c r="F34" s="166">
        <v>2394</v>
      </c>
      <c r="G34" s="166">
        <v>2745</v>
      </c>
      <c r="H34" s="167">
        <f t="shared" si="4"/>
        <v>0.14661654135338353</v>
      </c>
      <c r="I34" s="167">
        <f t="shared" si="5"/>
        <v>5.2003114503469715E-3</v>
      </c>
    </row>
    <row r="35" spans="2:9" x14ac:dyDescent="0.25">
      <c r="B35" s="165" t="s">
        <v>133</v>
      </c>
      <c r="C35" s="166">
        <v>85</v>
      </c>
      <c r="D35" s="166">
        <v>2177</v>
      </c>
      <c r="E35" s="166">
        <v>2432</v>
      </c>
      <c r="F35" s="166">
        <v>2105</v>
      </c>
      <c r="G35" s="166">
        <v>2092</v>
      </c>
      <c r="H35" s="167">
        <f t="shared" si="4"/>
        <v>-6.1757719714964354E-3</v>
      </c>
      <c r="I35" s="167">
        <f t="shared" si="5"/>
        <v>3.963224609881918E-3</v>
      </c>
    </row>
    <row r="36" spans="2:9" x14ac:dyDescent="0.25">
      <c r="B36" s="170" t="s">
        <v>147</v>
      </c>
      <c r="C36" s="171">
        <f>C28-SUM(C29:C35)</f>
        <v>11533</v>
      </c>
      <c r="D36" s="171">
        <f>D28-SUM(D29:D35)</f>
        <v>38203</v>
      </c>
      <c r="E36" s="171">
        <f>E28-SUM(E29:E35)</f>
        <v>40201</v>
      </c>
      <c r="F36" s="171">
        <f>F28-SUM(F29:F35)</f>
        <v>40489</v>
      </c>
      <c r="G36" s="171">
        <f>G28-SUM(G29:G35)</f>
        <v>40504</v>
      </c>
      <c r="H36" s="172">
        <f t="shared" si="4"/>
        <v>3.7047099212128565E-4</v>
      </c>
      <c r="I36" s="172">
        <f t="shared" si="5"/>
        <v>7.6733484511786423E-2</v>
      </c>
    </row>
    <row r="37" spans="2:9" x14ac:dyDescent="0.25">
      <c r="B37" s="157" t="s">
        <v>47</v>
      </c>
      <c r="C37" s="176"/>
      <c r="D37" s="176"/>
      <c r="E37" s="176"/>
      <c r="F37" s="176"/>
      <c r="G37" s="176"/>
      <c r="H37" s="177"/>
      <c r="I37" s="177"/>
    </row>
    <row r="38" spans="2:9" x14ac:dyDescent="0.25">
      <c r="B38" s="158" t="s">
        <v>70</v>
      </c>
      <c r="C38" s="178">
        <v>16433</v>
      </c>
      <c r="D38" s="178">
        <v>130288</v>
      </c>
      <c r="E38" s="178">
        <v>133258</v>
      </c>
      <c r="F38" s="178">
        <v>137876</v>
      </c>
      <c r="G38" s="178">
        <v>134198</v>
      </c>
      <c r="H38" s="179">
        <f t="shared" ref="H38:H50" si="6">IFERROR(G38/F38-1,"-")</f>
        <v>-2.6676143781368733E-2</v>
      </c>
      <c r="I38" s="179">
        <f t="shared" ref="I38:I50" si="7">G38/G$10</f>
        <v>0.25423365974996825</v>
      </c>
    </row>
    <row r="39" spans="2:9" x14ac:dyDescent="0.25">
      <c r="B39" s="161" t="s">
        <v>99</v>
      </c>
      <c r="C39" s="162">
        <v>5953</v>
      </c>
      <c r="D39" s="162">
        <v>13874</v>
      </c>
      <c r="E39" s="162">
        <v>13590</v>
      </c>
      <c r="F39" s="162">
        <v>9506</v>
      </c>
      <c r="G39" s="162">
        <v>13237</v>
      </c>
      <c r="H39" s="163">
        <f t="shared" si="6"/>
        <v>0.39248895434462439</v>
      </c>
      <c r="I39" s="163">
        <f t="shared" si="7"/>
        <v>2.507705743833984E-2</v>
      </c>
    </row>
    <row r="40" spans="2:9" x14ac:dyDescent="0.25">
      <c r="B40" s="165" t="s">
        <v>105</v>
      </c>
      <c r="C40" s="166">
        <v>5069</v>
      </c>
      <c r="D40" s="166">
        <v>5224</v>
      </c>
      <c r="E40" s="166">
        <v>5923</v>
      </c>
      <c r="F40" s="166">
        <v>4437</v>
      </c>
      <c r="G40" s="166">
        <v>6312</v>
      </c>
      <c r="H40" s="167">
        <f t="shared" si="6"/>
        <v>0.42258282623394194</v>
      </c>
      <c r="I40" s="167">
        <f t="shared" si="7"/>
        <v>1.1957874635551943E-2</v>
      </c>
    </row>
    <row r="41" spans="2:9" x14ac:dyDescent="0.25">
      <c r="B41" s="165" t="s">
        <v>102</v>
      </c>
      <c r="C41" s="166">
        <v>884</v>
      </c>
      <c r="D41" s="166">
        <v>8650</v>
      </c>
      <c r="E41" s="166">
        <v>7667</v>
      </c>
      <c r="F41" s="166">
        <v>5069</v>
      </c>
      <c r="G41" s="166">
        <v>6925</v>
      </c>
      <c r="H41" s="167">
        <f t="shared" si="6"/>
        <v>0.36614716906687717</v>
      </c>
      <c r="I41" s="167">
        <f t="shared" si="7"/>
        <v>1.3119182802787897E-2</v>
      </c>
    </row>
    <row r="42" spans="2:9" x14ac:dyDescent="0.25">
      <c r="B42" s="161" t="s">
        <v>109</v>
      </c>
      <c r="C42" s="162">
        <v>10480</v>
      </c>
      <c r="D42" s="162">
        <v>116414</v>
      </c>
      <c r="E42" s="162">
        <v>119668</v>
      </c>
      <c r="F42" s="162">
        <v>128370</v>
      </c>
      <c r="G42" s="162">
        <v>120961</v>
      </c>
      <c r="H42" s="163">
        <f t="shared" si="6"/>
        <v>-5.7715977253252282E-2</v>
      </c>
      <c r="I42" s="163">
        <f t="shared" si="7"/>
        <v>0.22915660231162843</v>
      </c>
    </row>
    <row r="43" spans="2:9" x14ac:dyDescent="0.25">
      <c r="B43" s="165" t="s">
        <v>112</v>
      </c>
      <c r="C43" s="166">
        <v>209</v>
      </c>
      <c r="D43" s="166">
        <v>57926</v>
      </c>
      <c r="E43" s="166">
        <v>58617</v>
      </c>
      <c r="F43" s="166">
        <v>68147</v>
      </c>
      <c r="G43" s="166">
        <v>61352</v>
      </c>
      <c r="H43" s="167">
        <f t="shared" si="6"/>
        <v>-9.9710919042657831E-2</v>
      </c>
      <c r="I43" s="167">
        <f t="shared" si="7"/>
        <v>0.11622932899879322</v>
      </c>
    </row>
    <row r="44" spans="2:9" x14ac:dyDescent="0.25">
      <c r="B44" s="165" t="s">
        <v>115</v>
      </c>
      <c r="C44" s="166">
        <v>701</v>
      </c>
      <c r="D44" s="166">
        <v>4645</v>
      </c>
      <c r="E44" s="166">
        <v>4645</v>
      </c>
      <c r="F44" s="166">
        <v>4606</v>
      </c>
      <c r="G44" s="166">
        <v>5402</v>
      </c>
      <c r="H44" s="167">
        <f t="shared" si="6"/>
        <v>0.17281806339557093</v>
      </c>
      <c r="I44" s="167">
        <f t="shared" si="7"/>
        <v>1.0233909819589923E-2</v>
      </c>
    </row>
    <row r="45" spans="2:9" x14ac:dyDescent="0.25">
      <c r="B45" s="165" t="s">
        <v>118</v>
      </c>
      <c r="C45" s="166">
        <v>963</v>
      </c>
      <c r="D45" s="166">
        <v>3050</v>
      </c>
      <c r="E45" s="166">
        <v>3857</v>
      </c>
      <c r="F45" s="166">
        <v>3484</v>
      </c>
      <c r="G45" s="166">
        <v>3102</v>
      </c>
      <c r="H45" s="167">
        <f t="shared" si="6"/>
        <v>-0.10964408725602759</v>
      </c>
      <c r="I45" s="167">
        <f t="shared" si="7"/>
        <v>5.8766361089166866E-3</v>
      </c>
    </row>
    <row r="46" spans="2:9" x14ac:dyDescent="0.25">
      <c r="B46" s="165" t="s">
        <v>125</v>
      </c>
      <c r="C46" s="166">
        <v>112</v>
      </c>
      <c r="D46" s="166">
        <v>6822</v>
      </c>
      <c r="E46" s="166">
        <v>6171</v>
      </c>
      <c r="F46" s="166">
        <v>6429</v>
      </c>
      <c r="G46" s="166">
        <v>5278</v>
      </c>
      <c r="H46" s="167">
        <f t="shared" si="6"/>
        <v>-0.17903250894384815</v>
      </c>
      <c r="I46" s="167">
        <f t="shared" si="7"/>
        <v>9.9989959325797149E-3</v>
      </c>
    </row>
    <row r="47" spans="2:9" x14ac:dyDescent="0.25">
      <c r="B47" s="165" t="s">
        <v>121</v>
      </c>
      <c r="C47" s="166">
        <v>192</v>
      </c>
      <c r="D47" s="166">
        <v>4297</v>
      </c>
      <c r="E47" s="166">
        <v>4383</v>
      </c>
      <c r="F47" s="166">
        <v>5370</v>
      </c>
      <c r="G47" s="166">
        <v>3297</v>
      </c>
      <c r="H47" s="167">
        <f t="shared" si="6"/>
        <v>-0.38603351955307263</v>
      </c>
      <c r="I47" s="167">
        <f t="shared" si="7"/>
        <v>6.246057140908548E-3</v>
      </c>
    </row>
    <row r="48" spans="2:9" x14ac:dyDescent="0.25">
      <c r="B48" s="165" t="s">
        <v>130</v>
      </c>
      <c r="C48" s="166">
        <v>21</v>
      </c>
      <c r="D48" s="166">
        <v>2329</v>
      </c>
      <c r="E48" s="166">
        <v>2745</v>
      </c>
      <c r="F48" s="166">
        <v>2018</v>
      </c>
      <c r="G48" s="166">
        <v>2733</v>
      </c>
      <c r="H48" s="167">
        <f t="shared" si="6"/>
        <v>0.35431119920713572</v>
      </c>
      <c r="I48" s="167">
        <f t="shared" si="7"/>
        <v>5.1775778483782418E-3</v>
      </c>
    </row>
    <row r="49" spans="2:9" x14ac:dyDescent="0.25">
      <c r="B49" s="165" t="s">
        <v>133</v>
      </c>
      <c r="C49" s="166">
        <v>201</v>
      </c>
      <c r="D49" s="166">
        <v>2566</v>
      </c>
      <c r="E49" s="166">
        <v>2757</v>
      </c>
      <c r="F49" s="166">
        <v>2431</v>
      </c>
      <c r="G49" s="166">
        <v>1956</v>
      </c>
      <c r="H49" s="167">
        <f t="shared" si="6"/>
        <v>-0.19539284245166599</v>
      </c>
      <c r="I49" s="167">
        <f t="shared" si="7"/>
        <v>3.7055771209029789E-3</v>
      </c>
    </row>
    <row r="50" spans="2:9" x14ac:dyDescent="0.25">
      <c r="B50" s="170" t="s">
        <v>147</v>
      </c>
      <c r="C50" s="171">
        <f>C42-SUM(C43:C49)</f>
        <v>8081</v>
      </c>
      <c r="D50" s="171">
        <f>D42-SUM(D43:D49)</f>
        <v>34779</v>
      </c>
      <c r="E50" s="171">
        <f>E42-SUM(E43:E49)</f>
        <v>36493</v>
      </c>
      <c r="F50" s="171">
        <f>F42-SUM(F43:F49)</f>
        <v>35885</v>
      </c>
      <c r="G50" s="171">
        <f>G42-SUM(G43:G49)</f>
        <v>37841</v>
      </c>
      <c r="H50" s="172">
        <f t="shared" si="6"/>
        <v>5.4507454368120323E-2</v>
      </c>
      <c r="I50" s="172">
        <f t="shared" si="7"/>
        <v>7.1688519341559107E-2</v>
      </c>
    </row>
    <row r="51" spans="2:9" x14ac:dyDescent="0.25">
      <c r="B51" s="157" t="s">
        <v>48</v>
      </c>
      <c r="C51" s="176"/>
      <c r="D51" s="176"/>
      <c r="E51" s="176"/>
      <c r="F51" s="176"/>
      <c r="G51" s="176"/>
      <c r="H51" s="177"/>
      <c r="I51" s="177"/>
    </row>
    <row r="52" spans="2:9" x14ac:dyDescent="0.25">
      <c r="B52" s="158" t="s">
        <v>70</v>
      </c>
      <c r="C52" s="178">
        <v>736</v>
      </c>
      <c r="D52" s="178">
        <v>3250</v>
      </c>
      <c r="E52" s="178">
        <v>4811</v>
      </c>
      <c r="F52" s="178">
        <v>4200</v>
      </c>
      <c r="G52" s="178">
        <v>3595</v>
      </c>
      <c r="H52" s="179">
        <f t="shared" ref="H52:H64" si="8">IFERROR(G52/F52-1,"-")</f>
        <v>-0.14404761904761909</v>
      </c>
      <c r="I52" s="179">
        <f t="shared" ref="I52:I64" si="9">G52/G$10</f>
        <v>6.8106082564653413E-3</v>
      </c>
    </row>
    <row r="53" spans="2:9" x14ac:dyDescent="0.25">
      <c r="B53" s="161" t="s">
        <v>99</v>
      </c>
      <c r="C53" s="162">
        <v>180</v>
      </c>
      <c r="D53" s="162">
        <v>268</v>
      </c>
      <c r="E53" s="162">
        <v>1990</v>
      </c>
      <c r="F53" s="162">
        <v>1231</v>
      </c>
      <c r="G53" s="162">
        <v>710</v>
      </c>
      <c r="H53" s="163">
        <f t="shared" si="8"/>
        <v>-0.42323314378554022</v>
      </c>
      <c r="I53" s="163">
        <f t="shared" si="9"/>
        <v>1.3450714498165208E-3</v>
      </c>
    </row>
    <row r="54" spans="2:9" x14ac:dyDescent="0.25">
      <c r="B54" s="165" t="s">
        <v>105</v>
      </c>
      <c r="C54" s="166">
        <v>81</v>
      </c>
      <c r="D54" s="166">
        <v>30</v>
      </c>
      <c r="E54" s="166">
        <v>1497</v>
      </c>
      <c r="F54" s="166">
        <v>977</v>
      </c>
      <c r="G54" s="166">
        <v>547</v>
      </c>
      <c r="H54" s="167">
        <f t="shared" si="8"/>
        <v>-0.44012282497441146</v>
      </c>
      <c r="I54" s="167">
        <f t="shared" si="9"/>
        <v>1.0362733564079393E-3</v>
      </c>
    </row>
    <row r="55" spans="2:9" x14ac:dyDescent="0.25">
      <c r="B55" s="165" t="s">
        <v>102</v>
      </c>
      <c r="C55" s="166">
        <v>99</v>
      </c>
      <c r="D55" s="166">
        <v>238</v>
      </c>
      <c r="E55" s="166">
        <v>493</v>
      </c>
      <c r="F55" s="166">
        <v>254</v>
      </c>
      <c r="G55" s="166">
        <v>163</v>
      </c>
      <c r="H55" s="167">
        <f t="shared" si="8"/>
        <v>-0.3582677165354331</v>
      </c>
      <c r="I55" s="167">
        <f t="shared" si="9"/>
        <v>3.0879809340858154E-4</v>
      </c>
    </row>
    <row r="56" spans="2:9" x14ac:dyDescent="0.25">
      <c r="B56" s="161" t="s">
        <v>109</v>
      </c>
      <c r="C56" s="162">
        <v>556</v>
      </c>
      <c r="D56" s="162">
        <v>2982</v>
      </c>
      <c r="E56" s="162">
        <v>2821</v>
      </c>
      <c r="F56" s="162">
        <v>2969</v>
      </c>
      <c r="G56" s="162">
        <v>2885</v>
      </c>
      <c r="H56" s="163">
        <f t="shared" si="8"/>
        <v>-2.8292354328056546E-2</v>
      </c>
      <c r="I56" s="163">
        <f t="shared" si="9"/>
        <v>5.4655368066488207E-3</v>
      </c>
    </row>
    <row r="57" spans="2:9" x14ac:dyDescent="0.25">
      <c r="B57" s="165" t="s">
        <v>112</v>
      </c>
      <c r="C57" s="166">
        <v>6</v>
      </c>
      <c r="D57" s="166">
        <v>971</v>
      </c>
      <c r="E57" s="166">
        <v>720</v>
      </c>
      <c r="F57" s="166">
        <v>881</v>
      </c>
      <c r="G57" s="166">
        <v>1061</v>
      </c>
      <c r="H57" s="167">
        <f t="shared" si="8"/>
        <v>0.20431328036322371</v>
      </c>
      <c r="I57" s="167">
        <f t="shared" si="9"/>
        <v>2.0100293074018713E-3</v>
      </c>
    </row>
    <row r="58" spans="2:9" x14ac:dyDescent="0.25">
      <c r="B58" s="165" t="s">
        <v>115</v>
      </c>
      <c r="C58" s="166">
        <v>210</v>
      </c>
      <c r="D58" s="166">
        <v>855</v>
      </c>
      <c r="E58" s="166">
        <v>551</v>
      </c>
      <c r="F58" s="166">
        <v>623</v>
      </c>
      <c r="G58" s="166">
        <v>656</v>
      </c>
      <c r="H58" s="167">
        <f t="shared" si="8"/>
        <v>5.2969502407704594E-2</v>
      </c>
      <c r="I58" s="167">
        <f t="shared" si="9"/>
        <v>1.2427702409572362E-3</v>
      </c>
    </row>
    <row r="59" spans="2:9" x14ac:dyDescent="0.25">
      <c r="B59" s="165" t="s">
        <v>118</v>
      </c>
      <c r="C59" s="166">
        <v>48</v>
      </c>
      <c r="D59" s="166">
        <v>312</v>
      </c>
      <c r="E59" s="166">
        <v>331</v>
      </c>
      <c r="F59" s="166">
        <v>217</v>
      </c>
      <c r="G59" s="166">
        <v>169</v>
      </c>
      <c r="H59" s="167">
        <f t="shared" si="8"/>
        <v>-0.22119815668202769</v>
      </c>
      <c r="I59" s="167">
        <f t="shared" si="9"/>
        <v>3.2016489439294654E-4</v>
      </c>
    </row>
    <row r="60" spans="2:9" x14ac:dyDescent="0.25">
      <c r="B60" s="165" t="s">
        <v>125</v>
      </c>
      <c r="C60" s="166">
        <v>13</v>
      </c>
      <c r="D60" s="166">
        <v>50</v>
      </c>
      <c r="E60" s="166">
        <v>68</v>
      </c>
      <c r="F60" s="166">
        <v>116</v>
      </c>
      <c r="G60" s="166">
        <v>73</v>
      </c>
      <c r="H60" s="167">
        <f t="shared" si="8"/>
        <v>-0.37068965517241381</v>
      </c>
      <c r="I60" s="167">
        <f t="shared" si="9"/>
        <v>1.3829607864310707E-4</v>
      </c>
    </row>
    <row r="61" spans="2:9" x14ac:dyDescent="0.25">
      <c r="B61" s="165" t="s">
        <v>121</v>
      </c>
      <c r="C61" s="166">
        <v>9</v>
      </c>
      <c r="D61" s="166">
        <v>72</v>
      </c>
      <c r="E61" s="166">
        <v>67</v>
      </c>
      <c r="F61" s="166">
        <v>54</v>
      </c>
      <c r="G61" s="166">
        <v>71</v>
      </c>
      <c r="H61" s="167">
        <f t="shared" si="8"/>
        <v>0.31481481481481488</v>
      </c>
      <c r="I61" s="167">
        <f t="shared" si="9"/>
        <v>1.3450714498165208E-4</v>
      </c>
    </row>
    <row r="62" spans="2:9" x14ac:dyDescent="0.25">
      <c r="B62" s="165" t="s">
        <v>130</v>
      </c>
      <c r="C62" s="166">
        <v>6</v>
      </c>
      <c r="D62" s="166">
        <v>5</v>
      </c>
      <c r="E62" s="166">
        <v>14</v>
      </c>
      <c r="F62" s="166">
        <v>2</v>
      </c>
      <c r="G62" s="166">
        <v>19</v>
      </c>
      <c r="H62" s="167">
        <f t="shared" si="8"/>
        <v>8.5</v>
      </c>
      <c r="I62" s="167">
        <f t="shared" si="9"/>
        <v>3.5994869783822387E-5</v>
      </c>
    </row>
    <row r="63" spans="2:9" x14ac:dyDescent="0.25">
      <c r="B63" s="165" t="s">
        <v>133</v>
      </c>
      <c r="C63" s="166">
        <v>3</v>
      </c>
      <c r="D63" s="166">
        <v>7</v>
      </c>
      <c r="E63" s="166">
        <v>18</v>
      </c>
      <c r="F63" s="166">
        <v>19</v>
      </c>
      <c r="G63" s="166">
        <v>7</v>
      </c>
      <c r="H63" s="167">
        <f t="shared" si="8"/>
        <v>-0.63157894736842102</v>
      </c>
      <c r="I63" s="167">
        <f t="shared" si="9"/>
        <v>1.3261267815092459E-5</v>
      </c>
    </row>
    <row r="64" spans="2:9" x14ac:dyDescent="0.25">
      <c r="B64" s="170" t="s">
        <v>147</v>
      </c>
      <c r="C64" s="171">
        <f>C56-SUM(C57:C63)</f>
        <v>261</v>
      </c>
      <c r="D64" s="171">
        <f>D56-SUM(D57:D63)</f>
        <v>710</v>
      </c>
      <c r="E64" s="171">
        <f>E56-SUM(E57:E63)</f>
        <v>1052</v>
      </c>
      <c r="F64" s="171">
        <f>F56-SUM(F57:F63)</f>
        <v>1057</v>
      </c>
      <c r="G64" s="171">
        <f>G56-SUM(G57:G63)</f>
        <v>829</v>
      </c>
      <c r="H64" s="172">
        <f t="shared" si="8"/>
        <v>-0.21570482497634813</v>
      </c>
      <c r="I64" s="172">
        <f t="shared" si="9"/>
        <v>1.5705130026730926E-3</v>
      </c>
    </row>
    <row r="65" spans="2:9" x14ac:dyDescent="0.25">
      <c r="B65" s="157" t="s">
        <v>49</v>
      </c>
      <c r="C65" s="176"/>
      <c r="D65" s="176"/>
      <c r="E65" s="176"/>
      <c r="F65" s="176"/>
      <c r="G65" s="176"/>
      <c r="H65" s="177"/>
      <c r="I65" s="177"/>
    </row>
    <row r="66" spans="2:9" x14ac:dyDescent="0.25">
      <c r="B66" s="158" t="s">
        <v>70</v>
      </c>
      <c r="C66" s="178">
        <v>4383</v>
      </c>
      <c r="D66" s="178">
        <v>14831</v>
      </c>
      <c r="E66" s="178">
        <v>12889</v>
      </c>
      <c r="F66" s="178">
        <v>21017</v>
      </c>
      <c r="G66" s="178">
        <v>17549</v>
      </c>
      <c r="H66" s="179">
        <f t="shared" ref="H66:H78" si="10">IFERROR(G66/F66-1,"-")</f>
        <v>-0.1650092782033592</v>
      </c>
      <c r="I66" s="179">
        <f t="shared" ref="I66:I78" si="11">G66/G$10</f>
        <v>3.3245998412436799E-2</v>
      </c>
    </row>
    <row r="67" spans="2:9" x14ac:dyDescent="0.25">
      <c r="B67" s="161" t="s">
        <v>99</v>
      </c>
      <c r="C67" s="162">
        <v>1468</v>
      </c>
      <c r="D67" s="162">
        <v>3003</v>
      </c>
      <c r="E67" s="162">
        <v>267</v>
      </c>
      <c r="F67" s="162">
        <v>3780</v>
      </c>
      <c r="G67" s="162">
        <v>2049</v>
      </c>
      <c r="H67" s="163">
        <f t="shared" si="10"/>
        <v>-0.45793650793650797</v>
      </c>
      <c r="I67" s="163">
        <f t="shared" si="11"/>
        <v>3.8817625361606358E-3</v>
      </c>
    </row>
    <row r="68" spans="2:9" x14ac:dyDescent="0.25">
      <c r="B68" s="165" t="s">
        <v>105</v>
      </c>
      <c r="C68" s="166">
        <v>1445</v>
      </c>
      <c r="D68" s="166">
        <v>2270</v>
      </c>
      <c r="E68" s="166">
        <v>75</v>
      </c>
      <c r="F68" s="166">
        <v>188</v>
      </c>
      <c r="G68" s="166">
        <v>401</v>
      </c>
      <c r="H68" s="167">
        <f t="shared" si="10"/>
        <v>1.1329787234042552</v>
      </c>
      <c r="I68" s="167">
        <f t="shared" si="11"/>
        <v>7.5968119912172519E-4</v>
      </c>
    </row>
    <row r="69" spans="2:9" x14ac:dyDescent="0.25">
      <c r="B69" s="165" t="s">
        <v>102</v>
      </c>
      <c r="C69" s="166">
        <v>23</v>
      </c>
      <c r="D69" s="166">
        <v>733</v>
      </c>
      <c r="E69" s="166">
        <v>192</v>
      </c>
      <c r="F69" s="166">
        <v>3592</v>
      </c>
      <c r="G69" s="166">
        <v>1648</v>
      </c>
      <c r="H69" s="167">
        <f t="shared" si="10"/>
        <v>-0.54120267260579058</v>
      </c>
      <c r="I69" s="167">
        <f t="shared" si="11"/>
        <v>3.1220813370389103E-3</v>
      </c>
    </row>
    <row r="70" spans="2:9" x14ac:dyDescent="0.25">
      <c r="B70" s="161" t="s">
        <v>109</v>
      </c>
      <c r="C70" s="162">
        <v>2915</v>
      </c>
      <c r="D70" s="162">
        <v>11828</v>
      </c>
      <c r="E70" s="162">
        <v>12622</v>
      </c>
      <c r="F70" s="162">
        <v>17237</v>
      </c>
      <c r="G70" s="162">
        <v>15500</v>
      </c>
      <c r="H70" s="163">
        <f t="shared" si="10"/>
        <v>-0.10077159598538032</v>
      </c>
      <c r="I70" s="163">
        <f t="shared" si="11"/>
        <v>2.9364235876276162E-2</v>
      </c>
    </row>
    <row r="71" spans="2:9" x14ac:dyDescent="0.25">
      <c r="B71" s="165" t="s">
        <v>112</v>
      </c>
      <c r="C71" s="166">
        <v>524</v>
      </c>
      <c r="D71" s="166">
        <v>6616</v>
      </c>
      <c r="E71" s="166">
        <v>5447</v>
      </c>
      <c r="F71" s="166">
        <v>7122</v>
      </c>
      <c r="G71" s="166">
        <v>7940</v>
      </c>
      <c r="H71" s="167">
        <f t="shared" si="10"/>
        <v>0.11485537770289245</v>
      </c>
      <c r="I71" s="167">
        <f t="shared" si="11"/>
        <v>1.5042066635976304E-2</v>
      </c>
    </row>
    <row r="72" spans="2:9" x14ac:dyDescent="0.25">
      <c r="B72" s="165" t="s">
        <v>115</v>
      </c>
      <c r="C72" s="166">
        <v>390</v>
      </c>
      <c r="D72" s="166">
        <v>1348</v>
      </c>
      <c r="E72" s="166">
        <v>1036</v>
      </c>
      <c r="F72" s="166">
        <v>650</v>
      </c>
      <c r="G72" s="166">
        <v>1292</v>
      </c>
      <c r="H72" s="167">
        <f t="shared" si="10"/>
        <v>0.98769230769230765</v>
      </c>
      <c r="I72" s="167">
        <f t="shared" si="11"/>
        <v>2.4476511452999226E-3</v>
      </c>
    </row>
    <row r="73" spans="2:9" x14ac:dyDescent="0.25">
      <c r="B73" s="165" t="s">
        <v>118</v>
      </c>
      <c r="C73" s="166">
        <v>244</v>
      </c>
      <c r="D73" s="166">
        <v>1131</v>
      </c>
      <c r="E73" s="166">
        <v>1112</v>
      </c>
      <c r="F73" s="166">
        <v>3232</v>
      </c>
      <c r="G73" s="166">
        <v>1018</v>
      </c>
      <c r="H73" s="167">
        <f t="shared" si="10"/>
        <v>-0.68502475247524752</v>
      </c>
      <c r="I73" s="167">
        <f t="shared" si="11"/>
        <v>1.9285672336805892E-3</v>
      </c>
    </row>
    <row r="74" spans="2:9" x14ac:dyDescent="0.25">
      <c r="B74" s="165" t="s">
        <v>125</v>
      </c>
      <c r="C74" s="166">
        <v>34</v>
      </c>
      <c r="D74" s="166">
        <v>87</v>
      </c>
      <c r="E74" s="166">
        <v>455</v>
      </c>
      <c r="F74" s="166">
        <v>495</v>
      </c>
      <c r="G74" s="166">
        <v>517</v>
      </c>
      <c r="H74" s="167">
        <f t="shared" si="10"/>
        <v>4.4444444444444509E-2</v>
      </c>
      <c r="I74" s="167">
        <f t="shared" si="11"/>
        <v>9.7943935148611444E-4</v>
      </c>
    </row>
    <row r="75" spans="2:9" x14ac:dyDescent="0.25">
      <c r="B75" s="165" t="s">
        <v>121</v>
      </c>
      <c r="C75" s="166">
        <v>87</v>
      </c>
      <c r="D75" s="166">
        <v>481</v>
      </c>
      <c r="E75" s="166">
        <v>306</v>
      </c>
      <c r="F75" s="166">
        <v>206</v>
      </c>
      <c r="G75" s="166">
        <v>339</v>
      </c>
      <c r="H75" s="167">
        <f t="shared" si="10"/>
        <v>0.64563106796116498</v>
      </c>
      <c r="I75" s="167">
        <f t="shared" si="11"/>
        <v>6.4222425561662059E-4</v>
      </c>
    </row>
    <row r="76" spans="2:9" x14ac:dyDescent="0.25">
      <c r="B76" s="165" t="s">
        <v>130</v>
      </c>
      <c r="C76" s="166">
        <v>1</v>
      </c>
      <c r="D76" s="166">
        <v>139</v>
      </c>
      <c r="E76" s="166">
        <v>194</v>
      </c>
      <c r="F76" s="166">
        <v>171</v>
      </c>
      <c r="G76" s="166">
        <v>270</v>
      </c>
      <c r="H76" s="167">
        <f t="shared" si="10"/>
        <v>0.57894736842105265</v>
      </c>
      <c r="I76" s="167">
        <f t="shared" si="11"/>
        <v>5.1150604429642341E-4</v>
      </c>
    </row>
    <row r="77" spans="2:9" x14ac:dyDescent="0.25">
      <c r="B77" s="165" t="s">
        <v>133</v>
      </c>
      <c r="C77" s="166">
        <v>0</v>
      </c>
      <c r="D77" s="166">
        <v>1</v>
      </c>
      <c r="E77" s="166">
        <v>192</v>
      </c>
      <c r="F77" s="166">
        <v>430</v>
      </c>
      <c r="G77" s="166">
        <v>230</v>
      </c>
      <c r="H77" s="167">
        <f t="shared" si="10"/>
        <v>-0.46511627906976749</v>
      </c>
      <c r="I77" s="167">
        <f t="shared" si="11"/>
        <v>4.3572737106732369E-4</v>
      </c>
    </row>
    <row r="78" spans="2:9" x14ac:dyDescent="0.25">
      <c r="B78" s="170" t="s">
        <v>147</v>
      </c>
      <c r="C78" s="171">
        <f>C70-SUM(C71:C77)</f>
        <v>1635</v>
      </c>
      <c r="D78" s="171">
        <f>D70-SUM(D71:D77)</f>
        <v>2025</v>
      </c>
      <c r="E78" s="171">
        <f>E70-SUM(E71:E77)</f>
        <v>3880</v>
      </c>
      <c r="F78" s="171">
        <f>F70-SUM(F71:F77)</f>
        <v>4931</v>
      </c>
      <c r="G78" s="171">
        <f>G70-SUM(G71:G77)</f>
        <v>3894</v>
      </c>
      <c r="H78" s="172">
        <f t="shared" si="10"/>
        <v>-0.21030216994524442</v>
      </c>
      <c r="I78" s="172">
        <f t="shared" si="11"/>
        <v>7.3770538388528628E-3</v>
      </c>
    </row>
    <row r="79" spans="2:9" x14ac:dyDescent="0.25">
      <c r="B79" s="157" t="s">
        <v>50</v>
      </c>
      <c r="C79" s="176"/>
      <c r="D79" s="176"/>
      <c r="E79" s="176"/>
      <c r="F79" s="176"/>
      <c r="G79" s="176"/>
      <c r="H79" s="177"/>
      <c r="I79" s="177"/>
    </row>
    <row r="80" spans="2:9" x14ac:dyDescent="0.25">
      <c r="B80" s="158" t="s">
        <v>70</v>
      </c>
      <c r="C80" s="178">
        <v>8935</v>
      </c>
      <c r="D80" s="178">
        <v>70166</v>
      </c>
      <c r="E80" s="178">
        <v>75267</v>
      </c>
      <c r="F80" s="178">
        <v>78106</v>
      </c>
      <c r="G80" s="178">
        <v>86582</v>
      </c>
      <c r="H80" s="179">
        <f t="shared" ref="H80:H92" si="12">IFERROR(G80/F80-1,"-")</f>
        <v>0.10851919186746217</v>
      </c>
      <c r="I80" s="179">
        <f t="shared" ref="I80:I92" si="13">G80/G$10</f>
        <v>0.16402672713804789</v>
      </c>
    </row>
    <row r="81" spans="2:9" x14ac:dyDescent="0.25">
      <c r="B81" s="161" t="s">
        <v>99</v>
      </c>
      <c r="C81" s="162">
        <v>4371</v>
      </c>
      <c r="D81" s="162">
        <v>32583</v>
      </c>
      <c r="E81" s="162">
        <v>33591</v>
      </c>
      <c r="F81" s="162">
        <v>32130</v>
      </c>
      <c r="G81" s="162">
        <v>38025</v>
      </c>
      <c r="H81" s="163">
        <f t="shared" si="12"/>
        <v>0.18347338935574231</v>
      </c>
      <c r="I81" s="163">
        <f t="shared" si="13"/>
        <v>7.2037101238412962E-2</v>
      </c>
    </row>
    <row r="82" spans="2:9" x14ac:dyDescent="0.25">
      <c r="B82" s="165" t="s">
        <v>105</v>
      </c>
      <c r="C82" s="166">
        <v>1730</v>
      </c>
      <c r="D82" s="166">
        <v>10147</v>
      </c>
      <c r="E82" s="166">
        <v>9618</v>
      </c>
      <c r="F82" s="166">
        <v>8235</v>
      </c>
      <c r="G82" s="166">
        <v>8097</v>
      </c>
      <c r="H82" s="167">
        <f t="shared" si="12"/>
        <v>-1.6757741347905308E-2</v>
      </c>
      <c r="I82" s="167">
        <f t="shared" si="13"/>
        <v>1.533949792840052E-2</v>
      </c>
    </row>
    <row r="83" spans="2:9" x14ac:dyDescent="0.25">
      <c r="B83" s="165" t="s">
        <v>102</v>
      </c>
      <c r="C83" s="166">
        <v>2641</v>
      </c>
      <c r="D83" s="166">
        <v>22436</v>
      </c>
      <c r="E83" s="166">
        <v>23973</v>
      </c>
      <c r="F83" s="166">
        <v>23895</v>
      </c>
      <c r="G83" s="166">
        <v>29928</v>
      </c>
      <c r="H83" s="167">
        <f t="shared" si="12"/>
        <v>0.25247959824231003</v>
      </c>
      <c r="I83" s="167">
        <f t="shared" si="13"/>
        <v>5.6697603310012445E-2</v>
      </c>
    </row>
    <row r="84" spans="2:9" x14ac:dyDescent="0.25">
      <c r="B84" s="161" t="s">
        <v>109</v>
      </c>
      <c r="C84" s="162">
        <v>4564</v>
      </c>
      <c r="D84" s="162">
        <v>37583</v>
      </c>
      <c r="E84" s="162">
        <v>41676</v>
      </c>
      <c r="F84" s="162">
        <v>45976</v>
      </c>
      <c r="G84" s="162">
        <v>48557</v>
      </c>
      <c r="H84" s="163">
        <f t="shared" si="12"/>
        <v>5.613798503567069E-2</v>
      </c>
      <c r="I84" s="163">
        <f t="shared" si="13"/>
        <v>9.1989625899634941E-2</v>
      </c>
    </row>
    <row r="85" spans="2:9" x14ac:dyDescent="0.25">
      <c r="B85" s="165" t="s">
        <v>112</v>
      </c>
      <c r="C85" s="166">
        <v>238</v>
      </c>
      <c r="D85" s="166">
        <v>7095</v>
      </c>
      <c r="E85" s="166">
        <v>7610</v>
      </c>
      <c r="F85" s="166">
        <v>8078</v>
      </c>
      <c r="G85" s="166">
        <v>8697</v>
      </c>
      <c r="H85" s="167">
        <f t="shared" si="12"/>
        <v>7.662787818767014E-2</v>
      </c>
      <c r="I85" s="167">
        <f t="shared" si="13"/>
        <v>1.6476178026837016E-2</v>
      </c>
    </row>
    <row r="86" spans="2:9" x14ac:dyDescent="0.25">
      <c r="B86" s="165" t="s">
        <v>115</v>
      </c>
      <c r="C86" s="166">
        <v>899</v>
      </c>
      <c r="D86" s="166">
        <v>12758</v>
      </c>
      <c r="E86" s="166">
        <v>13354</v>
      </c>
      <c r="F86" s="166">
        <v>14352</v>
      </c>
      <c r="G86" s="166">
        <v>14674</v>
      </c>
      <c r="H86" s="167">
        <f t="shared" si="12"/>
        <v>2.2435897435897356E-2</v>
      </c>
      <c r="I86" s="167">
        <f t="shared" si="13"/>
        <v>2.7799406274095249E-2</v>
      </c>
    </row>
    <row r="87" spans="2:9" x14ac:dyDescent="0.25">
      <c r="B87" s="165" t="s">
        <v>118</v>
      </c>
      <c r="C87" s="166">
        <v>677</v>
      </c>
      <c r="D87" s="166">
        <v>3771</v>
      </c>
      <c r="E87" s="166">
        <v>4422</v>
      </c>
      <c r="F87" s="166">
        <v>5826</v>
      </c>
      <c r="G87" s="166">
        <v>6588</v>
      </c>
      <c r="H87" s="167">
        <f t="shared" si="12"/>
        <v>0.13079299691040158</v>
      </c>
      <c r="I87" s="167">
        <f t="shared" si="13"/>
        <v>1.2480747480832732E-2</v>
      </c>
    </row>
    <row r="88" spans="2:9" x14ac:dyDescent="0.25">
      <c r="B88" s="165" t="s">
        <v>125</v>
      </c>
      <c r="C88" s="166">
        <v>59</v>
      </c>
      <c r="D88" s="166">
        <v>1034</v>
      </c>
      <c r="E88" s="166">
        <v>863</v>
      </c>
      <c r="F88" s="166">
        <v>1395</v>
      </c>
      <c r="G88" s="166">
        <v>1250</v>
      </c>
      <c r="H88" s="167">
        <f t="shared" si="12"/>
        <v>-0.10394265232974909</v>
      </c>
      <c r="I88" s="167">
        <f t="shared" si="13"/>
        <v>2.3680835384093679E-3</v>
      </c>
    </row>
    <row r="89" spans="2:9" x14ac:dyDescent="0.25">
      <c r="B89" s="165" t="s">
        <v>121</v>
      </c>
      <c r="C89" s="166">
        <v>51</v>
      </c>
      <c r="D89" s="166">
        <v>578</v>
      </c>
      <c r="E89" s="166">
        <v>394</v>
      </c>
      <c r="F89" s="166">
        <v>671</v>
      </c>
      <c r="G89" s="166">
        <v>588</v>
      </c>
      <c r="H89" s="167">
        <f t="shared" si="12"/>
        <v>-0.1236959761549925</v>
      </c>
      <c r="I89" s="167">
        <f t="shared" si="13"/>
        <v>1.1139464964677666E-3</v>
      </c>
    </row>
    <row r="90" spans="2:9" x14ac:dyDescent="0.25">
      <c r="B90" s="165" t="s">
        <v>130</v>
      </c>
      <c r="C90" s="166">
        <v>19</v>
      </c>
      <c r="D90" s="166">
        <v>666</v>
      </c>
      <c r="E90" s="166">
        <v>736</v>
      </c>
      <c r="F90" s="166">
        <v>462</v>
      </c>
      <c r="G90" s="166">
        <v>580</v>
      </c>
      <c r="H90" s="167">
        <f t="shared" si="12"/>
        <v>0.25541125541125531</v>
      </c>
      <c r="I90" s="167">
        <f t="shared" si="13"/>
        <v>1.0987907618219466E-3</v>
      </c>
    </row>
    <row r="91" spans="2:9" x14ac:dyDescent="0.25">
      <c r="B91" s="165" t="s">
        <v>133</v>
      </c>
      <c r="C91" s="166">
        <v>34</v>
      </c>
      <c r="D91" s="166">
        <v>854</v>
      </c>
      <c r="E91" s="166">
        <v>1191</v>
      </c>
      <c r="F91" s="166">
        <v>1003</v>
      </c>
      <c r="G91" s="166">
        <v>523</v>
      </c>
      <c r="H91" s="167">
        <f t="shared" si="12"/>
        <v>-0.47856430707876374</v>
      </c>
      <c r="I91" s="167">
        <f t="shared" si="13"/>
        <v>9.9080615247047949E-4</v>
      </c>
    </row>
    <row r="92" spans="2:9" x14ac:dyDescent="0.25">
      <c r="B92" s="170" t="s">
        <v>147</v>
      </c>
      <c r="C92" s="171">
        <f>C84-SUM(C85:C91)</f>
        <v>2587</v>
      </c>
      <c r="D92" s="171">
        <f>D84-SUM(D85:D91)</f>
        <v>10827</v>
      </c>
      <c r="E92" s="171">
        <f>E84-SUM(E85:E91)</f>
        <v>13106</v>
      </c>
      <c r="F92" s="171">
        <f>F84-SUM(F85:F91)</f>
        <v>14189</v>
      </c>
      <c r="G92" s="171">
        <f>G84-SUM(G85:G91)</f>
        <v>15657</v>
      </c>
      <c r="H92" s="172">
        <f t="shared" si="12"/>
        <v>0.10346042709140879</v>
      </c>
      <c r="I92" s="172">
        <f t="shared" si="13"/>
        <v>2.9661667168700376E-2</v>
      </c>
    </row>
    <row r="93" spans="2:9" x14ac:dyDescent="0.25">
      <c r="B93" s="157" t="s">
        <v>51</v>
      </c>
      <c r="C93" s="176"/>
      <c r="D93" s="176"/>
      <c r="E93" s="176"/>
      <c r="F93" s="176"/>
      <c r="G93" s="176"/>
      <c r="H93" s="177"/>
      <c r="I93" s="177"/>
    </row>
    <row r="94" spans="2:9" x14ac:dyDescent="0.25">
      <c r="B94" s="158" t="s">
        <v>70</v>
      </c>
      <c r="C94" s="178">
        <v>1945</v>
      </c>
      <c r="D94" s="178">
        <v>4275</v>
      </c>
      <c r="E94" s="178">
        <v>5428</v>
      </c>
      <c r="F94" s="178">
        <v>5301</v>
      </c>
      <c r="G94" s="178">
        <v>4577</v>
      </c>
      <c r="H94" s="179">
        <f t="shared" ref="H94:H106" si="14">IFERROR(G94/F94-1,"-")</f>
        <v>-0.1365780041501603</v>
      </c>
      <c r="I94" s="179">
        <f t="shared" ref="I94:I106" si="15">G94/G$10</f>
        <v>8.670974684239741E-3</v>
      </c>
    </row>
    <row r="95" spans="2:9" x14ac:dyDescent="0.25">
      <c r="B95" s="161" t="s">
        <v>99</v>
      </c>
      <c r="C95" s="162">
        <v>1044</v>
      </c>
      <c r="D95" s="162">
        <v>2688</v>
      </c>
      <c r="E95" s="162">
        <v>3616</v>
      </c>
      <c r="F95" s="162">
        <v>3331</v>
      </c>
      <c r="G95" s="162">
        <v>2913</v>
      </c>
      <c r="H95" s="163">
        <f t="shared" si="14"/>
        <v>-0.12548784148904235</v>
      </c>
      <c r="I95" s="163">
        <f t="shared" si="15"/>
        <v>5.5185818779091905E-3</v>
      </c>
    </row>
    <row r="96" spans="2:9" x14ac:dyDescent="0.25">
      <c r="B96" s="165" t="s">
        <v>105</v>
      </c>
      <c r="C96" s="166">
        <v>517</v>
      </c>
      <c r="D96" s="166">
        <v>1394</v>
      </c>
      <c r="E96" s="166">
        <v>1198</v>
      </c>
      <c r="F96" s="166">
        <v>723</v>
      </c>
      <c r="G96" s="166">
        <v>839</v>
      </c>
      <c r="H96" s="167">
        <f t="shared" si="14"/>
        <v>0.16044260027662527</v>
      </c>
      <c r="I96" s="167">
        <f t="shared" si="15"/>
        <v>1.5894576709803677E-3</v>
      </c>
    </row>
    <row r="97" spans="2:9" x14ac:dyDescent="0.25">
      <c r="B97" s="165" t="s">
        <v>102</v>
      </c>
      <c r="C97" s="166">
        <v>527</v>
      </c>
      <c r="D97" s="166">
        <v>1294</v>
      </c>
      <c r="E97" s="166">
        <v>2418</v>
      </c>
      <c r="F97" s="166">
        <v>2608</v>
      </c>
      <c r="G97" s="166">
        <v>2074</v>
      </c>
      <c r="H97" s="167">
        <f t="shared" si="14"/>
        <v>-0.20475460122699385</v>
      </c>
      <c r="I97" s="167">
        <f t="shared" si="15"/>
        <v>3.929124206928823E-3</v>
      </c>
    </row>
    <row r="98" spans="2:9" x14ac:dyDescent="0.25">
      <c r="B98" s="161" t="s">
        <v>109</v>
      </c>
      <c r="C98" s="162">
        <v>901</v>
      </c>
      <c r="D98" s="162">
        <v>1587</v>
      </c>
      <c r="E98" s="162">
        <v>1812</v>
      </c>
      <c r="F98" s="162">
        <v>1970</v>
      </c>
      <c r="G98" s="162">
        <v>1664</v>
      </c>
      <c r="H98" s="163">
        <f t="shared" si="14"/>
        <v>-0.15532994923857868</v>
      </c>
      <c r="I98" s="163">
        <f t="shared" si="15"/>
        <v>3.1523928063305505E-3</v>
      </c>
    </row>
    <row r="99" spans="2:9" x14ac:dyDescent="0.25">
      <c r="B99" s="165" t="s">
        <v>112</v>
      </c>
      <c r="C99" s="166">
        <v>18</v>
      </c>
      <c r="D99" s="166">
        <v>141</v>
      </c>
      <c r="E99" s="166">
        <v>175</v>
      </c>
      <c r="F99" s="166">
        <v>277</v>
      </c>
      <c r="G99" s="166">
        <v>154</v>
      </c>
      <c r="H99" s="167">
        <f t="shared" si="14"/>
        <v>-0.44404332129963897</v>
      </c>
      <c r="I99" s="167">
        <f t="shared" si="15"/>
        <v>2.9174789193203411E-4</v>
      </c>
    </row>
    <row r="100" spans="2:9" x14ac:dyDescent="0.25">
      <c r="B100" s="165" t="s">
        <v>115</v>
      </c>
      <c r="C100" s="166">
        <v>123</v>
      </c>
      <c r="D100" s="166">
        <v>422</v>
      </c>
      <c r="E100" s="166">
        <v>431</v>
      </c>
      <c r="F100" s="166">
        <v>397</v>
      </c>
      <c r="G100" s="166">
        <v>368</v>
      </c>
      <c r="H100" s="167">
        <f t="shared" si="14"/>
        <v>-7.3047858942065447E-2</v>
      </c>
      <c r="I100" s="167">
        <f t="shared" si="15"/>
        <v>6.9716379370771782E-4</v>
      </c>
    </row>
    <row r="101" spans="2:9" x14ac:dyDescent="0.25">
      <c r="B101" s="165" t="s">
        <v>118</v>
      </c>
      <c r="C101" s="166">
        <v>391</v>
      </c>
      <c r="D101" s="166">
        <v>301</v>
      </c>
      <c r="E101" s="166">
        <v>309</v>
      </c>
      <c r="F101" s="166">
        <v>366</v>
      </c>
      <c r="G101" s="166">
        <v>301</v>
      </c>
      <c r="H101" s="167">
        <f t="shared" si="14"/>
        <v>-0.17759562841530052</v>
      </c>
      <c r="I101" s="167">
        <f t="shared" si="15"/>
        <v>5.7023451604897577E-4</v>
      </c>
    </row>
    <row r="102" spans="2:9" x14ac:dyDescent="0.25">
      <c r="B102" s="165" t="s">
        <v>125</v>
      </c>
      <c r="C102" s="166">
        <v>16</v>
      </c>
      <c r="D102" s="166">
        <v>121</v>
      </c>
      <c r="E102" s="166">
        <v>83</v>
      </c>
      <c r="F102" s="166">
        <v>83</v>
      </c>
      <c r="G102" s="166">
        <v>49</v>
      </c>
      <c r="H102" s="167">
        <f t="shared" si="14"/>
        <v>-0.40963855421686746</v>
      </c>
      <c r="I102" s="167">
        <f t="shared" si="15"/>
        <v>9.2828874705647214E-5</v>
      </c>
    </row>
    <row r="103" spans="2:9" x14ac:dyDescent="0.25">
      <c r="B103" s="165" t="s">
        <v>121</v>
      </c>
      <c r="C103" s="166">
        <v>35</v>
      </c>
      <c r="D103" s="166">
        <v>61</v>
      </c>
      <c r="E103" s="166">
        <v>46</v>
      </c>
      <c r="F103" s="166">
        <v>98</v>
      </c>
      <c r="G103" s="166">
        <v>101</v>
      </c>
      <c r="H103" s="167">
        <f t="shared" si="14"/>
        <v>3.0612244897959107E-2</v>
      </c>
      <c r="I103" s="167">
        <f t="shared" si="15"/>
        <v>1.913411499034769E-4</v>
      </c>
    </row>
    <row r="104" spans="2:9" x14ac:dyDescent="0.25">
      <c r="B104" s="165" t="s">
        <v>130</v>
      </c>
      <c r="C104" s="166">
        <v>5</v>
      </c>
      <c r="D104" s="166">
        <v>10</v>
      </c>
      <c r="E104" s="166">
        <v>16</v>
      </c>
      <c r="F104" s="166">
        <v>1</v>
      </c>
      <c r="G104" s="166">
        <v>12</v>
      </c>
      <c r="H104" s="167">
        <f t="shared" si="14"/>
        <v>11</v>
      </c>
      <c r="I104" s="167">
        <f t="shared" si="15"/>
        <v>2.273360196872993E-5</v>
      </c>
    </row>
    <row r="105" spans="2:9" x14ac:dyDescent="0.25">
      <c r="B105" s="165" t="s">
        <v>133</v>
      </c>
      <c r="C105" s="166">
        <v>8</v>
      </c>
      <c r="D105" s="166">
        <v>2</v>
      </c>
      <c r="E105" s="166">
        <v>24</v>
      </c>
      <c r="F105" s="166">
        <v>20</v>
      </c>
      <c r="G105" s="166">
        <v>7</v>
      </c>
      <c r="H105" s="167">
        <f t="shared" si="14"/>
        <v>-0.65</v>
      </c>
      <c r="I105" s="167">
        <f t="shared" si="15"/>
        <v>1.3261267815092459E-5</v>
      </c>
    </row>
    <row r="106" spans="2:9" x14ac:dyDescent="0.25">
      <c r="B106" s="170" t="s">
        <v>147</v>
      </c>
      <c r="C106" s="171">
        <f>C98-SUM(C99:C105)</f>
        <v>305</v>
      </c>
      <c r="D106" s="171">
        <f>D98-SUM(D99:D105)</f>
        <v>529</v>
      </c>
      <c r="E106" s="171">
        <f>E98-SUM(E99:E105)</f>
        <v>728</v>
      </c>
      <c r="F106" s="171">
        <f>F98-SUM(F99:F105)</f>
        <v>728</v>
      </c>
      <c r="G106" s="171">
        <f>G98-SUM(G99:G105)</f>
        <v>672</v>
      </c>
      <c r="H106" s="172">
        <f t="shared" si="14"/>
        <v>-7.6923076923076872E-2</v>
      </c>
      <c r="I106" s="172">
        <f t="shared" si="15"/>
        <v>1.2730817102488761E-3</v>
      </c>
    </row>
    <row r="107" spans="2:9" x14ac:dyDescent="0.25">
      <c r="B107" s="157" t="s">
        <v>52</v>
      </c>
      <c r="C107" s="176"/>
      <c r="D107" s="176"/>
      <c r="E107" s="176"/>
      <c r="F107" s="176"/>
      <c r="G107" s="176"/>
      <c r="H107" s="177"/>
      <c r="I107" s="177"/>
    </row>
    <row r="108" spans="2:9" x14ac:dyDescent="0.25">
      <c r="B108" s="158" t="s">
        <v>70</v>
      </c>
      <c r="C108" s="178">
        <v>6832</v>
      </c>
      <c r="D108" s="178">
        <v>19305</v>
      </c>
      <c r="E108" s="178">
        <v>29080</v>
      </c>
      <c r="F108" s="178">
        <v>23788</v>
      </c>
      <c r="G108" s="178">
        <v>27533</v>
      </c>
      <c r="H108" s="179">
        <f t="shared" ref="H108:H120" si="16">IFERROR(G108/F108-1,"-")</f>
        <v>0.15743231881620989</v>
      </c>
      <c r="I108" s="179">
        <f t="shared" ref="I108:I120" si="17">G108/G$10</f>
        <v>5.21603552504201E-2</v>
      </c>
    </row>
    <row r="109" spans="2:9" x14ac:dyDescent="0.25">
      <c r="B109" s="161" t="s">
        <v>99</v>
      </c>
      <c r="C109" s="162">
        <v>4516</v>
      </c>
      <c r="D109" s="162">
        <v>4326</v>
      </c>
      <c r="E109" s="162">
        <v>7017</v>
      </c>
      <c r="F109" s="162">
        <v>4217</v>
      </c>
      <c r="G109" s="162">
        <v>5593</v>
      </c>
      <c r="H109" s="163">
        <f t="shared" si="16"/>
        <v>0.32629831633862927</v>
      </c>
      <c r="I109" s="163">
        <f t="shared" si="17"/>
        <v>1.0595752984258876E-2</v>
      </c>
    </row>
    <row r="110" spans="2:9" x14ac:dyDescent="0.25">
      <c r="B110" s="165" t="s">
        <v>105</v>
      </c>
      <c r="C110" s="166">
        <v>4232</v>
      </c>
      <c r="D110" s="166">
        <v>1903</v>
      </c>
      <c r="E110" s="166">
        <v>4017</v>
      </c>
      <c r="F110" s="166">
        <v>1145</v>
      </c>
      <c r="G110" s="166">
        <v>1965</v>
      </c>
      <c r="H110" s="167">
        <f t="shared" si="16"/>
        <v>0.71615720524017457</v>
      </c>
      <c r="I110" s="167">
        <f t="shared" si="17"/>
        <v>3.7226273223795259E-3</v>
      </c>
    </row>
    <row r="111" spans="2:9" x14ac:dyDescent="0.25">
      <c r="B111" s="165" t="s">
        <v>102</v>
      </c>
      <c r="C111" s="166">
        <v>284</v>
      </c>
      <c r="D111" s="166">
        <v>2423</v>
      </c>
      <c r="E111" s="166">
        <v>3000</v>
      </c>
      <c r="F111" s="166">
        <v>3072</v>
      </c>
      <c r="G111" s="166">
        <v>3628</v>
      </c>
      <c r="H111" s="167">
        <f t="shared" si="16"/>
        <v>0.18098958333333326</v>
      </c>
      <c r="I111" s="167">
        <f t="shared" si="17"/>
        <v>6.873125661879349E-3</v>
      </c>
    </row>
    <row r="112" spans="2:9" x14ac:dyDescent="0.25">
      <c r="B112" s="161" t="s">
        <v>109</v>
      </c>
      <c r="C112" s="162">
        <v>2316</v>
      </c>
      <c r="D112" s="162">
        <v>14979</v>
      </c>
      <c r="E112" s="162">
        <v>22063</v>
      </c>
      <c r="F112" s="162">
        <v>19571</v>
      </c>
      <c r="G112" s="162">
        <v>21940</v>
      </c>
      <c r="H112" s="163">
        <f t="shared" si="16"/>
        <v>0.12104644627254602</v>
      </c>
      <c r="I112" s="163">
        <f t="shared" si="17"/>
        <v>4.1564602266161224E-2</v>
      </c>
    </row>
    <row r="113" spans="2:9" x14ac:dyDescent="0.25">
      <c r="B113" s="165" t="s">
        <v>112</v>
      </c>
      <c r="C113" s="166">
        <v>151</v>
      </c>
      <c r="D113" s="166">
        <v>9610</v>
      </c>
      <c r="E113" s="166">
        <v>14488</v>
      </c>
      <c r="F113" s="166">
        <v>12210</v>
      </c>
      <c r="G113" s="166">
        <v>12894</v>
      </c>
      <c r="H113" s="167">
        <f t="shared" si="16"/>
        <v>5.6019656019655972E-2</v>
      </c>
      <c r="I113" s="167">
        <f t="shared" si="17"/>
        <v>2.4427255315400312E-2</v>
      </c>
    </row>
    <row r="114" spans="2:9" x14ac:dyDescent="0.25">
      <c r="B114" s="165" t="s">
        <v>115</v>
      </c>
      <c r="C114" s="166">
        <v>482</v>
      </c>
      <c r="D114" s="166">
        <v>552</v>
      </c>
      <c r="E114" s="166">
        <v>1175</v>
      </c>
      <c r="F114" s="166">
        <v>758</v>
      </c>
      <c r="G114" s="166">
        <v>1218</v>
      </c>
      <c r="H114" s="167">
        <f t="shared" si="16"/>
        <v>0.60686015831134554</v>
      </c>
      <c r="I114" s="167">
        <f t="shared" si="17"/>
        <v>2.307460599826088E-3</v>
      </c>
    </row>
    <row r="115" spans="2:9" x14ac:dyDescent="0.25">
      <c r="B115" s="165" t="s">
        <v>118</v>
      </c>
      <c r="C115" s="166">
        <v>594</v>
      </c>
      <c r="D115" s="166">
        <v>934</v>
      </c>
      <c r="E115" s="166">
        <v>2078</v>
      </c>
      <c r="F115" s="166">
        <v>1421</v>
      </c>
      <c r="G115" s="166">
        <v>1746</v>
      </c>
      <c r="H115" s="167">
        <f t="shared" si="16"/>
        <v>0.22871217452498249</v>
      </c>
      <c r="I115" s="167">
        <f t="shared" si="17"/>
        <v>3.3077390864502047E-3</v>
      </c>
    </row>
    <row r="116" spans="2:9" x14ac:dyDescent="0.25">
      <c r="B116" s="165" t="s">
        <v>125</v>
      </c>
      <c r="C116" s="166">
        <v>53</v>
      </c>
      <c r="D116" s="166">
        <v>512</v>
      </c>
      <c r="E116" s="166">
        <v>832</v>
      </c>
      <c r="F116" s="166">
        <v>746</v>
      </c>
      <c r="G116" s="166">
        <v>788</v>
      </c>
      <c r="H116" s="167">
        <f t="shared" si="16"/>
        <v>5.6300268096514783E-2</v>
      </c>
      <c r="I116" s="167">
        <f t="shared" si="17"/>
        <v>1.4928398626132655E-3</v>
      </c>
    </row>
    <row r="117" spans="2:9" x14ac:dyDescent="0.25">
      <c r="B117" s="165" t="s">
        <v>121</v>
      </c>
      <c r="C117" s="166">
        <v>116</v>
      </c>
      <c r="D117" s="166">
        <v>678</v>
      </c>
      <c r="E117" s="166">
        <v>341</v>
      </c>
      <c r="F117" s="166">
        <v>532</v>
      </c>
      <c r="G117" s="166">
        <v>523</v>
      </c>
      <c r="H117" s="167">
        <f t="shared" si="16"/>
        <v>-1.6917293233082664E-2</v>
      </c>
      <c r="I117" s="167">
        <f t="shared" si="17"/>
        <v>9.9080615247047949E-4</v>
      </c>
    </row>
    <row r="118" spans="2:9" x14ac:dyDescent="0.25">
      <c r="B118" s="165" t="s">
        <v>130</v>
      </c>
      <c r="C118" s="166">
        <v>4</v>
      </c>
      <c r="D118" s="166">
        <v>75</v>
      </c>
      <c r="E118" s="166">
        <v>83</v>
      </c>
      <c r="F118" s="166">
        <v>85</v>
      </c>
      <c r="G118" s="166">
        <v>124</v>
      </c>
      <c r="H118" s="167">
        <f t="shared" si="16"/>
        <v>0.45882352941176463</v>
      </c>
      <c r="I118" s="167">
        <f t="shared" si="17"/>
        <v>2.3491388701020929E-4</v>
      </c>
    </row>
    <row r="119" spans="2:9" x14ac:dyDescent="0.25">
      <c r="B119" s="165" t="s">
        <v>133</v>
      </c>
      <c r="C119" s="166">
        <v>4</v>
      </c>
      <c r="D119" s="166">
        <v>95</v>
      </c>
      <c r="E119" s="166">
        <v>42</v>
      </c>
      <c r="F119" s="166">
        <v>83</v>
      </c>
      <c r="G119" s="166">
        <v>101</v>
      </c>
      <c r="H119" s="167">
        <f t="shared" si="16"/>
        <v>0.2168674698795181</v>
      </c>
      <c r="I119" s="167">
        <f t="shared" si="17"/>
        <v>1.913411499034769E-4</v>
      </c>
    </row>
    <row r="120" spans="2:9" x14ac:dyDescent="0.25">
      <c r="B120" s="170" t="s">
        <v>147</v>
      </c>
      <c r="C120" s="171">
        <f>C112-SUM(C113:C119)</f>
        <v>912</v>
      </c>
      <c r="D120" s="171">
        <f>D112-SUM(D113:D119)</f>
        <v>2523</v>
      </c>
      <c r="E120" s="171">
        <f>E112-SUM(E113:E119)</f>
        <v>3024</v>
      </c>
      <c r="F120" s="171">
        <f>F112-SUM(F113:F119)</f>
        <v>3736</v>
      </c>
      <c r="G120" s="171">
        <f>G112-SUM(G113:G119)</f>
        <v>4546</v>
      </c>
      <c r="H120" s="172">
        <f t="shared" si="16"/>
        <v>0.21680942184154173</v>
      </c>
      <c r="I120" s="172">
        <f t="shared" si="17"/>
        <v>8.6122462124871881E-3</v>
      </c>
    </row>
    <row r="121" spans="2:9" x14ac:dyDescent="0.25">
      <c r="B121" s="157" t="s">
        <v>53</v>
      </c>
      <c r="C121" s="176"/>
      <c r="D121" s="176"/>
      <c r="E121" s="176"/>
      <c r="F121" s="176"/>
      <c r="G121" s="176"/>
      <c r="H121" s="177"/>
      <c r="I121" s="177"/>
    </row>
    <row r="122" spans="2:9" x14ac:dyDescent="0.25">
      <c r="B122" s="158" t="s">
        <v>70</v>
      </c>
      <c r="C122" s="178">
        <v>9970</v>
      </c>
      <c r="D122" s="178">
        <v>18071</v>
      </c>
      <c r="E122" s="178">
        <v>19869</v>
      </c>
      <c r="F122" s="178">
        <v>19777</v>
      </c>
      <c r="G122" s="178">
        <v>21868</v>
      </c>
      <c r="H122" s="179">
        <f t="shared" ref="H122:H134" si="18">IFERROR(G122/F122-1,"-")</f>
        <v>0.10572887697830824</v>
      </c>
      <c r="I122" s="179">
        <f t="shared" ref="I122:I134" si="19">G122/G$10</f>
        <v>4.1428200654348844E-2</v>
      </c>
    </row>
    <row r="123" spans="2:9" x14ac:dyDescent="0.25">
      <c r="B123" s="161" t="s">
        <v>99</v>
      </c>
      <c r="C123" s="162">
        <v>6385</v>
      </c>
      <c r="D123" s="162">
        <v>10904</v>
      </c>
      <c r="E123" s="162">
        <v>12634</v>
      </c>
      <c r="F123" s="162">
        <v>12024</v>
      </c>
      <c r="G123" s="162">
        <v>13389</v>
      </c>
      <c r="H123" s="163">
        <f t="shared" si="18"/>
        <v>0.11352295409181634</v>
      </c>
      <c r="I123" s="163">
        <f t="shared" si="19"/>
        <v>2.5365016396610419E-2</v>
      </c>
    </row>
    <row r="124" spans="2:9" x14ac:dyDescent="0.25">
      <c r="B124" s="165" t="s">
        <v>105</v>
      </c>
      <c r="C124" s="166">
        <v>3167</v>
      </c>
      <c r="D124" s="166">
        <v>6334</v>
      </c>
      <c r="E124" s="166">
        <v>5848</v>
      </c>
      <c r="F124" s="166">
        <v>4860</v>
      </c>
      <c r="G124" s="166">
        <v>6920</v>
      </c>
      <c r="H124" s="167">
        <f t="shared" si="18"/>
        <v>0.4238683127572016</v>
      </c>
      <c r="I124" s="167">
        <f t="shared" si="19"/>
        <v>1.310971046863426E-2</v>
      </c>
    </row>
    <row r="125" spans="2:9" x14ac:dyDescent="0.25">
      <c r="B125" s="165" t="s">
        <v>102</v>
      </c>
      <c r="C125" s="166">
        <v>3218</v>
      </c>
      <c r="D125" s="166">
        <v>4570</v>
      </c>
      <c r="E125" s="166">
        <v>6786</v>
      </c>
      <c r="F125" s="166">
        <v>7164</v>
      </c>
      <c r="G125" s="166">
        <v>6469</v>
      </c>
      <c r="H125" s="167">
        <f t="shared" si="18"/>
        <v>-9.7012841987716314E-2</v>
      </c>
      <c r="I125" s="167">
        <f t="shared" si="19"/>
        <v>1.2255305927976161E-2</v>
      </c>
    </row>
    <row r="126" spans="2:9" x14ac:dyDescent="0.25">
      <c r="B126" s="161" t="s">
        <v>109</v>
      </c>
      <c r="C126" s="162">
        <v>3585</v>
      </c>
      <c r="D126" s="162">
        <v>7167</v>
      </c>
      <c r="E126" s="162">
        <v>7235</v>
      </c>
      <c r="F126" s="162">
        <v>7753</v>
      </c>
      <c r="G126" s="162">
        <v>8479</v>
      </c>
      <c r="H126" s="163">
        <f t="shared" si="18"/>
        <v>9.3641171159551062E-2</v>
      </c>
      <c r="I126" s="163">
        <f t="shared" si="19"/>
        <v>1.6063184257738422E-2</v>
      </c>
    </row>
    <row r="127" spans="2:9" x14ac:dyDescent="0.25">
      <c r="B127" s="165" t="s">
        <v>112</v>
      </c>
      <c r="C127" s="166">
        <v>101</v>
      </c>
      <c r="D127" s="166">
        <v>678</v>
      </c>
      <c r="E127" s="166">
        <v>666</v>
      </c>
      <c r="F127" s="166">
        <v>810</v>
      </c>
      <c r="G127" s="166">
        <v>790</v>
      </c>
      <c r="H127" s="167">
        <f t="shared" si="18"/>
        <v>-2.4691358024691357E-2</v>
      </c>
      <c r="I127" s="167">
        <f t="shared" si="19"/>
        <v>1.4966287962747205E-3</v>
      </c>
    </row>
    <row r="128" spans="2:9" x14ac:dyDescent="0.25">
      <c r="B128" s="165" t="s">
        <v>115</v>
      </c>
      <c r="C128" s="166">
        <v>355</v>
      </c>
      <c r="D128" s="166">
        <v>942</v>
      </c>
      <c r="E128" s="166">
        <v>1193</v>
      </c>
      <c r="F128" s="166">
        <v>1085</v>
      </c>
      <c r="G128" s="166">
        <v>1131</v>
      </c>
      <c r="H128" s="167">
        <f t="shared" si="18"/>
        <v>4.2396313364055249E-2</v>
      </c>
      <c r="I128" s="167">
        <f t="shared" si="19"/>
        <v>2.1426419855527959E-3</v>
      </c>
    </row>
    <row r="129" spans="2:9" x14ac:dyDescent="0.25">
      <c r="B129" s="165" t="s">
        <v>118</v>
      </c>
      <c r="C129" s="166">
        <v>585</v>
      </c>
      <c r="D129" s="166">
        <v>668</v>
      </c>
      <c r="E129" s="166">
        <v>641</v>
      </c>
      <c r="F129" s="166">
        <v>631</v>
      </c>
      <c r="G129" s="166">
        <v>667</v>
      </c>
      <c r="H129" s="167">
        <f t="shared" si="18"/>
        <v>5.7052297939778063E-2</v>
      </c>
      <c r="I129" s="167">
        <f t="shared" si="19"/>
        <v>1.2636093760952387E-3</v>
      </c>
    </row>
    <row r="130" spans="2:9" x14ac:dyDescent="0.25">
      <c r="B130" s="165" t="s">
        <v>125</v>
      </c>
      <c r="C130" s="166">
        <v>51</v>
      </c>
      <c r="D130" s="166">
        <v>168</v>
      </c>
      <c r="E130" s="166">
        <v>171</v>
      </c>
      <c r="F130" s="166">
        <v>200</v>
      </c>
      <c r="G130" s="166">
        <v>146</v>
      </c>
      <c r="H130" s="167">
        <f t="shared" si="18"/>
        <v>-0.27</v>
      </c>
      <c r="I130" s="167">
        <f t="shared" si="19"/>
        <v>2.7659215728621415E-4</v>
      </c>
    </row>
    <row r="131" spans="2:9" x14ac:dyDescent="0.25">
      <c r="B131" s="165" t="s">
        <v>121</v>
      </c>
      <c r="C131" s="166">
        <v>33</v>
      </c>
      <c r="D131" s="166">
        <v>127</v>
      </c>
      <c r="E131" s="166">
        <v>144</v>
      </c>
      <c r="F131" s="166">
        <v>112</v>
      </c>
      <c r="G131" s="166">
        <v>137</v>
      </c>
      <c r="H131" s="167">
        <f t="shared" si="18"/>
        <v>0.22321428571428581</v>
      </c>
      <c r="I131" s="167">
        <f t="shared" si="19"/>
        <v>2.5954195580966673E-4</v>
      </c>
    </row>
    <row r="132" spans="2:9" x14ac:dyDescent="0.25">
      <c r="B132" s="165" t="s">
        <v>130</v>
      </c>
      <c r="C132" s="166">
        <v>9</v>
      </c>
      <c r="D132" s="166">
        <v>104</v>
      </c>
      <c r="E132" s="166">
        <v>127</v>
      </c>
      <c r="F132" s="166">
        <v>114</v>
      </c>
      <c r="G132" s="166">
        <v>102</v>
      </c>
      <c r="H132" s="167">
        <f t="shared" si="18"/>
        <v>-0.10526315789473684</v>
      </c>
      <c r="I132" s="167">
        <f t="shared" si="19"/>
        <v>1.9323561673420441E-4</v>
      </c>
    </row>
    <row r="133" spans="2:9" x14ac:dyDescent="0.25">
      <c r="B133" s="165" t="s">
        <v>133</v>
      </c>
      <c r="C133" s="166">
        <v>36</v>
      </c>
      <c r="D133" s="166">
        <v>207</v>
      </c>
      <c r="E133" s="166">
        <v>279</v>
      </c>
      <c r="F133" s="166">
        <v>239</v>
      </c>
      <c r="G133" s="166">
        <v>160</v>
      </c>
      <c r="H133" s="167">
        <f t="shared" si="18"/>
        <v>-0.33054393305439334</v>
      </c>
      <c r="I133" s="167">
        <f t="shared" si="19"/>
        <v>3.0311469291639906E-4</v>
      </c>
    </row>
    <row r="134" spans="2:9" x14ac:dyDescent="0.25">
      <c r="B134" s="170" t="s">
        <v>147</v>
      </c>
      <c r="C134" s="171">
        <f>C126-SUM(C127:C133)</f>
        <v>2415</v>
      </c>
      <c r="D134" s="171">
        <f>D126-SUM(D127:D133)</f>
        <v>4273</v>
      </c>
      <c r="E134" s="171">
        <f>E126-SUM(E127:E133)</f>
        <v>4014</v>
      </c>
      <c r="F134" s="171">
        <f>F126-SUM(F127:F133)</f>
        <v>4562</v>
      </c>
      <c r="G134" s="171">
        <f>G126-SUM(G127:G133)</f>
        <v>5346</v>
      </c>
      <c r="H134" s="172">
        <f t="shared" si="18"/>
        <v>0.17185444980271813</v>
      </c>
      <c r="I134" s="172">
        <f t="shared" si="19"/>
        <v>1.0127819677069183E-2</v>
      </c>
    </row>
    <row r="135" spans="2:9" x14ac:dyDescent="0.25">
      <c r="B135" s="157" t="s">
        <v>54</v>
      </c>
      <c r="C135" s="176"/>
      <c r="D135" s="176"/>
      <c r="E135" s="176"/>
      <c r="F135" s="176"/>
      <c r="G135" s="176"/>
      <c r="H135" s="177"/>
      <c r="I135" s="177"/>
    </row>
    <row r="136" spans="2:9" x14ac:dyDescent="0.25">
      <c r="B136" s="158" t="s">
        <v>70</v>
      </c>
      <c r="C136" s="178">
        <v>7010</v>
      </c>
      <c r="D136" s="178">
        <v>27665</v>
      </c>
      <c r="E136" s="178">
        <v>27025</v>
      </c>
      <c r="F136" s="178">
        <v>27263</v>
      </c>
      <c r="G136" s="178">
        <v>27881</v>
      </c>
      <c r="H136" s="179">
        <f t="shared" ref="H136:H148" si="20">IFERROR(G136/F136-1,"-")</f>
        <v>2.2668084950298928E-2</v>
      </c>
      <c r="I136" s="179">
        <f t="shared" ref="I136:I148" si="21">G136/G$10</f>
        <v>5.2819629707513263E-2</v>
      </c>
    </row>
    <row r="137" spans="2:9" x14ac:dyDescent="0.25">
      <c r="B137" s="161" t="s">
        <v>99</v>
      </c>
      <c r="C137" s="162">
        <v>4609</v>
      </c>
      <c r="D137" s="162">
        <v>3119</v>
      </c>
      <c r="E137" s="162">
        <v>4230</v>
      </c>
      <c r="F137" s="162">
        <v>1546</v>
      </c>
      <c r="G137" s="162">
        <v>2295</v>
      </c>
      <c r="H137" s="163">
        <f t="shared" si="20"/>
        <v>0.48447606727037518</v>
      </c>
      <c r="I137" s="163">
        <f t="shared" si="21"/>
        <v>4.3478013765195994E-3</v>
      </c>
    </row>
    <row r="138" spans="2:9" x14ac:dyDescent="0.25">
      <c r="B138" s="165" t="s">
        <v>105</v>
      </c>
      <c r="C138" s="166">
        <v>4118</v>
      </c>
      <c r="D138" s="166">
        <v>2392</v>
      </c>
      <c r="E138" s="166">
        <v>3302</v>
      </c>
      <c r="F138" s="166">
        <v>835</v>
      </c>
      <c r="G138" s="166">
        <v>1138</v>
      </c>
      <c r="H138" s="167">
        <f t="shared" si="20"/>
        <v>0.36287425149700603</v>
      </c>
      <c r="I138" s="167">
        <f t="shared" si="21"/>
        <v>2.1559032533678885E-3</v>
      </c>
    </row>
    <row r="139" spans="2:9" x14ac:dyDescent="0.25">
      <c r="B139" s="165" t="s">
        <v>102</v>
      </c>
      <c r="C139" s="166">
        <v>491</v>
      </c>
      <c r="D139" s="166">
        <v>727</v>
      </c>
      <c r="E139" s="166">
        <v>928</v>
      </c>
      <c r="F139" s="166">
        <v>711</v>
      </c>
      <c r="G139" s="166">
        <v>1157</v>
      </c>
      <c r="H139" s="167">
        <f t="shared" si="20"/>
        <v>0.62728551336146277</v>
      </c>
      <c r="I139" s="167">
        <f t="shared" si="21"/>
        <v>2.1918981231517109E-3</v>
      </c>
    </row>
    <row r="140" spans="2:9" x14ac:dyDescent="0.25">
      <c r="B140" s="161" t="s">
        <v>109</v>
      </c>
      <c r="C140" s="162">
        <v>2401</v>
      </c>
      <c r="D140" s="162">
        <v>24546</v>
      </c>
      <c r="E140" s="162">
        <v>22795</v>
      </c>
      <c r="F140" s="162">
        <v>25717</v>
      </c>
      <c r="G140" s="162">
        <v>25586</v>
      </c>
      <c r="H140" s="163">
        <f t="shared" si="20"/>
        <v>-5.0939067542870031E-3</v>
      </c>
      <c r="I140" s="163">
        <f t="shared" si="21"/>
        <v>4.8471828330993665E-2</v>
      </c>
    </row>
    <row r="141" spans="2:9" x14ac:dyDescent="0.25">
      <c r="B141" s="165" t="s">
        <v>112</v>
      </c>
      <c r="C141" s="166">
        <v>43</v>
      </c>
      <c r="D141" s="166">
        <v>10919</v>
      </c>
      <c r="E141" s="166">
        <v>8569</v>
      </c>
      <c r="F141" s="166">
        <v>11275</v>
      </c>
      <c r="G141" s="166">
        <v>11474</v>
      </c>
      <c r="H141" s="167">
        <f t="shared" si="20"/>
        <v>1.7649667405764902E-2</v>
      </c>
      <c r="I141" s="167">
        <f t="shared" si="21"/>
        <v>2.1737112415767267E-2</v>
      </c>
    </row>
    <row r="142" spans="2:9" x14ac:dyDescent="0.25">
      <c r="B142" s="165" t="s">
        <v>115</v>
      </c>
      <c r="C142" s="166">
        <v>333</v>
      </c>
      <c r="D142" s="166">
        <v>1856</v>
      </c>
      <c r="E142" s="166">
        <v>1897</v>
      </c>
      <c r="F142" s="166">
        <v>2300</v>
      </c>
      <c r="G142" s="166">
        <v>2595</v>
      </c>
      <c r="H142" s="167">
        <f t="shared" si="20"/>
        <v>0.12826086956521743</v>
      </c>
      <c r="I142" s="167">
        <f t="shared" si="21"/>
        <v>4.9161414257378475E-3</v>
      </c>
    </row>
    <row r="143" spans="2:9" x14ac:dyDescent="0.25">
      <c r="B143" s="165" t="s">
        <v>118</v>
      </c>
      <c r="C143" s="166">
        <v>524</v>
      </c>
      <c r="D143" s="166">
        <v>3295</v>
      </c>
      <c r="E143" s="166">
        <v>3144</v>
      </c>
      <c r="F143" s="166">
        <v>3350</v>
      </c>
      <c r="G143" s="166">
        <v>2501</v>
      </c>
      <c r="H143" s="167">
        <f t="shared" si="20"/>
        <v>-0.25343283582089549</v>
      </c>
      <c r="I143" s="167">
        <f t="shared" si="21"/>
        <v>4.7380615436494631E-3</v>
      </c>
    </row>
    <row r="144" spans="2:9" x14ac:dyDescent="0.25">
      <c r="B144" s="165" t="s">
        <v>125</v>
      </c>
      <c r="C144" s="166">
        <v>27</v>
      </c>
      <c r="D144" s="166">
        <v>1169</v>
      </c>
      <c r="E144" s="166">
        <v>1166</v>
      </c>
      <c r="F144" s="166">
        <v>681</v>
      </c>
      <c r="G144" s="166">
        <v>676</v>
      </c>
      <c r="H144" s="167">
        <f t="shared" si="20"/>
        <v>-7.342143906020504E-3</v>
      </c>
      <c r="I144" s="167">
        <f t="shared" si="21"/>
        <v>1.2806595775717862E-3</v>
      </c>
    </row>
    <row r="145" spans="2:9" x14ac:dyDescent="0.25">
      <c r="B145" s="165" t="s">
        <v>121</v>
      </c>
      <c r="C145" s="166">
        <v>36</v>
      </c>
      <c r="D145" s="166">
        <v>601</v>
      </c>
      <c r="E145" s="166">
        <v>429</v>
      </c>
      <c r="F145" s="166">
        <v>535</v>
      </c>
      <c r="G145" s="166">
        <v>621</v>
      </c>
      <c r="H145" s="167">
        <f t="shared" si="20"/>
        <v>0.1607476635514018</v>
      </c>
      <c r="I145" s="167">
        <f t="shared" si="21"/>
        <v>1.1764639018817739E-3</v>
      </c>
    </row>
    <row r="146" spans="2:9" x14ac:dyDescent="0.25">
      <c r="B146" s="165" t="s">
        <v>130</v>
      </c>
      <c r="C146" s="166">
        <v>0</v>
      </c>
      <c r="D146" s="166">
        <v>435</v>
      </c>
      <c r="E146" s="166">
        <v>288</v>
      </c>
      <c r="F146" s="166">
        <v>256</v>
      </c>
      <c r="G146" s="166">
        <v>430</v>
      </c>
      <c r="H146" s="167">
        <f t="shared" si="20"/>
        <v>0.6796875</v>
      </c>
      <c r="I146" s="167">
        <f t="shared" si="21"/>
        <v>8.1462073721282253E-4</v>
      </c>
    </row>
    <row r="147" spans="2:9" x14ac:dyDescent="0.25">
      <c r="B147" s="165" t="s">
        <v>133</v>
      </c>
      <c r="C147" s="166">
        <v>0</v>
      </c>
      <c r="D147" s="166">
        <v>239</v>
      </c>
      <c r="E147" s="166">
        <v>384</v>
      </c>
      <c r="F147" s="166">
        <v>175</v>
      </c>
      <c r="G147" s="166">
        <v>136</v>
      </c>
      <c r="H147" s="167">
        <f t="shared" si="20"/>
        <v>-0.22285714285714286</v>
      </c>
      <c r="I147" s="167">
        <f t="shared" si="21"/>
        <v>2.5764748897893922E-4</v>
      </c>
    </row>
    <row r="148" spans="2:9" x14ac:dyDescent="0.25">
      <c r="B148" s="170" t="s">
        <v>147</v>
      </c>
      <c r="C148" s="171">
        <f>C140-SUM(C141:C147)</f>
        <v>1438</v>
      </c>
      <c r="D148" s="171">
        <f>D140-SUM(D141:D147)</f>
        <v>6032</v>
      </c>
      <c r="E148" s="171">
        <f>E140-SUM(E141:E147)</f>
        <v>6918</v>
      </c>
      <c r="F148" s="171">
        <f>F140-SUM(F141:F147)</f>
        <v>7145</v>
      </c>
      <c r="G148" s="171">
        <f>G140-SUM(G141:G147)</f>
        <v>7153</v>
      </c>
      <c r="H148" s="172">
        <f t="shared" si="20"/>
        <v>1.1196641007698016E-3</v>
      </c>
      <c r="I148" s="172">
        <f t="shared" si="21"/>
        <v>1.3551121240193765E-2</v>
      </c>
    </row>
    <row r="149" spans="2:9" x14ac:dyDescent="0.25">
      <c r="B149" s="157" t="s">
        <v>55</v>
      </c>
      <c r="C149" s="176"/>
      <c r="D149" s="176"/>
      <c r="E149" s="176"/>
      <c r="F149" s="176"/>
      <c r="G149" s="176"/>
      <c r="H149" s="177"/>
      <c r="I149" s="177"/>
    </row>
    <row r="150" spans="2:9" x14ac:dyDescent="0.25">
      <c r="B150" s="158" t="s">
        <v>70</v>
      </c>
      <c r="C150" s="178">
        <v>3829</v>
      </c>
      <c r="D150" s="178">
        <v>11309</v>
      </c>
      <c r="E150" s="178">
        <v>11683</v>
      </c>
      <c r="F150" s="178">
        <v>11530</v>
      </c>
      <c r="G150" s="178">
        <v>10593</v>
      </c>
      <c r="H150" s="179">
        <f t="shared" ref="H150:H162" si="22">IFERROR(G150/F150-1,"-")</f>
        <v>-8.1266261925411976E-2</v>
      </c>
      <c r="I150" s="179">
        <f t="shared" ref="I150:I162" si="23">G150/G$10</f>
        <v>2.0068087137896345E-2</v>
      </c>
    </row>
    <row r="151" spans="2:9" x14ac:dyDescent="0.25">
      <c r="B151" s="161" t="s">
        <v>99</v>
      </c>
      <c r="C151" s="162">
        <v>2611</v>
      </c>
      <c r="D151" s="162">
        <v>5969</v>
      </c>
      <c r="E151" s="162">
        <v>5840</v>
      </c>
      <c r="F151" s="162">
        <v>5134</v>
      </c>
      <c r="G151" s="162">
        <v>4663</v>
      </c>
      <c r="H151" s="163">
        <f t="shared" si="22"/>
        <v>-9.1741332294507205E-2</v>
      </c>
      <c r="I151" s="163">
        <f t="shared" si="23"/>
        <v>8.8338988316823061E-3</v>
      </c>
    </row>
    <row r="152" spans="2:9" x14ac:dyDescent="0.25">
      <c r="B152" s="165" t="s">
        <v>105</v>
      </c>
      <c r="C152" s="166">
        <v>2153</v>
      </c>
      <c r="D152" s="166">
        <v>3632</v>
      </c>
      <c r="E152" s="166">
        <v>4020</v>
      </c>
      <c r="F152" s="166">
        <v>3330</v>
      </c>
      <c r="G152" s="166">
        <v>2888</v>
      </c>
      <c r="H152" s="167">
        <f t="shared" si="22"/>
        <v>-0.13273273273273278</v>
      </c>
      <c r="I152" s="167">
        <f t="shared" si="23"/>
        <v>5.4712202071410029E-3</v>
      </c>
    </row>
    <row r="153" spans="2:9" x14ac:dyDescent="0.25">
      <c r="B153" s="165" t="s">
        <v>102</v>
      </c>
      <c r="C153" s="166">
        <v>458</v>
      </c>
      <c r="D153" s="166">
        <v>2337</v>
      </c>
      <c r="E153" s="166">
        <v>1820</v>
      </c>
      <c r="F153" s="166">
        <v>1804</v>
      </c>
      <c r="G153" s="166">
        <v>1775</v>
      </c>
      <c r="H153" s="167">
        <f t="shared" si="22"/>
        <v>-1.6075388026607573E-2</v>
      </c>
      <c r="I153" s="167">
        <f t="shared" si="23"/>
        <v>3.3626786245413024E-3</v>
      </c>
    </row>
    <row r="154" spans="2:9" x14ac:dyDescent="0.25">
      <c r="B154" s="161" t="s">
        <v>109</v>
      </c>
      <c r="C154" s="162">
        <v>1218</v>
      </c>
      <c r="D154" s="162">
        <v>5340</v>
      </c>
      <c r="E154" s="162">
        <v>5843</v>
      </c>
      <c r="F154" s="162">
        <v>6396</v>
      </c>
      <c r="G154" s="162">
        <v>5930</v>
      </c>
      <c r="H154" s="163">
        <f t="shared" si="22"/>
        <v>-7.2858036272670401E-2</v>
      </c>
      <c r="I154" s="163">
        <f t="shared" si="23"/>
        <v>1.1234188306214041E-2</v>
      </c>
    </row>
    <row r="155" spans="2:9" x14ac:dyDescent="0.25">
      <c r="B155" s="165" t="s">
        <v>112</v>
      </c>
      <c r="C155" s="166">
        <v>61</v>
      </c>
      <c r="D155" s="166">
        <v>1785</v>
      </c>
      <c r="E155" s="166">
        <v>2074</v>
      </c>
      <c r="F155" s="166">
        <v>2253</v>
      </c>
      <c r="G155" s="166">
        <v>1668</v>
      </c>
      <c r="H155" s="167">
        <f t="shared" si="22"/>
        <v>-0.2596537949400799</v>
      </c>
      <c r="I155" s="167">
        <f t="shared" si="23"/>
        <v>3.1599706736534605E-3</v>
      </c>
    </row>
    <row r="156" spans="2:9" x14ac:dyDescent="0.25">
      <c r="B156" s="165" t="s">
        <v>115</v>
      </c>
      <c r="C156" s="166">
        <v>210</v>
      </c>
      <c r="D156" s="166">
        <v>1401</v>
      </c>
      <c r="E156" s="166">
        <v>1163</v>
      </c>
      <c r="F156" s="166">
        <v>1273</v>
      </c>
      <c r="G156" s="166">
        <v>1344</v>
      </c>
      <c r="H156" s="167">
        <f t="shared" si="22"/>
        <v>5.5773762765121804E-2</v>
      </c>
      <c r="I156" s="167">
        <f t="shared" si="23"/>
        <v>2.5461634204977522E-3</v>
      </c>
    </row>
    <row r="157" spans="2:9" x14ac:dyDescent="0.25">
      <c r="B157" s="165" t="s">
        <v>118</v>
      </c>
      <c r="C157" s="166">
        <v>316</v>
      </c>
      <c r="D157" s="166">
        <v>660</v>
      </c>
      <c r="E157" s="166">
        <v>864</v>
      </c>
      <c r="F157" s="166">
        <v>983</v>
      </c>
      <c r="G157" s="166">
        <v>1545</v>
      </c>
      <c r="H157" s="167">
        <f t="shared" si="22"/>
        <v>0.57171922685656162</v>
      </c>
      <c r="I157" s="167">
        <f t="shared" si="23"/>
        <v>2.9269512534739785E-3</v>
      </c>
    </row>
    <row r="158" spans="2:9" x14ac:dyDescent="0.25">
      <c r="B158" s="165" t="s">
        <v>125</v>
      </c>
      <c r="C158" s="166">
        <v>42</v>
      </c>
      <c r="D158" s="166">
        <v>170</v>
      </c>
      <c r="E158" s="166">
        <v>186</v>
      </c>
      <c r="F158" s="166">
        <v>249</v>
      </c>
      <c r="G158" s="166">
        <v>160</v>
      </c>
      <c r="H158" s="167">
        <f t="shared" si="22"/>
        <v>-0.35742971887550201</v>
      </c>
      <c r="I158" s="167">
        <f t="shared" si="23"/>
        <v>3.0311469291639906E-4</v>
      </c>
    </row>
    <row r="159" spans="2:9" x14ac:dyDescent="0.25">
      <c r="B159" s="165" t="s">
        <v>121</v>
      </c>
      <c r="C159" s="166">
        <v>36</v>
      </c>
      <c r="D159" s="166">
        <v>244</v>
      </c>
      <c r="E159" s="166">
        <v>302</v>
      </c>
      <c r="F159" s="166">
        <v>245</v>
      </c>
      <c r="G159" s="166">
        <v>146</v>
      </c>
      <c r="H159" s="167">
        <f t="shared" si="22"/>
        <v>-0.40408163265306118</v>
      </c>
      <c r="I159" s="167">
        <f t="shared" si="23"/>
        <v>2.7659215728621415E-4</v>
      </c>
    </row>
    <row r="160" spans="2:9" x14ac:dyDescent="0.25">
      <c r="B160" s="165" t="s">
        <v>130</v>
      </c>
      <c r="C160" s="166">
        <v>5</v>
      </c>
      <c r="D160" s="166">
        <v>28</v>
      </c>
      <c r="E160" s="166">
        <v>53</v>
      </c>
      <c r="F160" s="166">
        <v>34</v>
      </c>
      <c r="G160" s="166">
        <v>21</v>
      </c>
      <c r="H160" s="167">
        <f t="shared" si="22"/>
        <v>-0.38235294117647056</v>
      </c>
      <c r="I160" s="167">
        <f t="shared" si="23"/>
        <v>3.9783803445277379E-5</v>
      </c>
    </row>
    <row r="161" spans="2:9" x14ac:dyDescent="0.25">
      <c r="B161" s="165" t="s">
        <v>133</v>
      </c>
      <c r="C161" s="166">
        <v>7</v>
      </c>
      <c r="D161" s="166">
        <v>55</v>
      </c>
      <c r="E161" s="166">
        <v>103</v>
      </c>
      <c r="F161" s="166">
        <v>25</v>
      </c>
      <c r="G161" s="166">
        <v>50</v>
      </c>
      <c r="H161" s="167">
        <f t="shared" si="22"/>
        <v>1</v>
      </c>
      <c r="I161" s="167">
        <f t="shared" si="23"/>
        <v>9.472334153637471E-5</v>
      </c>
    </row>
    <row r="162" spans="2:9" x14ac:dyDescent="0.25">
      <c r="B162" s="170" t="s">
        <v>147</v>
      </c>
      <c r="C162" s="171">
        <f>C154-SUM(C155:C161)</f>
        <v>541</v>
      </c>
      <c r="D162" s="171">
        <f>D154-SUM(D155:D161)</f>
        <v>997</v>
      </c>
      <c r="E162" s="171">
        <f>E154-SUM(E155:E161)</f>
        <v>1098</v>
      </c>
      <c r="F162" s="171">
        <f>F154-SUM(F155:F161)</f>
        <v>1334</v>
      </c>
      <c r="G162" s="171">
        <f>G154-SUM(G155:G161)</f>
        <v>996</v>
      </c>
      <c r="H162" s="172">
        <f t="shared" si="22"/>
        <v>-0.25337331334332835</v>
      </c>
      <c r="I162" s="172">
        <f t="shared" si="23"/>
        <v>1.8868889634045842E-3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D802-8411-4C38-9880-D2224A570C26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83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O4" s="283" t="s">
        <v>271</v>
      </c>
      <c r="P4" s="283"/>
      <c r="Q4" s="283"/>
      <c r="R4" s="283"/>
      <c r="S4" s="283"/>
      <c r="T4" s="283"/>
      <c r="U4" s="283"/>
      <c r="V4" s="283"/>
      <c r="W4" s="283"/>
      <c r="X4" s="283"/>
    </row>
    <row r="5" spans="1:24" ht="6" customHeight="1" x14ac:dyDescent="0.25"/>
    <row r="6" spans="1:24" ht="15.75" x14ac:dyDescent="0.25">
      <c r="B6" s="147"/>
      <c r="C6" s="313" t="s">
        <v>45</v>
      </c>
      <c r="D6" s="314"/>
      <c r="E6" s="314"/>
      <c r="F6" s="314"/>
      <c r="G6" s="314"/>
      <c r="H6" s="314"/>
      <c r="I6" s="314"/>
      <c r="J6" s="314"/>
      <c r="K6" s="314"/>
      <c r="L6" s="314"/>
    </row>
    <row r="7" spans="1:24" s="148" customFormat="1" ht="72" customHeight="1" x14ac:dyDescent="0.25">
      <c r="B7" s="149"/>
      <c r="C7" s="174" t="s">
        <v>272</v>
      </c>
      <c r="D7" s="174" t="s">
        <v>263</v>
      </c>
      <c r="E7" s="174" t="s">
        <v>264</v>
      </c>
      <c r="F7" s="174" t="s">
        <v>265</v>
      </c>
      <c r="G7" s="174" t="s">
        <v>266</v>
      </c>
      <c r="H7" s="174" t="s">
        <v>267</v>
      </c>
      <c r="I7" s="174" t="s">
        <v>268</v>
      </c>
      <c r="J7" s="175" t="str">
        <f>CONCATENATE("var. ",RIGHT(I7,2),"/",RIGHT(H7,2))</f>
        <v>var. 25/24</v>
      </c>
      <c r="K7" s="174" t="str">
        <f>CONCATENATE("dif. ",RIGHT(I7,2),"/",RIGHT(H7,2))</f>
        <v>dif. 25/24</v>
      </c>
      <c r="L7" s="175" t="str">
        <f>CONCATENATE("Cuota s/ total lugares de residencia ",RIGHT(I7,4))</f>
        <v>Cuota s/ total lugares de residencia 2025</v>
      </c>
      <c r="O7" s="149"/>
      <c r="P7" s="174" t="s">
        <v>263</v>
      </c>
      <c r="Q7" s="174" t="s">
        <v>264</v>
      </c>
      <c r="R7" s="174" t="s">
        <v>265</v>
      </c>
      <c r="S7" s="174" t="s">
        <v>266</v>
      </c>
      <c r="T7" s="174" t="s">
        <v>267</v>
      </c>
      <c r="U7" s="174" t="s">
        <v>268</v>
      </c>
      <c r="V7" s="175" t="str">
        <f>CONCATENATE("var. ",RIGHT(U7,2),"/",RIGHT(T7,2))</f>
        <v>var. 25/24</v>
      </c>
      <c r="W7" s="174" t="str">
        <f>CONCATENATE("dif. ",RIGHT(U7,2),"/",RIGHT(T7,2))</f>
        <v>dif. 25/24</v>
      </c>
      <c r="X7" s="175" t="str">
        <f>CONCATENATE("Cuota s/ total lugares de residencia ",RIGHT(U7,4))</f>
        <v>Cuota s/ total lugares de residencia 2025</v>
      </c>
    </row>
    <row r="8" spans="1:24" x14ac:dyDescent="0.25">
      <c r="A8" s="1"/>
      <c r="B8" s="154" t="s">
        <v>45</v>
      </c>
      <c r="C8" s="155"/>
      <c r="D8" s="155"/>
      <c r="E8" s="155"/>
      <c r="F8" s="155"/>
      <c r="G8" s="155"/>
      <c r="H8" s="155"/>
      <c r="I8" s="156"/>
      <c r="J8" s="156"/>
      <c r="K8" s="156"/>
      <c r="L8" s="155"/>
      <c r="O8" s="157" t="s">
        <v>47</v>
      </c>
      <c r="P8" s="155"/>
      <c r="Q8" s="155"/>
      <c r="R8" s="155"/>
      <c r="S8" s="155"/>
      <c r="T8" s="155"/>
      <c r="U8" s="156"/>
      <c r="V8" s="156"/>
      <c r="W8" s="156"/>
      <c r="X8" s="155"/>
    </row>
    <row r="9" spans="1:24" x14ac:dyDescent="0.25">
      <c r="A9" s="1"/>
      <c r="B9" s="158" t="s">
        <v>70</v>
      </c>
      <c r="C9" s="178">
        <v>1895139</v>
      </c>
      <c r="D9" s="178">
        <v>1198031</v>
      </c>
      <c r="E9" s="178">
        <v>300978</v>
      </c>
      <c r="F9" s="178">
        <v>1711410</v>
      </c>
      <c r="G9" s="178">
        <v>2026391</v>
      </c>
      <c r="H9" s="178">
        <v>2139392</v>
      </c>
      <c r="I9" s="178">
        <v>2114687</v>
      </c>
      <c r="J9" s="179">
        <f>IFERROR(I9/H9-1,"-")</f>
        <v>-1.1547673357664268E-2</v>
      </c>
      <c r="K9" s="178">
        <f t="shared" ref="K9:K21" si="0">I9-H9</f>
        <v>-24705</v>
      </c>
      <c r="L9" s="179">
        <f t="shared" ref="L9:L21" si="1">I9/I$9</f>
        <v>1</v>
      </c>
      <c r="O9" s="158" t="s">
        <v>70</v>
      </c>
      <c r="P9" s="178">
        <v>324285</v>
      </c>
      <c r="Q9" s="178">
        <v>53047</v>
      </c>
      <c r="R9" s="178">
        <v>453532</v>
      </c>
      <c r="S9" s="178">
        <v>525656</v>
      </c>
      <c r="T9" s="178">
        <v>548980</v>
      </c>
      <c r="U9" s="178">
        <v>557236</v>
      </c>
      <c r="V9" s="179">
        <f>IFERROR(U9/T9-1,"-")</f>
        <v>1.5038799227658606E-2</v>
      </c>
      <c r="W9" s="178">
        <f>U9-T9</f>
        <v>8256</v>
      </c>
      <c r="X9" s="179">
        <f t="shared" ref="X9:X21" si="2">U9/U$9</f>
        <v>1</v>
      </c>
    </row>
    <row r="10" spans="1:24" x14ac:dyDescent="0.25">
      <c r="A10" s="1" t="s">
        <v>98</v>
      </c>
      <c r="B10" s="161" t="s">
        <v>99</v>
      </c>
      <c r="C10" s="162">
        <v>283084</v>
      </c>
      <c r="D10" s="162">
        <v>163202</v>
      </c>
      <c r="E10" s="162">
        <v>139561</v>
      </c>
      <c r="F10" s="162">
        <v>274119</v>
      </c>
      <c r="G10" s="162">
        <v>311661</v>
      </c>
      <c r="H10" s="162">
        <v>287774</v>
      </c>
      <c r="I10" s="162">
        <v>293227</v>
      </c>
      <c r="J10" s="180">
        <f>IFERROR(I10/H10-1,"-")</f>
        <v>1.8948897398653131E-2</v>
      </c>
      <c r="K10" s="161">
        <f t="shared" si="0"/>
        <v>5453</v>
      </c>
      <c r="L10" s="163">
        <f t="shared" si="1"/>
        <v>0.13866212824876684</v>
      </c>
      <c r="O10" s="161" t="s">
        <v>99</v>
      </c>
      <c r="P10" s="162">
        <v>17239</v>
      </c>
      <c r="Q10" s="162">
        <v>15667</v>
      </c>
      <c r="R10" s="162">
        <v>32225</v>
      </c>
      <c r="S10" s="162">
        <v>32004</v>
      </c>
      <c r="T10" s="162">
        <v>30163</v>
      </c>
      <c r="U10" s="162">
        <v>33296</v>
      </c>
      <c r="V10" s="180">
        <f>IFERROR(U10/T10-1,"-")</f>
        <v>0.10386897854987898</v>
      </c>
      <c r="W10" s="161">
        <f t="shared" ref="W10:W20" si="3">U10-T10</f>
        <v>3133</v>
      </c>
      <c r="X10" s="163">
        <f t="shared" si="2"/>
        <v>5.9752061962974397E-2</v>
      </c>
    </row>
    <row r="11" spans="1:24" x14ac:dyDescent="0.25">
      <c r="A11" s="164" t="s">
        <v>105</v>
      </c>
      <c r="B11" s="165" t="s">
        <v>105</v>
      </c>
      <c r="C11" s="166">
        <v>95478</v>
      </c>
      <c r="D11" s="166">
        <v>56449</v>
      </c>
      <c r="E11" s="166">
        <v>98818</v>
      </c>
      <c r="F11" s="166">
        <v>113075</v>
      </c>
      <c r="G11" s="166">
        <v>118947</v>
      </c>
      <c r="H11" s="166">
        <v>101768</v>
      </c>
      <c r="I11" s="166">
        <v>99107</v>
      </c>
      <c r="J11" s="181">
        <f>IFERROR(I11/H11-1,"-")</f>
        <v>-2.6147708513481693E-2</v>
      </c>
      <c r="K11" s="165">
        <f t="shared" si="0"/>
        <v>-2661</v>
      </c>
      <c r="L11" s="167">
        <f t="shared" si="1"/>
        <v>4.6866037385201689E-2</v>
      </c>
      <c r="O11" s="165" t="s">
        <v>105</v>
      </c>
      <c r="P11" s="166">
        <v>6178</v>
      </c>
      <c r="Q11" s="166">
        <v>12689</v>
      </c>
      <c r="R11" s="166">
        <v>12389</v>
      </c>
      <c r="S11" s="166">
        <v>11235</v>
      </c>
      <c r="T11" s="166">
        <v>12428</v>
      </c>
      <c r="U11" s="166">
        <v>13054</v>
      </c>
      <c r="V11" s="181">
        <f>IFERROR(U11/T11-1,"-")</f>
        <v>5.0370131960090214E-2</v>
      </c>
      <c r="W11" s="165">
        <f t="shared" si="3"/>
        <v>626</v>
      </c>
      <c r="X11" s="167">
        <f t="shared" si="2"/>
        <v>2.3426340006747589E-2</v>
      </c>
    </row>
    <row r="12" spans="1:24" x14ac:dyDescent="0.25">
      <c r="A12" s="164" t="s">
        <v>102</v>
      </c>
      <c r="B12" s="165" t="s">
        <v>102</v>
      </c>
      <c r="C12" s="166">
        <v>187606</v>
      </c>
      <c r="D12" s="166">
        <v>106753</v>
      </c>
      <c r="E12" s="166">
        <v>40743</v>
      </c>
      <c r="F12" s="166">
        <v>161044</v>
      </c>
      <c r="G12" s="166">
        <v>192714</v>
      </c>
      <c r="H12" s="166">
        <v>186006</v>
      </c>
      <c r="I12" s="166">
        <v>194120</v>
      </c>
      <c r="J12" s="181">
        <f>IFERROR(I12/H12-1,"-")</f>
        <v>4.3622248744664249E-2</v>
      </c>
      <c r="K12" s="165">
        <f t="shared" si="0"/>
        <v>8114</v>
      </c>
      <c r="L12" s="167">
        <f t="shared" si="1"/>
        <v>9.1796090863565147E-2</v>
      </c>
      <c r="O12" s="165" t="s">
        <v>102</v>
      </c>
      <c r="P12" s="166">
        <v>11061</v>
      </c>
      <c r="Q12" s="166">
        <v>2978</v>
      </c>
      <c r="R12" s="166">
        <v>19836</v>
      </c>
      <c r="S12" s="166">
        <v>20769</v>
      </c>
      <c r="T12" s="166">
        <v>17735</v>
      </c>
      <c r="U12" s="166">
        <v>20242</v>
      </c>
      <c r="V12" s="181">
        <f>IFERROR(U12/T12-1,"-")</f>
        <v>0.14135889484071051</v>
      </c>
      <c r="W12" s="165">
        <f t="shared" si="3"/>
        <v>2507</v>
      </c>
      <c r="X12" s="167">
        <f t="shared" si="2"/>
        <v>3.6325721956226804E-2</v>
      </c>
    </row>
    <row r="13" spans="1:24" x14ac:dyDescent="0.25">
      <c r="A13" s="1"/>
      <c r="B13" s="161" t="s">
        <v>109</v>
      </c>
      <c r="C13" s="162">
        <v>1612055</v>
      </c>
      <c r="D13" s="162">
        <v>1034829</v>
      </c>
      <c r="E13" s="162">
        <v>161417</v>
      </c>
      <c r="F13" s="162">
        <v>1437291</v>
      </c>
      <c r="G13" s="162">
        <v>1714730</v>
      </c>
      <c r="H13" s="162">
        <v>1851618</v>
      </c>
      <c r="I13" s="162">
        <v>1821460</v>
      </c>
      <c r="J13" s="180">
        <f>IFERROR(I13/H13-1,"-")</f>
        <v>-1.6287376769938522E-2</v>
      </c>
      <c r="K13" s="161">
        <f t="shared" si="0"/>
        <v>-30158</v>
      </c>
      <c r="L13" s="163">
        <f t="shared" si="1"/>
        <v>0.86133787175123311</v>
      </c>
      <c r="O13" s="161" t="s">
        <v>109</v>
      </c>
      <c r="P13" s="162">
        <v>307046</v>
      </c>
      <c r="Q13" s="162">
        <v>37380</v>
      </c>
      <c r="R13" s="162">
        <v>421307</v>
      </c>
      <c r="S13" s="162">
        <v>493652</v>
      </c>
      <c r="T13" s="162">
        <v>518817</v>
      </c>
      <c r="U13" s="162">
        <v>523940</v>
      </c>
      <c r="V13" s="180">
        <f>IFERROR(U13/T13-1,"-")</f>
        <v>9.8743873080489042E-3</v>
      </c>
      <c r="W13" s="161">
        <f t="shared" si="3"/>
        <v>5123</v>
      </c>
      <c r="X13" s="163">
        <f t="shared" si="2"/>
        <v>0.94024793803702555</v>
      </c>
    </row>
    <row r="14" spans="1:24" s="57" customFormat="1" x14ac:dyDescent="0.25">
      <c r="B14" s="165" t="s">
        <v>112</v>
      </c>
      <c r="C14" s="166">
        <v>669945</v>
      </c>
      <c r="D14" s="166">
        <v>424155</v>
      </c>
      <c r="E14" s="166">
        <v>10010</v>
      </c>
      <c r="F14" s="166">
        <v>576618</v>
      </c>
      <c r="G14" s="166">
        <v>714301</v>
      </c>
      <c r="H14" s="166">
        <v>773583</v>
      </c>
      <c r="I14" s="166">
        <v>772740</v>
      </c>
      <c r="J14" s="181">
        <f t="shared" ref="J14:J21" si="4">IFERROR(I14/H14-1,"-")</f>
        <v>-1.0897343917847246E-3</v>
      </c>
      <c r="K14" s="165">
        <f t="shared" si="0"/>
        <v>-843</v>
      </c>
      <c r="L14" s="167">
        <f t="shared" si="1"/>
        <v>0.36541578020766191</v>
      </c>
      <c r="O14" s="165" t="s">
        <v>112</v>
      </c>
      <c r="P14" s="166">
        <v>140970</v>
      </c>
      <c r="Q14" s="166">
        <v>1880</v>
      </c>
      <c r="R14" s="166">
        <v>181930</v>
      </c>
      <c r="S14" s="166">
        <v>224284</v>
      </c>
      <c r="T14" s="166">
        <v>241786</v>
      </c>
      <c r="U14" s="166">
        <v>243528</v>
      </c>
      <c r="V14" s="181">
        <f t="shared" ref="V14:V21" si="5">IFERROR(U14/T14-1,"-")</f>
        <v>7.2047182218986094E-3</v>
      </c>
      <c r="W14" s="165">
        <f t="shared" si="3"/>
        <v>1742</v>
      </c>
      <c r="X14" s="167">
        <f t="shared" si="2"/>
        <v>0.43702847626499364</v>
      </c>
    </row>
    <row r="15" spans="1:24" s="57" customFormat="1" x14ac:dyDescent="0.25">
      <c r="B15" s="165" t="s">
        <v>115</v>
      </c>
      <c r="C15" s="166">
        <v>226252</v>
      </c>
      <c r="D15" s="166">
        <v>134689</v>
      </c>
      <c r="E15" s="166">
        <v>24400</v>
      </c>
      <c r="F15" s="166">
        <v>162919</v>
      </c>
      <c r="G15" s="166">
        <v>196251</v>
      </c>
      <c r="H15" s="166">
        <v>215414</v>
      </c>
      <c r="I15" s="166">
        <v>207490</v>
      </c>
      <c r="J15" s="181">
        <f t="shared" si="4"/>
        <v>-3.6784981477526957E-2</v>
      </c>
      <c r="K15" s="165">
        <f t="shared" si="0"/>
        <v>-7924</v>
      </c>
      <c r="L15" s="167">
        <f t="shared" si="1"/>
        <v>9.8118539528544893E-2</v>
      </c>
      <c r="O15" s="165" t="s">
        <v>115</v>
      </c>
      <c r="P15" s="166">
        <v>14886</v>
      </c>
      <c r="Q15" s="166">
        <v>3043</v>
      </c>
      <c r="R15" s="166">
        <v>17261</v>
      </c>
      <c r="S15" s="166">
        <v>21600</v>
      </c>
      <c r="T15" s="166">
        <v>21429</v>
      </c>
      <c r="U15" s="166">
        <v>21899</v>
      </c>
      <c r="V15" s="181">
        <f t="shared" si="5"/>
        <v>2.1932894675439796E-2</v>
      </c>
      <c r="W15" s="165">
        <f t="shared" si="3"/>
        <v>470</v>
      </c>
      <c r="X15" s="167">
        <f t="shared" si="2"/>
        <v>3.9299327394497124E-2</v>
      </c>
    </row>
    <row r="16" spans="1:24" x14ac:dyDescent="0.25">
      <c r="A16" s="1"/>
      <c r="B16" s="165" t="s">
        <v>118</v>
      </c>
      <c r="C16" s="166">
        <v>70164</v>
      </c>
      <c r="D16" s="166">
        <v>44764</v>
      </c>
      <c r="E16" s="166">
        <v>30328</v>
      </c>
      <c r="F16" s="166">
        <v>76993</v>
      </c>
      <c r="G16" s="166">
        <v>93751</v>
      </c>
      <c r="H16" s="166">
        <v>101533</v>
      </c>
      <c r="I16" s="166">
        <v>90603</v>
      </c>
      <c r="J16" s="181">
        <f t="shared" si="4"/>
        <v>-0.10764972964454911</v>
      </c>
      <c r="K16" s="165">
        <f t="shared" si="0"/>
        <v>-10930</v>
      </c>
      <c r="L16" s="167">
        <f t="shared" si="1"/>
        <v>4.2844638473684284E-2</v>
      </c>
      <c r="O16" s="165" t="s">
        <v>118</v>
      </c>
      <c r="P16" s="166">
        <v>7059</v>
      </c>
      <c r="Q16" s="166">
        <v>4790</v>
      </c>
      <c r="R16" s="166">
        <v>10942</v>
      </c>
      <c r="S16" s="166">
        <v>12726</v>
      </c>
      <c r="T16" s="166">
        <v>12719</v>
      </c>
      <c r="U16" s="166">
        <v>13008</v>
      </c>
      <c r="V16" s="181">
        <f t="shared" si="5"/>
        <v>2.2721912100007957E-2</v>
      </c>
      <c r="W16" s="165">
        <f t="shared" si="3"/>
        <v>289</v>
      </c>
      <c r="X16" s="167">
        <f t="shared" si="2"/>
        <v>2.3343789704900617E-2</v>
      </c>
    </row>
    <row r="17" spans="1:24" x14ac:dyDescent="0.25">
      <c r="A17" s="1"/>
      <c r="B17" s="165" t="s">
        <v>125</v>
      </c>
      <c r="C17" s="166">
        <v>56517</v>
      </c>
      <c r="D17" s="166">
        <v>34076</v>
      </c>
      <c r="E17" s="166">
        <v>2526</v>
      </c>
      <c r="F17" s="166">
        <v>72875</v>
      </c>
      <c r="G17" s="166">
        <v>65213</v>
      </c>
      <c r="H17" s="166">
        <v>68178</v>
      </c>
      <c r="I17" s="166">
        <v>67019</v>
      </c>
      <c r="J17" s="181">
        <f t="shared" si="4"/>
        <v>-1.6999618645310854E-2</v>
      </c>
      <c r="K17" s="165">
        <f t="shared" si="0"/>
        <v>-1159</v>
      </c>
      <c r="L17" s="167">
        <f t="shared" si="1"/>
        <v>3.1692160589250326E-2</v>
      </c>
      <c r="O17" s="165" t="s">
        <v>125</v>
      </c>
      <c r="P17" s="166">
        <v>13054</v>
      </c>
      <c r="Q17" s="166">
        <v>655</v>
      </c>
      <c r="R17" s="166">
        <v>23636</v>
      </c>
      <c r="S17" s="166">
        <v>22033</v>
      </c>
      <c r="T17" s="166">
        <v>22474</v>
      </c>
      <c r="U17" s="166">
        <v>21273</v>
      </c>
      <c r="V17" s="181">
        <f t="shared" si="5"/>
        <v>-5.3439530123698509E-2</v>
      </c>
      <c r="W17" s="165">
        <f t="shared" si="3"/>
        <v>-1201</v>
      </c>
      <c r="X17" s="167">
        <f t="shared" si="2"/>
        <v>3.8175925460666574E-2</v>
      </c>
    </row>
    <row r="18" spans="1:24" x14ac:dyDescent="0.25">
      <c r="A18" s="1"/>
      <c r="B18" s="165" t="s">
        <v>121</v>
      </c>
      <c r="C18" s="166">
        <v>57839</v>
      </c>
      <c r="D18" s="166">
        <v>38356</v>
      </c>
      <c r="E18" s="166">
        <v>5234</v>
      </c>
      <c r="F18" s="166">
        <v>67237</v>
      </c>
      <c r="G18" s="166">
        <v>60571</v>
      </c>
      <c r="H18" s="166">
        <v>68351</v>
      </c>
      <c r="I18" s="166">
        <v>61824</v>
      </c>
      <c r="J18" s="181">
        <f t="shared" si="4"/>
        <v>-9.5492384895612403E-2</v>
      </c>
      <c r="K18" s="165">
        <f t="shared" si="0"/>
        <v>-6527</v>
      </c>
      <c r="L18" s="167">
        <f t="shared" si="1"/>
        <v>2.923553225607383E-2</v>
      </c>
      <c r="O18" s="165" t="s">
        <v>121</v>
      </c>
      <c r="P18" s="166">
        <v>11786</v>
      </c>
      <c r="Q18" s="166">
        <v>759</v>
      </c>
      <c r="R18" s="166">
        <v>15897</v>
      </c>
      <c r="S18" s="166">
        <v>17179</v>
      </c>
      <c r="T18" s="166">
        <v>20208</v>
      </c>
      <c r="U18" s="166">
        <v>15591</v>
      </c>
      <c r="V18" s="181">
        <f t="shared" si="5"/>
        <v>-0.22847387173396672</v>
      </c>
      <c r="W18" s="165">
        <f t="shared" si="3"/>
        <v>-4617</v>
      </c>
      <c r="X18" s="167">
        <f t="shared" si="2"/>
        <v>2.7979168610786094E-2</v>
      </c>
    </row>
    <row r="19" spans="1:24" x14ac:dyDescent="0.25">
      <c r="A19" s="1"/>
      <c r="B19" s="165" t="s">
        <v>130</v>
      </c>
      <c r="C19" s="166">
        <v>51549</v>
      </c>
      <c r="D19" s="166">
        <v>35444</v>
      </c>
      <c r="E19" s="166">
        <v>505</v>
      </c>
      <c r="F19" s="166">
        <v>38456</v>
      </c>
      <c r="G19" s="166">
        <v>49303</v>
      </c>
      <c r="H19" s="166">
        <v>44960</v>
      </c>
      <c r="I19" s="166">
        <v>42497</v>
      </c>
      <c r="J19" s="181">
        <f t="shared" si="4"/>
        <v>-5.4782028469750887E-2</v>
      </c>
      <c r="K19" s="165">
        <f t="shared" si="0"/>
        <v>-2463</v>
      </c>
      <c r="L19" s="167">
        <f t="shared" si="1"/>
        <v>2.0096118243503647E-2</v>
      </c>
      <c r="O19" s="165" t="s">
        <v>130</v>
      </c>
      <c r="P19" s="166">
        <v>12179</v>
      </c>
      <c r="Q19" s="166">
        <v>216</v>
      </c>
      <c r="R19" s="166">
        <v>14473</v>
      </c>
      <c r="S19" s="166">
        <v>16852</v>
      </c>
      <c r="T19" s="166">
        <v>15559</v>
      </c>
      <c r="U19" s="166">
        <v>16043</v>
      </c>
      <c r="V19" s="181">
        <f t="shared" si="5"/>
        <v>3.1107397647663682E-2</v>
      </c>
      <c r="W19" s="165">
        <f t="shared" si="3"/>
        <v>484</v>
      </c>
      <c r="X19" s="167">
        <f t="shared" si="2"/>
        <v>2.8790315055021571E-2</v>
      </c>
    </row>
    <row r="20" spans="1:24" x14ac:dyDescent="0.25">
      <c r="A20" s="164" t="s">
        <v>146</v>
      </c>
      <c r="B20" s="165" t="s">
        <v>133</v>
      </c>
      <c r="C20" s="166">
        <v>70967</v>
      </c>
      <c r="D20" s="166">
        <v>51500</v>
      </c>
      <c r="E20" s="166">
        <v>2947</v>
      </c>
      <c r="F20" s="166">
        <v>31715</v>
      </c>
      <c r="G20" s="166">
        <v>46024</v>
      </c>
      <c r="H20" s="166">
        <v>51238</v>
      </c>
      <c r="I20" s="166">
        <v>39946</v>
      </c>
      <c r="J20" s="181">
        <f t="shared" si="4"/>
        <v>-0.22038330926265659</v>
      </c>
      <c r="K20" s="165">
        <f t="shared" si="0"/>
        <v>-11292</v>
      </c>
      <c r="L20" s="167">
        <f t="shared" si="1"/>
        <v>1.8889793146692632E-2</v>
      </c>
      <c r="O20" s="165" t="s">
        <v>133</v>
      </c>
      <c r="P20" s="166">
        <v>20180</v>
      </c>
      <c r="Q20" s="166">
        <v>2065</v>
      </c>
      <c r="R20" s="166">
        <v>14435</v>
      </c>
      <c r="S20" s="166">
        <v>17411</v>
      </c>
      <c r="T20" s="166">
        <v>19482</v>
      </c>
      <c r="U20" s="166">
        <v>15247</v>
      </c>
      <c r="V20" s="181">
        <f t="shared" si="5"/>
        <v>-0.21738014577558773</v>
      </c>
      <c r="W20" s="165">
        <f t="shared" si="3"/>
        <v>-4235</v>
      </c>
      <c r="X20" s="167">
        <f t="shared" si="2"/>
        <v>2.7361835918713075E-2</v>
      </c>
    </row>
    <row r="21" spans="1:24" x14ac:dyDescent="0.25">
      <c r="A21" s="169" t="s">
        <v>147</v>
      </c>
      <c r="B21" s="170" t="s">
        <v>147</v>
      </c>
      <c r="C21" s="171">
        <f t="shared" ref="C21" si="6">C13-SUM(C14:C20)</f>
        <v>408822</v>
      </c>
      <c r="D21" s="171">
        <f t="shared" ref="D21:I21" si="7">D13-SUM(D14:D20)</f>
        <v>271845</v>
      </c>
      <c r="E21" s="171">
        <f t="shared" si="7"/>
        <v>85467</v>
      </c>
      <c r="F21" s="171">
        <f t="shared" si="7"/>
        <v>410478</v>
      </c>
      <c r="G21" s="171">
        <f t="shared" si="7"/>
        <v>489316</v>
      </c>
      <c r="H21" s="171">
        <f t="shared" si="7"/>
        <v>528361</v>
      </c>
      <c r="I21" s="171">
        <f t="shared" si="7"/>
        <v>539341</v>
      </c>
      <c r="J21" s="182">
        <f t="shared" si="4"/>
        <v>2.0781246155564093E-2</v>
      </c>
      <c r="K21" s="170">
        <f t="shared" si="0"/>
        <v>10980</v>
      </c>
      <c r="L21" s="172">
        <f t="shared" si="1"/>
        <v>0.25504530930582164</v>
      </c>
      <c r="O21" s="170" t="s">
        <v>147</v>
      </c>
      <c r="P21" s="171">
        <f t="shared" ref="P21:U21" si="8">P13-SUM(P14:P20)</f>
        <v>86932</v>
      </c>
      <c r="Q21" s="171">
        <f t="shared" si="8"/>
        <v>23972</v>
      </c>
      <c r="R21" s="171">
        <f t="shared" si="8"/>
        <v>142733</v>
      </c>
      <c r="S21" s="171">
        <f t="shared" si="8"/>
        <v>161567</v>
      </c>
      <c r="T21" s="171">
        <f t="shared" si="8"/>
        <v>165160</v>
      </c>
      <c r="U21" s="171">
        <f t="shared" si="8"/>
        <v>177351</v>
      </c>
      <c r="V21" s="182">
        <f t="shared" si="5"/>
        <v>7.3813271978687256E-2</v>
      </c>
      <c r="W21" s="170">
        <f>U21-T21</f>
        <v>12191</v>
      </c>
      <c r="X21" s="172">
        <f t="shared" si="2"/>
        <v>0.31826909962744687</v>
      </c>
    </row>
    <row r="22" spans="1:24" x14ac:dyDescent="0.25">
      <c r="A22" s="1"/>
      <c r="B22" s="157" t="s">
        <v>46</v>
      </c>
      <c r="C22" s="155"/>
      <c r="D22" s="155"/>
      <c r="E22" s="155"/>
      <c r="F22" s="155"/>
      <c r="G22" s="155"/>
      <c r="H22" s="155"/>
      <c r="I22" s="155"/>
      <c r="J22" s="156"/>
      <c r="K22" s="156"/>
      <c r="L22" s="155"/>
    </row>
    <row r="23" spans="1:24" x14ac:dyDescent="0.25">
      <c r="A23" s="1"/>
      <c r="B23" s="158" t="s">
        <v>70</v>
      </c>
      <c r="C23" s="178">
        <v>695199</v>
      </c>
      <c r="D23" s="178">
        <v>439711</v>
      </c>
      <c r="E23" s="178">
        <v>108123</v>
      </c>
      <c r="F23" s="178">
        <v>647133</v>
      </c>
      <c r="G23" s="178">
        <v>736259</v>
      </c>
      <c r="H23" s="178">
        <v>778566</v>
      </c>
      <c r="I23" s="178">
        <v>744690</v>
      </c>
      <c r="J23" s="179">
        <f>IFERROR(I23/H23-1,"-")</f>
        <v>-4.3510762093387112E-2</v>
      </c>
      <c r="K23" s="178">
        <f>I23-H23</f>
        <v>-33876</v>
      </c>
      <c r="L23" s="179">
        <f t="shared" ref="L23:L35" si="9">I23/I$9</f>
        <v>0.3521514058581719</v>
      </c>
    </row>
    <row r="24" spans="1:24" x14ac:dyDescent="0.25">
      <c r="A24" s="1" t="s">
        <v>98</v>
      </c>
      <c r="B24" s="161" t="s">
        <v>99</v>
      </c>
      <c r="C24" s="162">
        <v>48400</v>
      </c>
      <c r="D24" s="162">
        <v>24401</v>
      </c>
      <c r="E24" s="162">
        <v>49585</v>
      </c>
      <c r="F24" s="162">
        <v>49953</v>
      </c>
      <c r="G24" s="162">
        <v>47875</v>
      </c>
      <c r="H24" s="162">
        <v>40238</v>
      </c>
      <c r="I24" s="162">
        <v>36260</v>
      </c>
      <c r="J24" s="180">
        <f>IFERROR(I24/H24-1,"-")</f>
        <v>-9.8861772453899266E-2</v>
      </c>
      <c r="K24" s="161">
        <f t="shared" ref="K24:K34" si="10">I24-H24</f>
        <v>-3978</v>
      </c>
      <c r="L24" s="163">
        <f t="shared" si="9"/>
        <v>1.714674559402881E-2</v>
      </c>
    </row>
    <row r="25" spans="1:24" x14ac:dyDescent="0.25">
      <c r="A25" s="164" t="s">
        <v>105</v>
      </c>
      <c r="B25" s="165" t="s">
        <v>105</v>
      </c>
      <c r="C25" s="166">
        <v>20357</v>
      </c>
      <c r="D25" s="166">
        <v>10723</v>
      </c>
      <c r="E25" s="166">
        <v>33557</v>
      </c>
      <c r="F25" s="166">
        <v>21912</v>
      </c>
      <c r="G25" s="166">
        <v>19370</v>
      </c>
      <c r="H25" s="166">
        <v>14273</v>
      </c>
      <c r="I25" s="166">
        <v>13417</v>
      </c>
      <c r="J25" s="181">
        <f>IFERROR(I25/H25-1,"-")</f>
        <v>-5.9973376304911397E-2</v>
      </c>
      <c r="K25" s="165">
        <f t="shared" si="10"/>
        <v>-856</v>
      </c>
      <c r="L25" s="167">
        <f t="shared" si="9"/>
        <v>6.3446741763674716E-3</v>
      </c>
    </row>
    <row r="26" spans="1:24" x14ac:dyDescent="0.25">
      <c r="A26" s="164" t="s">
        <v>102</v>
      </c>
      <c r="B26" s="165" t="s">
        <v>102</v>
      </c>
      <c r="C26" s="166">
        <v>28043</v>
      </c>
      <c r="D26" s="166">
        <v>13678</v>
      </c>
      <c r="E26" s="166">
        <v>16028</v>
      </c>
      <c r="F26" s="166">
        <v>28041</v>
      </c>
      <c r="G26" s="166">
        <v>28505</v>
      </c>
      <c r="H26" s="166">
        <v>25965</v>
      </c>
      <c r="I26" s="166">
        <v>22843</v>
      </c>
      <c r="J26" s="181">
        <f>IFERROR(I26/H26-1,"-")</f>
        <v>-0.12023878297708457</v>
      </c>
      <c r="K26" s="165">
        <f t="shared" si="10"/>
        <v>-3122</v>
      </c>
      <c r="L26" s="167">
        <f t="shared" si="9"/>
        <v>1.0802071417661338E-2</v>
      </c>
    </row>
    <row r="27" spans="1:24" x14ac:dyDescent="0.25">
      <c r="A27" s="1"/>
      <c r="B27" s="161" t="s">
        <v>109</v>
      </c>
      <c r="C27" s="162">
        <v>646799</v>
      </c>
      <c r="D27" s="162">
        <v>415310</v>
      </c>
      <c r="E27" s="162">
        <v>58538</v>
      </c>
      <c r="F27" s="162">
        <v>597180</v>
      </c>
      <c r="G27" s="162">
        <v>688384</v>
      </c>
      <c r="H27" s="162">
        <v>738328</v>
      </c>
      <c r="I27" s="162">
        <v>708430</v>
      </c>
      <c r="J27" s="180">
        <f>IFERROR(I27/H27-1,"-")</f>
        <v>-4.0494197700750911E-2</v>
      </c>
      <c r="K27" s="161">
        <f t="shared" si="10"/>
        <v>-29898</v>
      </c>
      <c r="L27" s="163">
        <f t="shared" si="9"/>
        <v>0.33500466026414311</v>
      </c>
    </row>
    <row r="28" spans="1:24" s="57" customFormat="1" x14ac:dyDescent="0.25">
      <c r="B28" s="165" t="s">
        <v>112</v>
      </c>
      <c r="C28" s="166">
        <v>307862</v>
      </c>
      <c r="D28" s="166">
        <v>190725</v>
      </c>
      <c r="E28" s="166">
        <v>3348</v>
      </c>
      <c r="F28" s="166">
        <v>268684</v>
      </c>
      <c r="G28" s="166">
        <v>326659</v>
      </c>
      <c r="H28" s="166">
        <v>351626</v>
      </c>
      <c r="I28" s="166">
        <v>348224</v>
      </c>
      <c r="J28" s="181">
        <f t="shared" ref="J28:J35" si="11">IFERROR(I28/H28-1,"-")</f>
        <v>-9.6750524705226937E-3</v>
      </c>
      <c r="K28" s="165">
        <f t="shared" si="10"/>
        <v>-3402</v>
      </c>
      <c r="L28" s="167">
        <f t="shared" si="9"/>
        <v>0.16466928675496659</v>
      </c>
    </row>
    <row r="29" spans="1:24" s="57" customFormat="1" x14ac:dyDescent="0.25">
      <c r="B29" s="165" t="s">
        <v>115</v>
      </c>
      <c r="C29" s="166">
        <v>82696</v>
      </c>
      <c r="D29" s="166">
        <v>50910</v>
      </c>
      <c r="E29" s="166">
        <v>9195</v>
      </c>
      <c r="F29" s="166">
        <v>65908</v>
      </c>
      <c r="G29" s="166">
        <v>75487</v>
      </c>
      <c r="H29" s="166">
        <v>79727</v>
      </c>
      <c r="I29" s="166">
        <v>73548</v>
      </c>
      <c r="J29" s="181">
        <f t="shared" si="11"/>
        <v>-7.7501975491364283E-2</v>
      </c>
      <c r="K29" s="165">
        <f t="shared" si="10"/>
        <v>-6179</v>
      </c>
      <c r="L29" s="167">
        <f t="shared" si="9"/>
        <v>3.4779615139261741E-2</v>
      </c>
    </row>
    <row r="30" spans="1:24" x14ac:dyDescent="0.25">
      <c r="A30" s="1"/>
      <c r="B30" s="165" t="s">
        <v>118</v>
      </c>
      <c r="C30" s="166">
        <v>23160</v>
      </c>
      <c r="D30" s="166">
        <v>16130</v>
      </c>
      <c r="E30" s="166">
        <v>11290</v>
      </c>
      <c r="F30" s="166">
        <v>25875</v>
      </c>
      <c r="G30" s="166">
        <v>28348</v>
      </c>
      <c r="H30" s="166">
        <v>30329</v>
      </c>
      <c r="I30" s="166">
        <v>22505</v>
      </c>
      <c r="J30" s="181">
        <f t="shared" si="11"/>
        <v>-0.25797091892248347</v>
      </c>
      <c r="K30" s="165">
        <f t="shared" si="10"/>
        <v>-7824</v>
      </c>
      <c r="L30" s="167">
        <f t="shared" si="9"/>
        <v>1.0642236888958035E-2</v>
      </c>
    </row>
    <row r="31" spans="1:24" x14ac:dyDescent="0.25">
      <c r="A31" s="1"/>
      <c r="B31" s="165" t="s">
        <v>125</v>
      </c>
      <c r="C31" s="166">
        <v>25250</v>
      </c>
      <c r="D31" s="166">
        <v>15632</v>
      </c>
      <c r="E31" s="166">
        <v>879</v>
      </c>
      <c r="F31" s="166">
        <v>33744</v>
      </c>
      <c r="G31" s="166">
        <v>27987</v>
      </c>
      <c r="H31" s="166">
        <v>27624</v>
      </c>
      <c r="I31" s="166">
        <v>27413</v>
      </c>
      <c r="J31" s="181">
        <f t="shared" si="11"/>
        <v>-7.638285548798196E-3</v>
      </c>
      <c r="K31" s="165">
        <f t="shared" si="10"/>
        <v>-211</v>
      </c>
      <c r="L31" s="167">
        <f t="shared" si="9"/>
        <v>1.2963147737703027E-2</v>
      </c>
    </row>
    <row r="32" spans="1:24" x14ac:dyDescent="0.25">
      <c r="A32" s="1"/>
      <c r="B32" s="165" t="s">
        <v>121</v>
      </c>
      <c r="C32" s="166">
        <v>31824</v>
      </c>
      <c r="D32" s="166">
        <v>20897</v>
      </c>
      <c r="E32" s="166">
        <v>2726</v>
      </c>
      <c r="F32" s="166">
        <v>39829</v>
      </c>
      <c r="G32" s="166">
        <v>32878</v>
      </c>
      <c r="H32" s="166">
        <v>35710</v>
      </c>
      <c r="I32" s="166">
        <v>34166</v>
      </c>
      <c r="J32" s="181">
        <f t="shared" si="11"/>
        <v>-4.3237188462615483E-2</v>
      </c>
      <c r="K32" s="165">
        <f t="shared" si="10"/>
        <v>-1544</v>
      </c>
      <c r="L32" s="167">
        <f t="shared" si="9"/>
        <v>1.6156528129221959E-2</v>
      </c>
    </row>
    <row r="33" spans="1:12" x14ac:dyDescent="0.25">
      <c r="A33" s="1"/>
      <c r="B33" s="165" t="s">
        <v>130</v>
      </c>
      <c r="C33" s="166">
        <v>20358</v>
      </c>
      <c r="D33" s="166">
        <v>14159</v>
      </c>
      <c r="E33" s="166">
        <v>116</v>
      </c>
      <c r="F33" s="166">
        <v>14805</v>
      </c>
      <c r="G33" s="166">
        <v>17304</v>
      </c>
      <c r="H33" s="166">
        <v>16003</v>
      </c>
      <c r="I33" s="166">
        <v>14281</v>
      </c>
      <c r="J33" s="181">
        <f t="shared" si="11"/>
        <v>-0.10760482409548211</v>
      </c>
      <c r="K33" s="165">
        <f t="shared" si="10"/>
        <v>-1722</v>
      </c>
      <c r="L33" s="167">
        <f t="shared" si="9"/>
        <v>6.7532452793250255E-3</v>
      </c>
    </row>
    <row r="34" spans="1:12" x14ac:dyDescent="0.25">
      <c r="A34" s="164" t="s">
        <v>146</v>
      </c>
      <c r="B34" s="165" t="s">
        <v>133</v>
      </c>
      <c r="C34" s="166">
        <v>21441</v>
      </c>
      <c r="D34" s="166">
        <v>16043</v>
      </c>
      <c r="E34" s="166">
        <v>351</v>
      </c>
      <c r="F34" s="166">
        <v>9555</v>
      </c>
      <c r="G34" s="166">
        <v>15946</v>
      </c>
      <c r="H34" s="166">
        <v>16740</v>
      </c>
      <c r="I34" s="166">
        <v>13220</v>
      </c>
      <c r="J34" s="181">
        <f t="shared" si="11"/>
        <v>-0.21027479091995216</v>
      </c>
      <c r="K34" s="165">
        <f t="shared" si="10"/>
        <v>-3520</v>
      </c>
      <c r="L34" s="167">
        <f t="shared" si="9"/>
        <v>6.2515161818273816E-3</v>
      </c>
    </row>
    <row r="35" spans="1:12" x14ac:dyDescent="0.25">
      <c r="A35" s="169" t="s">
        <v>147</v>
      </c>
      <c r="B35" s="170" t="s">
        <v>147</v>
      </c>
      <c r="C35" s="171">
        <f t="shared" ref="C35" si="12">C27-SUM(C28:C34)</f>
        <v>134208</v>
      </c>
      <c r="D35" s="171">
        <f t="shared" ref="D35:I35" si="13">D27-SUM(D28:D34)</f>
        <v>90814</v>
      </c>
      <c r="E35" s="171">
        <f t="shared" si="13"/>
        <v>30633</v>
      </c>
      <c r="F35" s="171">
        <f t="shared" si="13"/>
        <v>138780</v>
      </c>
      <c r="G35" s="171">
        <f t="shared" si="13"/>
        <v>163775</v>
      </c>
      <c r="H35" s="171">
        <f t="shared" si="13"/>
        <v>180569</v>
      </c>
      <c r="I35" s="171">
        <f t="shared" si="13"/>
        <v>175073</v>
      </c>
      <c r="J35" s="182">
        <f t="shared" si="11"/>
        <v>-3.0437118220735582E-2</v>
      </c>
      <c r="K35" s="170">
        <f>I35-H35</f>
        <v>-5496</v>
      </c>
      <c r="L35" s="172">
        <f t="shared" si="9"/>
        <v>8.2789084152879361E-2</v>
      </c>
    </row>
    <row r="36" spans="1:12" x14ac:dyDescent="0.25">
      <c r="A36" s="1"/>
      <c r="B36" s="157" t="s">
        <v>47</v>
      </c>
      <c r="C36" s="155"/>
      <c r="D36" s="155"/>
      <c r="E36" s="155"/>
      <c r="F36" s="155"/>
      <c r="G36" s="155"/>
      <c r="H36" s="155"/>
      <c r="I36" s="155"/>
      <c r="J36" s="156"/>
      <c r="K36" s="156"/>
      <c r="L36" s="155"/>
    </row>
    <row r="37" spans="1:12" x14ac:dyDescent="0.25">
      <c r="A37" s="1"/>
      <c r="B37" s="158" t="s">
        <v>70</v>
      </c>
      <c r="C37" s="178">
        <v>527411</v>
      </c>
      <c r="D37" s="178">
        <v>324285</v>
      </c>
      <c r="E37" s="178">
        <v>53047</v>
      </c>
      <c r="F37" s="178">
        <v>453532</v>
      </c>
      <c r="G37" s="178">
        <v>525656</v>
      </c>
      <c r="H37" s="178">
        <v>548980</v>
      </c>
      <c r="I37" s="178">
        <v>557236</v>
      </c>
      <c r="J37" s="179">
        <f>IFERROR(I37/H37-1,"-")</f>
        <v>1.5038799227658606E-2</v>
      </c>
      <c r="K37" s="178">
        <f>I37-H37</f>
        <v>8256</v>
      </c>
      <c r="L37" s="179">
        <f t="shared" ref="L37:L49" si="14">I37/I$9</f>
        <v>0.26350755454589736</v>
      </c>
    </row>
    <row r="38" spans="1:12" x14ac:dyDescent="0.25">
      <c r="A38" s="1" t="s">
        <v>98</v>
      </c>
      <c r="B38" s="161" t="s">
        <v>99</v>
      </c>
      <c r="C38" s="162">
        <v>36243</v>
      </c>
      <c r="D38" s="162">
        <v>17239</v>
      </c>
      <c r="E38" s="162">
        <v>15667</v>
      </c>
      <c r="F38" s="162">
        <v>32225</v>
      </c>
      <c r="G38" s="162">
        <v>32004</v>
      </c>
      <c r="H38" s="162">
        <v>30163</v>
      </c>
      <c r="I38" s="162">
        <v>33296</v>
      </c>
      <c r="J38" s="180">
        <f>IFERROR(I38/H38-1,"-")</f>
        <v>0.10386897854987898</v>
      </c>
      <c r="K38" s="161">
        <f t="shared" ref="K38:K48" si="15">I38-H38</f>
        <v>3133</v>
      </c>
      <c r="L38" s="163">
        <f t="shared" si="14"/>
        <v>1.5745119726938313E-2</v>
      </c>
    </row>
    <row r="39" spans="1:12" x14ac:dyDescent="0.25">
      <c r="A39" s="164" t="s">
        <v>105</v>
      </c>
      <c r="B39" s="165" t="s">
        <v>105</v>
      </c>
      <c r="C39" s="166">
        <v>10791</v>
      </c>
      <c r="D39" s="166">
        <v>6178</v>
      </c>
      <c r="E39" s="166">
        <v>12689</v>
      </c>
      <c r="F39" s="166">
        <v>12389</v>
      </c>
      <c r="G39" s="166">
        <v>11235</v>
      </c>
      <c r="H39" s="166">
        <v>12428</v>
      </c>
      <c r="I39" s="166">
        <v>13054</v>
      </c>
      <c r="J39" s="181">
        <f>IFERROR(I39/H39-1,"-")</f>
        <v>5.0370131960090214E-2</v>
      </c>
      <c r="K39" s="165">
        <f t="shared" si="15"/>
        <v>626</v>
      </c>
      <c r="L39" s="167">
        <f t="shared" si="14"/>
        <v>6.1730175671387772E-3</v>
      </c>
    </row>
    <row r="40" spans="1:12" x14ac:dyDescent="0.25">
      <c r="A40" s="164" t="s">
        <v>102</v>
      </c>
      <c r="B40" s="165" t="s">
        <v>102</v>
      </c>
      <c r="C40" s="166">
        <v>25452</v>
      </c>
      <c r="D40" s="166">
        <v>11061</v>
      </c>
      <c r="E40" s="166">
        <v>2978</v>
      </c>
      <c r="F40" s="166">
        <v>19836</v>
      </c>
      <c r="G40" s="166">
        <v>20769</v>
      </c>
      <c r="H40" s="166">
        <v>17735</v>
      </c>
      <c r="I40" s="166">
        <v>20242</v>
      </c>
      <c r="J40" s="181">
        <f>IFERROR(I40/H40-1,"-")</f>
        <v>0.14135889484071051</v>
      </c>
      <c r="K40" s="165">
        <f t="shared" si="15"/>
        <v>2507</v>
      </c>
      <c r="L40" s="167">
        <f t="shared" si="14"/>
        <v>9.5721021597995355E-3</v>
      </c>
    </row>
    <row r="41" spans="1:12" x14ac:dyDescent="0.25">
      <c r="A41" s="1"/>
      <c r="B41" s="161" t="s">
        <v>109</v>
      </c>
      <c r="C41" s="162">
        <v>491168</v>
      </c>
      <c r="D41" s="162">
        <v>307046</v>
      </c>
      <c r="E41" s="162">
        <v>37380</v>
      </c>
      <c r="F41" s="162">
        <v>421307</v>
      </c>
      <c r="G41" s="162">
        <v>493652</v>
      </c>
      <c r="H41" s="162">
        <v>518817</v>
      </c>
      <c r="I41" s="162">
        <v>523940</v>
      </c>
      <c r="J41" s="180">
        <f>IFERROR(I41/H41-1,"-")</f>
        <v>9.8743873080489042E-3</v>
      </c>
      <c r="K41" s="161">
        <f t="shared" si="15"/>
        <v>5123</v>
      </c>
      <c r="L41" s="163">
        <f t="shared" si="14"/>
        <v>0.24776243481895902</v>
      </c>
    </row>
    <row r="42" spans="1:12" s="57" customFormat="1" x14ac:dyDescent="0.25">
      <c r="B42" s="165" t="s">
        <v>112</v>
      </c>
      <c r="C42" s="166">
        <v>229833</v>
      </c>
      <c r="D42" s="166">
        <v>140970</v>
      </c>
      <c r="E42" s="166">
        <v>1880</v>
      </c>
      <c r="F42" s="166">
        <v>181930</v>
      </c>
      <c r="G42" s="166">
        <v>224284</v>
      </c>
      <c r="H42" s="166">
        <v>241786</v>
      </c>
      <c r="I42" s="166">
        <v>243528</v>
      </c>
      <c r="J42" s="181">
        <f t="shared" ref="J42:J49" si="16">IFERROR(I42/H42-1,"-")</f>
        <v>7.2047182218986094E-3</v>
      </c>
      <c r="K42" s="165">
        <f t="shared" si="15"/>
        <v>1742</v>
      </c>
      <c r="L42" s="167">
        <f t="shared" si="14"/>
        <v>0.11516030504750821</v>
      </c>
    </row>
    <row r="43" spans="1:12" s="57" customFormat="1" x14ac:dyDescent="0.25">
      <c r="B43" s="165" t="s">
        <v>115</v>
      </c>
      <c r="C43" s="166">
        <v>25812</v>
      </c>
      <c r="D43" s="166">
        <v>14886</v>
      </c>
      <c r="E43" s="166">
        <v>3043</v>
      </c>
      <c r="F43" s="166">
        <v>17261</v>
      </c>
      <c r="G43" s="166">
        <v>21600</v>
      </c>
      <c r="H43" s="166">
        <v>21429</v>
      </c>
      <c r="I43" s="166">
        <v>21899</v>
      </c>
      <c r="J43" s="181">
        <f t="shared" si="16"/>
        <v>2.1932894675439796E-2</v>
      </c>
      <c r="K43" s="165">
        <f t="shared" si="15"/>
        <v>470</v>
      </c>
      <c r="L43" s="167">
        <f t="shared" si="14"/>
        <v>1.0355669657022528E-2</v>
      </c>
    </row>
    <row r="44" spans="1:12" x14ac:dyDescent="0.25">
      <c r="A44" s="1"/>
      <c r="B44" s="165" t="s">
        <v>118</v>
      </c>
      <c r="C44" s="166">
        <v>10698</v>
      </c>
      <c r="D44" s="166">
        <v>7059</v>
      </c>
      <c r="E44" s="166">
        <v>4790</v>
      </c>
      <c r="F44" s="166">
        <v>10942</v>
      </c>
      <c r="G44" s="166">
        <v>12726</v>
      </c>
      <c r="H44" s="166">
        <v>12719</v>
      </c>
      <c r="I44" s="166">
        <v>13008</v>
      </c>
      <c r="J44" s="181">
        <f t="shared" si="16"/>
        <v>2.2721912100007957E-2</v>
      </c>
      <c r="K44" s="165">
        <f t="shared" si="15"/>
        <v>289</v>
      </c>
      <c r="L44" s="167">
        <f t="shared" si="14"/>
        <v>6.1512649389720555E-3</v>
      </c>
    </row>
    <row r="45" spans="1:12" x14ac:dyDescent="0.25">
      <c r="A45" s="1"/>
      <c r="B45" s="165" t="s">
        <v>125</v>
      </c>
      <c r="C45" s="166">
        <v>21937</v>
      </c>
      <c r="D45" s="166">
        <v>13054</v>
      </c>
      <c r="E45" s="166">
        <v>655</v>
      </c>
      <c r="F45" s="166">
        <v>23636</v>
      </c>
      <c r="G45" s="166">
        <v>22033</v>
      </c>
      <c r="H45" s="166">
        <v>22474</v>
      </c>
      <c r="I45" s="166">
        <v>21273</v>
      </c>
      <c r="J45" s="181">
        <f t="shared" si="16"/>
        <v>-5.3439530123698509E-2</v>
      </c>
      <c r="K45" s="165">
        <f t="shared" si="15"/>
        <v>-1201</v>
      </c>
      <c r="L45" s="167">
        <f t="shared" si="14"/>
        <v>1.0059644760666708E-2</v>
      </c>
    </row>
    <row r="46" spans="1:12" x14ac:dyDescent="0.25">
      <c r="A46" s="1"/>
      <c r="B46" s="165" t="s">
        <v>121</v>
      </c>
      <c r="C46" s="166">
        <v>16813</v>
      </c>
      <c r="D46" s="166">
        <v>11786</v>
      </c>
      <c r="E46" s="166">
        <v>759</v>
      </c>
      <c r="F46" s="166">
        <v>15897</v>
      </c>
      <c r="G46" s="166">
        <v>17179</v>
      </c>
      <c r="H46" s="166">
        <v>20208</v>
      </c>
      <c r="I46" s="166">
        <v>15591</v>
      </c>
      <c r="J46" s="181">
        <f t="shared" si="16"/>
        <v>-0.22847387173396672</v>
      </c>
      <c r="K46" s="165">
        <f t="shared" si="15"/>
        <v>-4617</v>
      </c>
      <c r="L46" s="167">
        <f t="shared" si="14"/>
        <v>7.3727222988555757E-3</v>
      </c>
    </row>
    <row r="47" spans="1:12" x14ac:dyDescent="0.25">
      <c r="A47" s="1"/>
      <c r="B47" s="165" t="s">
        <v>130</v>
      </c>
      <c r="C47" s="166">
        <v>20055</v>
      </c>
      <c r="D47" s="166">
        <v>12179</v>
      </c>
      <c r="E47" s="166">
        <v>216</v>
      </c>
      <c r="F47" s="166">
        <v>14473</v>
      </c>
      <c r="G47" s="166">
        <v>16852</v>
      </c>
      <c r="H47" s="166">
        <v>15559</v>
      </c>
      <c r="I47" s="166">
        <v>16043</v>
      </c>
      <c r="J47" s="181">
        <f t="shared" si="16"/>
        <v>3.1107397647663682E-2</v>
      </c>
      <c r="K47" s="165">
        <f t="shared" si="15"/>
        <v>484</v>
      </c>
      <c r="L47" s="167">
        <f t="shared" si="14"/>
        <v>7.5864655147546657E-3</v>
      </c>
    </row>
    <row r="48" spans="1:12" x14ac:dyDescent="0.25">
      <c r="A48" s="164" t="s">
        <v>146</v>
      </c>
      <c r="B48" s="165" t="s">
        <v>133</v>
      </c>
      <c r="C48" s="166">
        <v>30557</v>
      </c>
      <c r="D48" s="166">
        <v>20180</v>
      </c>
      <c r="E48" s="166">
        <v>2065</v>
      </c>
      <c r="F48" s="166">
        <v>14435</v>
      </c>
      <c r="G48" s="166">
        <v>17411</v>
      </c>
      <c r="H48" s="166">
        <v>19482</v>
      </c>
      <c r="I48" s="166">
        <v>15247</v>
      </c>
      <c r="J48" s="181">
        <f t="shared" si="16"/>
        <v>-0.21738014577558773</v>
      </c>
      <c r="K48" s="165">
        <f t="shared" si="15"/>
        <v>-4235</v>
      </c>
      <c r="L48" s="167">
        <f t="shared" si="14"/>
        <v>7.2100504708261792E-3</v>
      </c>
    </row>
    <row r="49" spans="1:12" x14ac:dyDescent="0.25">
      <c r="A49" s="169" t="s">
        <v>147</v>
      </c>
      <c r="B49" s="170" t="s">
        <v>147</v>
      </c>
      <c r="C49" s="171">
        <f t="shared" ref="C49" si="17">C41-SUM(C42:C48)</f>
        <v>135463</v>
      </c>
      <c r="D49" s="171">
        <f t="shared" ref="D49:I49" si="18">D41-SUM(D42:D48)</f>
        <v>86932</v>
      </c>
      <c r="E49" s="171">
        <f t="shared" si="18"/>
        <v>23972</v>
      </c>
      <c r="F49" s="171">
        <f t="shared" si="18"/>
        <v>142733</v>
      </c>
      <c r="G49" s="171">
        <f t="shared" si="18"/>
        <v>161567</v>
      </c>
      <c r="H49" s="171">
        <f t="shared" si="18"/>
        <v>165160</v>
      </c>
      <c r="I49" s="171">
        <f t="shared" si="18"/>
        <v>177351</v>
      </c>
      <c r="J49" s="182">
        <f t="shared" si="16"/>
        <v>7.3813271978687256E-2</v>
      </c>
      <c r="K49" s="170">
        <f>I49-H49</f>
        <v>12191</v>
      </c>
      <c r="L49" s="172">
        <f t="shared" si="14"/>
        <v>8.3866312130353102E-2</v>
      </c>
    </row>
    <row r="50" spans="1:12" x14ac:dyDescent="0.25">
      <c r="A50" s="1"/>
      <c r="B50" s="157" t="s">
        <v>48</v>
      </c>
      <c r="C50" s="155"/>
      <c r="D50" s="155"/>
      <c r="E50" s="155"/>
      <c r="F50" s="155"/>
      <c r="G50" s="155"/>
      <c r="H50" s="155"/>
      <c r="I50" s="155"/>
      <c r="J50" s="156"/>
      <c r="K50" s="156"/>
      <c r="L50" s="155"/>
    </row>
    <row r="51" spans="1:12" x14ac:dyDescent="0.25">
      <c r="A51" s="1"/>
      <c r="B51" s="158" t="s">
        <v>70</v>
      </c>
      <c r="C51" s="178">
        <v>18853</v>
      </c>
      <c r="D51" s="178">
        <v>11900</v>
      </c>
      <c r="E51" s="178">
        <v>2749</v>
      </c>
      <c r="F51" s="178">
        <v>13399</v>
      </c>
      <c r="G51" s="178">
        <v>22430</v>
      </c>
      <c r="H51" s="178">
        <v>20862</v>
      </c>
      <c r="I51" s="178">
        <v>17744</v>
      </c>
      <c r="J51" s="179">
        <f>IFERROR(I51/H51-1,"-")</f>
        <v>-0.14945834531684399</v>
      </c>
      <c r="K51" s="178">
        <f>I51-H51</f>
        <v>-3118</v>
      </c>
      <c r="L51" s="179">
        <f t="shared" ref="L51:L63" si="19">I51/I$9</f>
        <v>8.3908398737023489E-3</v>
      </c>
    </row>
    <row r="52" spans="1:12" x14ac:dyDescent="0.25">
      <c r="A52" s="1" t="s">
        <v>98</v>
      </c>
      <c r="B52" s="161" t="s">
        <v>99</v>
      </c>
      <c r="C52" s="162">
        <v>3473</v>
      </c>
      <c r="D52" s="162">
        <v>1180</v>
      </c>
      <c r="E52" s="162">
        <v>550</v>
      </c>
      <c r="F52" s="162">
        <v>1121</v>
      </c>
      <c r="G52" s="162">
        <v>8792</v>
      </c>
      <c r="H52" s="162">
        <v>5169</v>
      </c>
      <c r="I52" s="162">
        <v>3089</v>
      </c>
      <c r="J52" s="180">
        <f>IFERROR(I52/H52-1,"-")</f>
        <v>-0.40239891661830141</v>
      </c>
      <c r="K52" s="161">
        <f t="shared" ref="K52:K62" si="20">I52-H52</f>
        <v>-2080</v>
      </c>
      <c r="L52" s="163">
        <f t="shared" si="19"/>
        <v>1.4607362697174569E-3</v>
      </c>
    </row>
    <row r="53" spans="1:12" x14ac:dyDescent="0.25">
      <c r="A53" s="164" t="s">
        <v>105</v>
      </c>
      <c r="B53" s="165" t="s">
        <v>105</v>
      </c>
      <c r="C53" s="166">
        <v>1964</v>
      </c>
      <c r="D53" s="166">
        <v>576</v>
      </c>
      <c r="E53" s="166">
        <v>246</v>
      </c>
      <c r="F53" s="166">
        <v>233</v>
      </c>
      <c r="G53" s="166">
        <v>6395</v>
      </c>
      <c r="H53" s="166">
        <v>3391</v>
      </c>
      <c r="I53" s="166">
        <v>1929</v>
      </c>
      <c r="J53" s="181">
        <f>IFERROR(I53/H53-1,"-")</f>
        <v>-0.43114125626658806</v>
      </c>
      <c r="K53" s="165">
        <f t="shared" si="20"/>
        <v>-1462</v>
      </c>
      <c r="L53" s="167">
        <f t="shared" si="19"/>
        <v>9.1219173333926011E-4</v>
      </c>
    </row>
    <row r="54" spans="1:12" x14ac:dyDescent="0.25">
      <c r="A54" s="164" t="s">
        <v>102</v>
      </c>
      <c r="B54" s="165" t="s">
        <v>102</v>
      </c>
      <c r="C54" s="166">
        <v>1509</v>
      </c>
      <c r="D54" s="166">
        <v>604</v>
      </c>
      <c r="E54" s="166">
        <v>304</v>
      </c>
      <c r="F54" s="166">
        <v>888</v>
      </c>
      <c r="G54" s="166">
        <v>2397</v>
      </c>
      <c r="H54" s="166">
        <v>1778</v>
      </c>
      <c r="I54" s="166">
        <v>1160</v>
      </c>
      <c r="J54" s="181">
        <f>IFERROR(I54/H54-1,"-")</f>
        <v>-0.34758155230596177</v>
      </c>
      <c r="K54" s="165">
        <f t="shared" si="20"/>
        <v>-618</v>
      </c>
      <c r="L54" s="167">
        <f t="shared" si="19"/>
        <v>5.4854453637819683E-4</v>
      </c>
    </row>
    <row r="55" spans="1:12" x14ac:dyDescent="0.25">
      <c r="A55" s="1"/>
      <c r="B55" s="161" t="s">
        <v>109</v>
      </c>
      <c r="C55" s="162">
        <v>15380</v>
      </c>
      <c r="D55" s="162">
        <v>10720</v>
      </c>
      <c r="E55" s="162">
        <v>2199</v>
      </c>
      <c r="F55" s="162">
        <v>12278</v>
      </c>
      <c r="G55" s="162">
        <v>13638</v>
      </c>
      <c r="H55" s="162">
        <v>15693</v>
      </c>
      <c r="I55" s="162">
        <v>14655</v>
      </c>
      <c r="J55" s="180">
        <f>IFERROR(I55/H55-1,"-")</f>
        <v>-6.6144140699675003E-2</v>
      </c>
      <c r="K55" s="161">
        <f t="shared" si="20"/>
        <v>-1038</v>
      </c>
      <c r="L55" s="163">
        <f t="shared" si="19"/>
        <v>6.9301036039848924E-3</v>
      </c>
    </row>
    <row r="56" spans="1:12" s="57" customFormat="1" x14ac:dyDescent="0.25">
      <c r="B56" s="165" t="s">
        <v>112</v>
      </c>
      <c r="C56" s="166">
        <v>4087</v>
      </c>
      <c r="D56" s="166">
        <v>3648</v>
      </c>
      <c r="E56" s="166">
        <v>50</v>
      </c>
      <c r="F56" s="166">
        <v>4068</v>
      </c>
      <c r="G56" s="166">
        <v>3913</v>
      </c>
      <c r="H56" s="166">
        <v>4332</v>
      </c>
      <c r="I56" s="166">
        <v>4998</v>
      </c>
      <c r="J56" s="181">
        <f t="shared" ref="J56:J63" si="21">IFERROR(I56/H56-1,"-")</f>
        <v>0.15373961218836563</v>
      </c>
      <c r="K56" s="165">
        <f t="shared" si="20"/>
        <v>666</v>
      </c>
      <c r="L56" s="167">
        <f t="shared" si="19"/>
        <v>2.3634703386364035E-3</v>
      </c>
    </row>
    <row r="57" spans="1:12" s="57" customFormat="1" x14ac:dyDescent="0.25">
      <c r="B57" s="165" t="s">
        <v>115</v>
      </c>
      <c r="C57" s="166">
        <v>4621</v>
      </c>
      <c r="D57" s="166">
        <v>2760</v>
      </c>
      <c r="E57" s="166">
        <v>947</v>
      </c>
      <c r="F57" s="166">
        <v>3440</v>
      </c>
      <c r="G57" s="166">
        <v>2761</v>
      </c>
      <c r="H57" s="166">
        <v>3780</v>
      </c>
      <c r="I57" s="166">
        <v>3439</v>
      </c>
      <c r="J57" s="181">
        <f t="shared" si="21"/>
        <v>-9.0211640211640187E-2</v>
      </c>
      <c r="K57" s="165">
        <f t="shared" si="20"/>
        <v>-341</v>
      </c>
      <c r="L57" s="167">
        <f t="shared" si="19"/>
        <v>1.6262453970729473E-3</v>
      </c>
    </row>
    <row r="58" spans="1:12" x14ac:dyDescent="0.25">
      <c r="A58" s="1"/>
      <c r="B58" s="165" t="s">
        <v>118</v>
      </c>
      <c r="C58" s="166">
        <v>1000</v>
      </c>
      <c r="D58" s="166">
        <v>468</v>
      </c>
      <c r="E58" s="166">
        <v>273</v>
      </c>
      <c r="F58" s="166">
        <v>852</v>
      </c>
      <c r="G58" s="166">
        <v>1358</v>
      </c>
      <c r="H58" s="166">
        <v>1136</v>
      </c>
      <c r="I58" s="166">
        <v>775</v>
      </c>
      <c r="J58" s="181">
        <f t="shared" si="21"/>
        <v>-0.31778169014084512</v>
      </c>
      <c r="K58" s="165">
        <f t="shared" si="20"/>
        <v>-361</v>
      </c>
      <c r="L58" s="167">
        <f t="shared" si="19"/>
        <v>3.664844962871574E-4</v>
      </c>
    </row>
    <row r="59" spans="1:12" x14ac:dyDescent="0.25">
      <c r="A59" s="1"/>
      <c r="B59" s="165" t="s">
        <v>125</v>
      </c>
      <c r="C59" s="166">
        <v>417</v>
      </c>
      <c r="D59" s="166">
        <v>223</v>
      </c>
      <c r="E59" s="166">
        <v>43</v>
      </c>
      <c r="F59" s="166">
        <v>345</v>
      </c>
      <c r="G59" s="166">
        <v>324</v>
      </c>
      <c r="H59" s="166">
        <v>598</v>
      </c>
      <c r="I59" s="166">
        <v>438</v>
      </c>
      <c r="J59" s="181">
        <f t="shared" si="21"/>
        <v>-0.26755852842809369</v>
      </c>
      <c r="K59" s="165">
        <f t="shared" si="20"/>
        <v>-160</v>
      </c>
      <c r="L59" s="167">
        <f t="shared" si="19"/>
        <v>2.0712285080487088E-4</v>
      </c>
    </row>
    <row r="60" spans="1:12" x14ac:dyDescent="0.25">
      <c r="A60" s="1"/>
      <c r="B60" s="165" t="s">
        <v>121</v>
      </c>
      <c r="C60" s="166">
        <v>449</v>
      </c>
      <c r="D60" s="166">
        <v>213</v>
      </c>
      <c r="E60" s="166">
        <v>51</v>
      </c>
      <c r="F60" s="166">
        <v>356</v>
      </c>
      <c r="G60" s="166">
        <v>329</v>
      </c>
      <c r="H60" s="166">
        <v>438</v>
      </c>
      <c r="I60" s="166">
        <v>419</v>
      </c>
      <c r="J60" s="181">
        <f t="shared" si="21"/>
        <v>-4.337899543378998E-2</v>
      </c>
      <c r="K60" s="165">
        <f t="shared" si="20"/>
        <v>-19</v>
      </c>
      <c r="L60" s="167">
        <f t="shared" si="19"/>
        <v>1.9813806960557284E-4</v>
      </c>
    </row>
    <row r="61" spans="1:12" x14ac:dyDescent="0.25">
      <c r="A61" s="1"/>
      <c r="B61" s="165" t="s">
        <v>130</v>
      </c>
      <c r="C61" s="166">
        <v>179</v>
      </c>
      <c r="D61" s="166">
        <v>147</v>
      </c>
      <c r="E61" s="166">
        <v>17</v>
      </c>
      <c r="F61" s="166">
        <v>53</v>
      </c>
      <c r="G61" s="166">
        <v>157</v>
      </c>
      <c r="H61" s="166">
        <v>93</v>
      </c>
      <c r="I61" s="166">
        <v>169</v>
      </c>
      <c r="J61" s="181">
        <f t="shared" si="21"/>
        <v>0.81720430107526876</v>
      </c>
      <c r="K61" s="165">
        <f t="shared" si="20"/>
        <v>76</v>
      </c>
      <c r="L61" s="167">
        <f t="shared" si="19"/>
        <v>7.9917264351651098E-5</v>
      </c>
    </row>
    <row r="62" spans="1:12" x14ac:dyDescent="0.25">
      <c r="A62" s="164" t="s">
        <v>146</v>
      </c>
      <c r="B62" s="165" t="s">
        <v>133</v>
      </c>
      <c r="C62" s="166">
        <v>274</v>
      </c>
      <c r="D62" s="166">
        <v>253</v>
      </c>
      <c r="E62" s="166">
        <v>14</v>
      </c>
      <c r="F62" s="166">
        <v>92</v>
      </c>
      <c r="G62" s="166">
        <v>153</v>
      </c>
      <c r="H62" s="166">
        <v>96</v>
      </c>
      <c r="I62" s="166">
        <v>129</v>
      </c>
      <c r="J62" s="181">
        <f t="shared" si="21"/>
        <v>0.34375</v>
      </c>
      <c r="K62" s="165">
        <f t="shared" si="20"/>
        <v>33</v>
      </c>
      <c r="L62" s="167">
        <f t="shared" si="19"/>
        <v>6.1001935511023615E-5</v>
      </c>
    </row>
    <row r="63" spans="1:12" x14ac:dyDescent="0.25">
      <c r="A63" s="169" t="s">
        <v>147</v>
      </c>
      <c r="B63" s="170" t="s">
        <v>147</v>
      </c>
      <c r="C63" s="171">
        <f t="shared" ref="C63" si="22">C55-SUM(C56:C62)</f>
        <v>4353</v>
      </c>
      <c r="D63" s="171">
        <f t="shared" ref="D63:I63" si="23">D55-SUM(D56:D62)</f>
        <v>3008</v>
      </c>
      <c r="E63" s="171">
        <f t="shared" si="23"/>
        <v>804</v>
      </c>
      <c r="F63" s="171">
        <f t="shared" si="23"/>
        <v>3072</v>
      </c>
      <c r="G63" s="171">
        <f t="shared" si="23"/>
        <v>4643</v>
      </c>
      <c r="H63" s="171">
        <f t="shared" si="23"/>
        <v>5220</v>
      </c>
      <c r="I63" s="171">
        <f t="shared" si="23"/>
        <v>4288</v>
      </c>
      <c r="J63" s="182">
        <f t="shared" si="21"/>
        <v>-0.17854406130268197</v>
      </c>
      <c r="K63" s="170">
        <f>I63-H63</f>
        <v>-932</v>
      </c>
      <c r="L63" s="172">
        <f t="shared" si="19"/>
        <v>2.0277232517152658E-3</v>
      </c>
    </row>
    <row r="64" spans="1:12" x14ac:dyDescent="0.25">
      <c r="A64" s="1"/>
      <c r="B64" s="157" t="s">
        <v>49</v>
      </c>
      <c r="C64" s="155"/>
      <c r="D64" s="155"/>
      <c r="E64" s="155"/>
      <c r="F64" s="155"/>
      <c r="G64" s="155"/>
      <c r="H64" s="155"/>
      <c r="I64" s="155"/>
      <c r="J64" s="156"/>
      <c r="K64" s="156"/>
      <c r="L64" s="155"/>
    </row>
    <row r="65" spans="1:12" x14ac:dyDescent="0.25">
      <c r="A65" s="1"/>
      <c r="B65" s="158" t="s">
        <v>70</v>
      </c>
      <c r="C65" s="178">
        <v>49342</v>
      </c>
      <c r="D65" s="178">
        <v>29538</v>
      </c>
      <c r="E65" s="178">
        <v>11875</v>
      </c>
      <c r="F65" s="178">
        <v>52343</v>
      </c>
      <c r="G65" s="178">
        <v>75567</v>
      </c>
      <c r="H65" s="178">
        <v>92107</v>
      </c>
      <c r="I65" s="178">
        <v>71768</v>
      </c>
      <c r="J65" s="179">
        <f>IFERROR(I65/H65-1,"-")</f>
        <v>-0.22081926455101131</v>
      </c>
      <c r="K65" s="178">
        <f>I65-H65</f>
        <v>-20339</v>
      </c>
      <c r="L65" s="179">
        <f t="shared" ref="L65:L77" si="24">I65/I$9</f>
        <v>3.3937883005853819E-2</v>
      </c>
    </row>
    <row r="66" spans="1:12" x14ac:dyDescent="0.25">
      <c r="A66" s="1" t="s">
        <v>98</v>
      </c>
      <c r="B66" s="161" t="s">
        <v>99</v>
      </c>
      <c r="C66" s="162">
        <v>7436</v>
      </c>
      <c r="D66" s="162">
        <v>6589</v>
      </c>
      <c r="E66" s="162">
        <v>4877</v>
      </c>
      <c r="F66" s="162">
        <v>10249</v>
      </c>
      <c r="G66" s="162">
        <v>7100</v>
      </c>
      <c r="H66" s="162">
        <v>13468</v>
      </c>
      <c r="I66" s="162">
        <v>9407</v>
      </c>
      <c r="J66" s="180">
        <f>IFERROR(I66/H66-1,"-")</f>
        <v>-0.30152955152955152</v>
      </c>
      <c r="K66" s="161">
        <f t="shared" ref="K66:K76" si="25">I66-H66</f>
        <v>-4061</v>
      </c>
      <c r="L66" s="163">
        <f t="shared" si="24"/>
        <v>4.4484124600945672E-3</v>
      </c>
    </row>
    <row r="67" spans="1:12" x14ac:dyDescent="0.25">
      <c r="A67" s="164" t="s">
        <v>105</v>
      </c>
      <c r="B67" s="165" t="s">
        <v>105</v>
      </c>
      <c r="C67" s="166">
        <v>2895</v>
      </c>
      <c r="D67" s="166">
        <v>2565</v>
      </c>
      <c r="E67" s="166">
        <v>4794</v>
      </c>
      <c r="F67" s="166">
        <v>6752</v>
      </c>
      <c r="G67" s="166">
        <v>5086</v>
      </c>
      <c r="H67" s="166">
        <v>4916</v>
      </c>
      <c r="I67" s="166">
        <v>2506</v>
      </c>
      <c r="J67" s="181">
        <f>IFERROR(I67/H67-1,"-")</f>
        <v>-0.49023596419853543</v>
      </c>
      <c r="K67" s="165">
        <f t="shared" si="25"/>
        <v>-2410</v>
      </c>
      <c r="L67" s="167">
        <f t="shared" si="24"/>
        <v>1.1850453518653114E-3</v>
      </c>
    </row>
    <row r="68" spans="1:12" x14ac:dyDescent="0.25">
      <c r="A68" s="164" t="s">
        <v>102</v>
      </c>
      <c r="B68" s="165" t="s">
        <v>102</v>
      </c>
      <c r="C68" s="166">
        <v>4541</v>
      </c>
      <c r="D68" s="166">
        <v>4024</v>
      </c>
      <c r="E68" s="166">
        <v>83</v>
      </c>
      <c r="F68" s="166">
        <v>3497</v>
      </c>
      <c r="G68" s="166">
        <v>2014</v>
      </c>
      <c r="H68" s="166">
        <v>8552</v>
      </c>
      <c r="I68" s="166">
        <v>6901</v>
      </c>
      <c r="J68" s="181">
        <f>IFERROR(I68/H68-1,"-")</f>
        <v>-0.19305425631431239</v>
      </c>
      <c r="K68" s="165">
        <f t="shared" si="25"/>
        <v>-1651</v>
      </c>
      <c r="L68" s="167">
        <f t="shared" si="24"/>
        <v>3.2633671082292555E-3</v>
      </c>
    </row>
    <row r="69" spans="1:12" x14ac:dyDescent="0.25">
      <c r="A69" s="1"/>
      <c r="B69" s="161" t="s">
        <v>109</v>
      </c>
      <c r="C69" s="162">
        <v>41906</v>
      </c>
      <c r="D69" s="162">
        <v>22949</v>
      </c>
      <c r="E69" s="162">
        <v>6998</v>
      </c>
      <c r="F69" s="162">
        <v>42094</v>
      </c>
      <c r="G69" s="162">
        <v>68467</v>
      </c>
      <c r="H69" s="162">
        <v>78639</v>
      </c>
      <c r="I69" s="162">
        <v>62361</v>
      </c>
      <c r="J69" s="180">
        <f>IFERROR(I69/H69-1,"-")</f>
        <v>-0.20699652844008698</v>
      </c>
      <c r="K69" s="161">
        <f t="shared" si="25"/>
        <v>-16278</v>
      </c>
      <c r="L69" s="163">
        <f t="shared" si="24"/>
        <v>2.9489470545759254E-2</v>
      </c>
    </row>
    <row r="70" spans="1:12" s="57" customFormat="1" x14ac:dyDescent="0.25">
      <c r="B70" s="165" t="s">
        <v>112</v>
      </c>
      <c r="C70" s="166">
        <v>18370</v>
      </c>
      <c r="D70" s="166">
        <v>9198</v>
      </c>
      <c r="E70" s="166">
        <v>541</v>
      </c>
      <c r="F70" s="166">
        <v>17050</v>
      </c>
      <c r="G70" s="166">
        <v>24021</v>
      </c>
      <c r="H70" s="166">
        <v>28531</v>
      </c>
      <c r="I70" s="166">
        <v>28908</v>
      </c>
      <c r="J70" s="181">
        <f t="shared" ref="J70:J77" si="26">IFERROR(I70/H70-1,"-")</f>
        <v>1.3213697381795342E-2</v>
      </c>
      <c r="K70" s="165">
        <f t="shared" si="25"/>
        <v>377</v>
      </c>
      <c r="L70" s="167">
        <f t="shared" si="24"/>
        <v>1.3670108153121479E-2</v>
      </c>
    </row>
    <row r="71" spans="1:12" s="57" customFormat="1" x14ac:dyDescent="0.25">
      <c r="B71" s="165" t="s">
        <v>115</v>
      </c>
      <c r="C71" s="166">
        <v>5182</v>
      </c>
      <c r="D71" s="166">
        <v>2626</v>
      </c>
      <c r="E71" s="166">
        <v>1564</v>
      </c>
      <c r="F71" s="166">
        <v>5188</v>
      </c>
      <c r="G71" s="166">
        <v>4209</v>
      </c>
      <c r="H71" s="166">
        <v>5835</v>
      </c>
      <c r="I71" s="166">
        <v>5238</v>
      </c>
      <c r="J71" s="181">
        <f t="shared" si="26"/>
        <v>-0.10231362467866323</v>
      </c>
      <c r="K71" s="165">
        <f t="shared" si="25"/>
        <v>-597</v>
      </c>
      <c r="L71" s="167">
        <f t="shared" si="24"/>
        <v>2.4769623116801683E-3</v>
      </c>
    </row>
    <row r="72" spans="1:12" x14ac:dyDescent="0.25">
      <c r="A72" s="1"/>
      <c r="B72" s="165" t="s">
        <v>118</v>
      </c>
      <c r="C72" s="166">
        <v>4374</v>
      </c>
      <c r="D72" s="166">
        <v>2915</v>
      </c>
      <c r="E72" s="166">
        <v>784</v>
      </c>
      <c r="F72" s="166">
        <v>4386</v>
      </c>
      <c r="G72" s="166">
        <v>9271</v>
      </c>
      <c r="H72" s="166">
        <v>9786</v>
      </c>
      <c r="I72" s="166">
        <v>3758</v>
      </c>
      <c r="J72" s="181">
        <f t="shared" si="26"/>
        <v>-0.61598201512364603</v>
      </c>
      <c r="K72" s="165">
        <f t="shared" si="25"/>
        <v>-6028</v>
      </c>
      <c r="L72" s="167">
        <f t="shared" si="24"/>
        <v>1.7770951445769516E-3</v>
      </c>
    </row>
    <row r="73" spans="1:12" x14ac:dyDescent="0.25">
      <c r="A73" s="1"/>
      <c r="B73" s="165" t="s">
        <v>125</v>
      </c>
      <c r="C73" s="166">
        <v>969</v>
      </c>
      <c r="D73" s="166">
        <v>233</v>
      </c>
      <c r="E73" s="166">
        <v>95</v>
      </c>
      <c r="F73" s="166">
        <v>1710</v>
      </c>
      <c r="G73" s="166">
        <v>1852</v>
      </c>
      <c r="H73" s="166">
        <v>2964</v>
      </c>
      <c r="I73" s="166">
        <v>2444</v>
      </c>
      <c r="J73" s="181">
        <f t="shared" si="26"/>
        <v>-0.17543859649122806</v>
      </c>
      <c r="K73" s="165">
        <f t="shared" si="25"/>
        <v>-520</v>
      </c>
      <c r="L73" s="167">
        <f t="shared" si="24"/>
        <v>1.1557265921623388E-3</v>
      </c>
    </row>
    <row r="74" spans="1:12" x14ac:dyDescent="0.25">
      <c r="A74" s="1"/>
      <c r="B74" s="165" t="s">
        <v>121</v>
      </c>
      <c r="C74" s="166">
        <v>1028</v>
      </c>
      <c r="D74" s="166">
        <v>590</v>
      </c>
      <c r="E74" s="166">
        <v>608</v>
      </c>
      <c r="F74" s="166">
        <v>1589</v>
      </c>
      <c r="G74" s="166">
        <v>1307</v>
      </c>
      <c r="H74" s="166">
        <v>1695</v>
      </c>
      <c r="I74" s="166">
        <v>1426</v>
      </c>
      <c r="J74" s="181">
        <f t="shared" si="26"/>
        <v>-0.1587020648967552</v>
      </c>
      <c r="K74" s="165">
        <f t="shared" si="25"/>
        <v>-269</v>
      </c>
      <c r="L74" s="167">
        <f t="shared" si="24"/>
        <v>6.7433147316836963E-4</v>
      </c>
    </row>
    <row r="75" spans="1:12" x14ac:dyDescent="0.25">
      <c r="A75" s="1"/>
      <c r="B75" s="165" t="s">
        <v>130</v>
      </c>
      <c r="C75" s="166">
        <v>1281</v>
      </c>
      <c r="D75" s="166">
        <v>833</v>
      </c>
      <c r="E75" s="166">
        <v>1</v>
      </c>
      <c r="F75" s="166">
        <v>1380</v>
      </c>
      <c r="G75" s="166">
        <v>3909</v>
      </c>
      <c r="H75" s="166">
        <v>2827</v>
      </c>
      <c r="I75" s="166">
        <v>1701</v>
      </c>
      <c r="J75" s="181">
        <f t="shared" si="26"/>
        <v>-0.39830208701804037</v>
      </c>
      <c r="K75" s="165">
        <f t="shared" si="25"/>
        <v>-1126</v>
      </c>
      <c r="L75" s="167">
        <f t="shared" si="24"/>
        <v>8.0437435894768349E-4</v>
      </c>
    </row>
    <row r="76" spans="1:12" x14ac:dyDescent="0.25">
      <c r="A76" s="164" t="s">
        <v>146</v>
      </c>
      <c r="B76" s="165" t="s">
        <v>133</v>
      </c>
      <c r="C76" s="166">
        <v>1426</v>
      </c>
      <c r="D76" s="166">
        <v>961</v>
      </c>
      <c r="E76" s="166">
        <v>0</v>
      </c>
      <c r="F76" s="166">
        <v>368</v>
      </c>
      <c r="G76" s="166">
        <v>1031</v>
      </c>
      <c r="H76" s="166">
        <v>2026</v>
      </c>
      <c r="I76" s="166">
        <v>2180</v>
      </c>
      <c r="J76" s="181">
        <f t="shared" si="26"/>
        <v>7.6011846001974304E-2</v>
      </c>
      <c r="K76" s="165">
        <f t="shared" si="25"/>
        <v>154</v>
      </c>
      <c r="L76" s="167">
        <f t="shared" si="24"/>
        <v>1.0308854218141976E-3</v>
      </c>
    </row>
    <row r="77" spans="1:12" x14ac:dyDescent="0.25">
      <c r="A77" s="169" t="s">
        <v>147</v>
      </c>
      <c r="B77" s="170" t="s">
        <v>147</v>
      </c>
      <c r="C77" s="171">
        <f t="shared" ref="C77" si="27">C69-SUM(C70:C76)</f>
        <v>9276</v>
      </c>
      <c r="D77" s="171">
        <f t="shared" ref="D77:I77" si="28">D69-SUM(D70:D76)</f>
        <v>5593</v>
      </c>
      <c r="E77" s="171">
        <f t="shared" si="28"/>
        <v>3405</v>
      </c>
      <c r="F77" s="171">
        <f t="shared" si="28"/>
        <v>10423</v>
      </c>
      <c r="G77" s="171">
        <f t="shared" si="28"/>
        <v>22867</v>
      </c>
      <c r="H77" s="171">
        <f t="shared" si="28"/>
        <v>24975</v>
      </c>
      <c r="I77" s="171">
        <f t="shared" si="28"/>
        <v>16706</v>
      </c>
      <c r="J77" s="182">
        <f t="shared" si="26"/>
        <v>-0.33109109109109114</v>
      </c>
      <c r="K77" s="170">
        <f>I77-H77</f>
        <v>-8269</v>
      </c>
      <c r="L77" s="172">
        <f t="shared" si="24"/>
        <v>7.8999870902880659E-3</v>
      </c>
    </row>
    <row r="78" spans="1:12" x14ac:dyDescent="0.25">
      <c r="A78" s="1"/>
      <c r="B78" s="157" t="s">
        <v>50</v>
      </c>
      <c r="C78" s="155"/>
      <c r="D78" s="155"/>
      <c r="E78" s="155"/>
      <c r="F78" s="155"/>
      <c r="G78" s="155"/>
      <c r="H78" s="155"/>
      <c r="I78" s="155"/>
      <c r="J78" s="156"/>
      <c r="K78" s="156"/>
      <c r="L78" s="155"/>
    </row>
    <row r="79" spans="1:12" x14ac:dyDescent="0.25">
      <c r="A79" s="1"/>
      <c r="B79" s="158" t="s">
        <v>70</v>
      </c>
      <c r="C79" s="178">
        <v>295122</v>
      </c>
      <c r="D79" s="178">
        <v>183101</v>
      </c>
      <c r="E79" s="178">
        <v>30364</v>
      </c>
      <c r="F79" s="178">
        <v>240241</v>
      </c>
      <c r="G79" s="178">
        <v>297116</v>
      </c>
      <c r="H79" s="178">
        <v>327775</v>
      </c>
      <c r="I79" s="178">
        <v>343207</v>
      </c>
      <c r="J79" s="179">
        <f>IFERROR(I79/H79-1,"-")</f>
        <v>4.7081076958279233E-2</v>
      </c>
      <c r="K79" s="178">
        <f>I79-H79</f>
        <v>15432</v>
      </c>
      <c r="L79" s="179">
        <f t="shared" ref="L79:L91" si="29">I79/I$9</f>
        <v>0.16229683163513087</v>
      </c>
    </row>
    <row r="80" spans="1:12" x14ac:dyDescent="0.25">
      <c r="A80" s="1" t="s">
        <v>98</v>
      </c>
      <c r="B80" s="161" t="s">
        <v>99</v>
      </c>
      <c r="C80" s="162">
        <v>98275</v>
      </c>
      <c r="D80" s="162">
        <v>56011</v>
      </c>
      <c r="E80" s="162">
        <v>13482</v>
      </c>
      <c r="F80" s="162">
        <v>93029</v>
      </c>
      <c r="G80" s="162">
        <v>104273</v>
      </c>
      <c r="H80" s="162">
        <v>99829</v>
      </c>
      <c r="I80" s="162">
        <v>108214</v>
      </c>
      <c r="J80" s="180">
        <f>IFERROR(I80/H80-1,"-")</f>
        <v>8.3993629105770795E-2</v>
      </c>
      <c r="K80" s="161">
        <f t="shared" ref="K80:K90" si="30">I80-H80</f>
        <v>8385</v>
      </c>
      <c r="L80" s="163">
        <f t="shared" si="29"/>
        <v>5.1172584878991546E-2</v>
      </c>
    </row>
    <row r="81" spans="1:12" x14ac:dyDescent="0.25">
      <c r="A81" s="164" t="s">
        <v>105</v>
      </c>
      <c r="B81" s="165" t="s">
        <v>105</v>
      </c>
      <c r="C81" s="166">
        <v>15737</v>
      </c>
      <c r="D81" s="166">
        <v>9469</v>
      </c>
      <c r="E81" s="166">
        <v>6596</v>
      </c>
      <c r="F81" s="166">
        <v>25228</v>
      </c>
      <c r="G81" s="166">
        <v>22192</v>
      </c>
      <c r="H81" s="166">
        <v>21609</v>
      </c>
      <c r="I81" s="166">
        <v>21116</v>
      </c>
      <c r="J81" s="181">
        <f>IFERROR(I81/H81-1,"-")</f>
        <v>-2.2814568004072333E-2</v>
      </c>
      <c r="K81" s="165">
        <f t="shared" si="30"/>
        <v>-493</v>
      </c>
      <c r="L81" s="167">
        <f t="shared" si="29"/>
        <v>9.985402094967245E-3</v>
      </c>
    </row>
    <row r="82" spans="1:12" x14ac:dyDescent="0.25">
      <c r="A82" s="164" t="s">
        <v>102</v>
      </c>
      <c r="B82" s="165" t="s">
        <v>102</v>
      </c>
      <c r="C82" s="166">
        <v>82538</v>
      </c>
      <c r="D82" s="166">
        <v>46542</v>
      </c>
      <c r="E82" s="166">
        <v>6886</v>
      </c>
      <c r="F82" s="166">
        <v>67801</v>
      </c>
      <c r="G82" s="166">
        <v>82081</v>
      </c>
      <c r="H82" s="166">
        <v>78220</v>
      </c>
      <c r="I82" s="166">
        <v>87098</v>
      </c>
      <c r="J82" s="181">
        <f>IFERROR(I82/H82-1,"-")</f>
        <v>0.11350038353362302</v>
      </c>
      <c r="K82" s="165">
        <f t="shared" si="30"/>
        <v>8878</v>
      </c>
      <c r="L82" s="167">
        <f t="shared" si="29"/>
        <v>4.11871827840243E-2</v>
      </c>
    </row>
    <row r="83" spans="1:12" x14ac:dyDescent="0.25">
      <c r="A83" s="1"/>
      <c r="B83" s="161" t="s">
        <v>109</v>
      </c>
      <c r="C83" s="162">
        <v>196847</v>
      </c>
      <c r="D83" s="162">
        <v>127090</v>
      </c>
      <c r="E83" s="162">
        <v>16882</v>
      </c>
      <c r="F83" s="162">
        <v>147212</v>
      </c>
      <c r="G83" s="162">
        <v>192843</v>
      </c>
      <c r="H83" s="162">
        <v>227946</v>
      </c>
      <c r="I83" s="162">
        <v>234993</v>
      </c>
      <c r="J83" s="180">
        <f>IFERROR(I83/H83-1,"-")</f>
        <v>3.0915216761864706E-2</v>
      </c>
      <c r="K83" s="161">
        <f t="shared" si="30"/>
        <v>7047</v>
      </c>
      <c r="L83" s="163">
        <f t="shared" si="29"/>
        <v>0.11112424675613933</v>
      </c>
    </row>
    <row r="84" spans="1:12" s="57" customFormat="1" x14ac:dyDescent="0.25">
      <c r="B84" s="165" t="s">
        <v>112</v>
      </c>
      <c r="C84" s="166">
        <v>29870</v>
      </c>
      <c r="D84" s="166">
        <v>21229</v>
      </c>
      <c r="E84" s="166">
        <v>1209</v>
      </c>
      <c r="F84" s="166">
        <v>23380</v>
      </c>
      <c r="G84" s="166">
        <v>34508</v>
      </c>
      <c r="H84" s="166">
        <v>41935</v>
      </c>
      <c r="I84" s="166">
        <v>42405</v>
      </c>
      <c r="J84" s="181">
        <f t="shared" ref="J84:J91" si="31">IFERROR(I84/H84-1,"-")</f>
        <v>1.1207821628711034E-2</v>
      </c>
      <c r="K84" s="165">
        <f t="shared" si="30"/>
        <v>470</v>
      </c>
      <c r="L84" s="167">
        <f t="shared" si="29"/>
        <v>2.0052612987170204E-2</v>
      </c>
    </row>
    <row r="85" spans="1:12" s="57" customFormat="1" x14ac:dyDescent="0.25">
      <c r="B85" s="165" t="s">
        <v>115</v>
      </c>
      <c r="C85" s="166">
        <v>79812</v>
      </c>
      <c r="D85" s="166">
        <v>46896</v>
      </c>
      <c r="E85" s="166">
        <v>3880</v>
      </c>
      <c r="F85" s="166">
        <v>48943</v>
      </c>
      <c r="G85" s="166">
        <v>63366</v>
      </c>
      <c r="H85" s="166">
        <v>73427</v>
      </c>
      <c r="I85" s="166">
        <v>72352</v>
      </c>
      <c r="J85" s="181">
        <f t="shared" si="31"/>
        <v>-1.4640391136775288E-2</v>
      </c>
      <c r="K85" s="165">
        <f t="shared" si="30"/>
        <v>-1075</v>
      </c>
      <c r="L85" s="167">
        <f t="shared" si="29"/>
        <v>3.4214046806926982E-2</v>
      </c>
    </row>
    <row r="86" spans="1:12" x14ac:dyDescent="0.25">
      <c r="A86" s="1"/>
      <c r="B86" s="165" t="s">
        <v>118</v>
      </c>
      <c r="C86" s="166">
        <v>9605</v>
      </c>
      <c r="D86" s="166">
        <v>6810</v>
      </c>
      <c r="E86" s="166">
        <v>3499</v>
      </c>
      <c r="F86" s="166">
        <v>12985</v>
      </c>
      <c r="G86" s="166">
        <v>16370</v>
      </c>
      <c r="H86" s="166">
        <v>22309</v>
      </c>
      <c r="I86" s="166">
        <v>23090</v>
      </c>
      <c r="J86" s="181">
        <f t="shared" si="31"/>
        <v>3.5008292617329406E-2</v>
      </c>
      <c r="K86" s="165">
        <f t="shared" si="30"/>
        <v>781</v>
      </c>
      <c r="L86" s="167">
        <f t="shared" si="29"/>
        <v>1.0918873573252212E-2</v>
      </c>
    </row>
    <row r="87" spans="1:12" x14ac:dyDescent="0.25">
      <c r="A87" s="1"/>
      <c r="B87" s="165" t="s">
        <v>125</v>
      </c>
      <c r="C87" s="166">
        <v>3071</v>
      </c>
      <c r="D87" s="166">
        <v>1878</v>
      </c>
      <c r="E87" s="166">
        <v>218</v>
      </c>
      <c r="F87" s="166">
        <v>4324</v>
      </c>
      <c r="G87" s="166">
        <v>3824</v>
      </c>
      <c r="H87" s="166">
        <v>5572</v>
      </c>
      <c r="I87" s="166">
        <v>6561</v>
      </c>
      <c r="J87" s="181">
        <f t="shared" si="31"/>
        <v>0.17749461593682692</v>
      </c>
      <c r="K87" s="165">
        <f t="shared" si="30"/>
        <v>989</v>
      </c>
      <c r="L87" s="167">
        <f t="shared" si="29"/>
        <v>3.1025868130839223E-3</v>
      </c>
    </row>
    <row r="88" spans="1:12" x14ac:dyDescent="0.25">
      <c r="A88" s="1"/>
      <c r="B88" s="165" t="s">
        <v>121</v>
      </c>
      <c r="C88" s="166">
        <v>2440</v>
      </c>
      <c r="D88" s="166">
        <v>1330</v>
      </c>
      <c r="E88" s="166">
        <v>228</v>
      </c>
      <c r="F88" s="166">
        <v>2538</v>
      </c>
      <c r="G88" s="166">
        <v>2351</v>
      </c>
      <c r="H88" s="166">
        <v>2906</v>
      </c>
      <c r="I88" s="166">
        <v>3382</v>
      </c>
      <c r="J88" s="181">
        <f t="shared" si="31"/>
        <v>0.16379903647625604</v>
      </c>
      <c r="K88" s="165">
        <f t="shared" si="30"/>
        <v>476</v>
      </c>
      <c r="L88" s="167">
        <f t="shared" si="29"/>
        <v>1.5992910534750532E-3</v>
      </c>
    </row>
    <row r="89" spans="1:12" x14ac:dyDescent="0.25">
      <c r="A89" s="1"/>
      <c r="B89" s="165" t="s">
        <v>130</v>
      </c>
      <c r="C89" s="166">
        <v>5857</v>
      </c>
      <c r="D89" s="166">
        <v>4100</v>
      </c>
      <c r="E89" s="166">
        <v>72</v>
      </c>
      <c r="F89" s="166">
        <v>3965</v>
      </c>
      <c r="G89" s="166">
        <v>6255</v>
      </c>
      <c r="H89" s="166">
        <v>5526</v>
      </c>
      <c r="I89" s="166">
        <v>5578</v>
      </c>
      <c r="J89" s="181">
        <f t="shared" si="31"/>
        <v>9.4100615273253752E-3</v>
      </c>
      <c r="K89" s="165">
        <f t="shared" si="30"/>
        <v>52</v>
      </c>
      <c r="L89" s="167">
        <f t="shared" si="29"/>
        <v>2.637742606825502E-3</v>
      </c>
    </row>
    <row r="90" spans="1:12" x14ac:dyDescent="0.25">
      <c r="A90" s="164" t="s">
        <v>146</v>
      </c>
      <c r="B90" s="165" t="s">
        <v>133</v>
      </c>
      <c r="C90" s="166">
        <v>8483</v>
      </c>
      <c r="D90" s="166">
        <v>6540</v>
      </c>
      <c r="E90" s="166">
        <v>313</v>
      </c>
      <c r="F90" s="166">
        <v>3880</v>
      </c>
      <c r="G90" s="166">
        <v>6731</v>
      </c>
      <c r="H90" s="166">
        <v>7474</v>
      </c>
      <c r="I90" s="166">
        <v>5162</v>
      </c>
      <c r="J90" s="181">
        <f t="shared" si="31"/>
        <v>-0.30933904201230933</v>
      </c>
      <c r="K90" s="165">
        <f t="shared" si="30"/>
        <v>-2312</v>
      </c>
      <c r="L90" s="167">
        <f t="shared" si="29"/>
        <v>2.4410231868829762E-3</v>
      </c>
    </row>
    <row r="91" spans="1:12" x14ac:dyDescent="0.25">
      <c r="A91" s="169" t="s">
        <v>147</v>
      </c>
      <c r="B91" s="170" t="s">
        <v>147</v>
      </c>
      <c r="C91" s="171">
        <f t="shared" ref="C91" si="32">C83-SUM(C84:C90)</f>
        <v>57709</v>
      </c>
      <c r="D91" s="171">
        <f t="shared" ref="D91:I91" si="33">D83-SUM(D84:D90)</f>
        <v>38307</v>
      </c>
      <c r="E91" s="171">
        <f t="shared" si="33"/>
        <v>7463</v>
      </c>
      <c r="F91" s="171">
        <f t="shared" si="33"/>
        <v>47197</v>
      </c>
      <c r="G91" s="171">
        <f t="shared" si="33"/>
        <v>59438</v>
      </c>
      <c r="H91" s="171">
        <f t="shared" si="33"/>
        <v>68797</v>
      </c>
      <c r="I91" s="171">
        <f t="shared" si="33"/>
        <v>76463</v>
      </c>
      <c r="J91" s="182">
        <f t="shared" si="31"/>
        <v>0.11142927743942321</v>
      </c>
      <c r="K91" s="170">
        <f>I91-H91</f>
        <v>7666</v>
      </c>
      <c r="L91" s="172">
        <f t="shared" si="29"/>
        <v>3.6158069728522473E-2</v>
      </c>
    </row>
    <row r="92" spans="1:12" x14ac:dyDescent="0.25">
      <c r="A92" s="1"/>
      <c r="B92" s="157" t="s">
        <v>51</v>
      </c>
      <c r="C92" s="155"/>
      <c r="D92" s="155"/>
      <c r="E92" s="155"/>
      <c r="F92" s="155"/>
      <c r="G92" s="155"/>
      <c r="H92" s="155"/>
      <c r="I92" s="155"/>
      <c r="J92" s="156"/>
      <c r="K92" s="156"/>
      <c r="L92" s="155"/>
    </row>
    <row r="93" spans="1:12" x14ac:dyDescent="0.25">
      <c r="A93" s="1"/>
      <c r="B93" s="158" t="s">
        <v>70</v>
      </c>
      <c r="C93" s="178">
        <v>20100</v>
      </c>
      <c r="D93" s="178">
        <v>13511</v>
      </c>
      <c r="E93" s="178">
        <v>6917</v>
      </c>
      <c r="F93" s="178">
        <v>17534</v>
      </c>
      <c r="G93" s="178">
        <v>22576</v>
      </c>
      <c r="H93" s="178">
        <v>21474</v>
      </c>
      <c r="I93" s="178">
        <v>20344</v>
      </c>
      <c r="J93" s="179">
        <f>IFERROR(I93/H93-1,"-")</f>
        <v>-5.2621775169973017E-2</v>
      </c>
      <c r="K93" s="178">
        <f>I93-H93</f>
        <v>-1130</v>
      </c>
      <c r="L93" s="179">
        <f t="shared" ref="L93:L105" si="34">I93/I$9</f>
        <v>9.6203362483431362E-3</v>
      </c>
    </row>
    <row r="94" spans="1:12" x14ac:dyDescent="0.25">
      <c r="A94" s="1" t="s">
        <v>98</v>
      </c>
      <c r="B94" s="161" t="s">
        <v>99</v>
      </c>
      <c r="C94" s="162">
        <v>11422</v>
      </c>
      <c r="D94" s="162">
        <v>7669</v>
      </c>
      <c r="E94" s="162">
        <v>3829</v>
      </c>
      <c r="F94" s="162">
        <v>9624</v>
      </c>
      <c r="G94" s="162">
        <v>13402</v>
      </c>
      <c r="H94" s="162">
        <v>10519</v>
      </c>
      <c r="I94" s="162">
        <v>10355</v>
      </c>
      <c r="J94" s="180">
        <f>IFERROR(I94/H94-1,"-")</f>
        <v>-1.5590835630763356E-2</v>
      </c>
      <c r="K94" s="161">
        <f t="shared" ref="K94:K104" si="35">I94-H94</f>
        <v>-164</v>
      </c>
      <c r="L94" s="163">
        <f t="shared" si="34"/>
        <v>4.8967057536174387E-3</v>
      </c>
    </row>
    <row r="95" spans="1:12" x14ac:dyDescent="0.25">
      <c r="A95" s="164" t="s">
        <v>105</v>
      </c>
      <c r="B95" s="165" t="s">
        <v>105</v>
      </c>
      <c r="C95" s="166">
        <v>5317</v>
      </c>
      <c r="D95" s="166">
        <v>4352</v>
      </c>
      <c r="E95" s="166">
        <v>2144</v>
      </c>
      <c r="F95" s="166">
        <v>4668</v>
      </c>
      <c r="G95" s="166">
        <v>3830</v>
      </c>
      <c r="H95" s="166">
        <v>2527</v>
      </c>
      <c r="I95" s="166">
        <v>3051</v>
      </c>
      <c r="J95" s="181">
        <f>IFERROR(I95/H95-1,"-")</f>
        <v>0.20736050652948168</v>
      </c>
      <c r="K95" s="165">
        <f t="shared" si="35"/>
        <v>524</v>
      </c>
      <c r="L95" s="167">
        <f t="shared" si="34"/>
        <v>1.4427667073188609E-3</v>
      </c>
    </row>
    <row r="96" spans="1:12" x14ac:dyDescent="0.25">
      <c r="A96" s="164" t="s">
        <v>102</v>
      </c>
      <c r="B96" s="165" t="s">
        <v>102</v>
      </c>
      <c r="C96" s="166">
        <v>6105</v>
      </c>
      <c r="D96" s="166">
        <v>3317</v>
      </c>
      <c r="E96" s="166">
        <v>1685</v>
      </c>
      <c r="F96" s="166">
        <v>4956</v>
      </c>
      <c r="G96" s="166">
        <v>9572</v>
      </c>
      <c r="H96" s="166">
        <v>7992</v>
      </c>
      <c r="I96" s="166">
        <v>7304</v>
      </c>
      <c r="J96" s="181">
        <f>IFERROR(I96/H96-1,"-")</f>
        <v>-8.6086086086086033E-2</v>
      </c>
      <c r="K96" s="165">
        <f t="shared" si="35"/>
        <v>-688</v>
      </c>
      <c r="L96" s="167">
        <f t="shared" si="34"/>
        <v>3.4539390462985774E-3</v>
      </c>
    </row>
    <row r="97" spans="1:12" x14ac:dyDescent="0.25">
      <c r="A97" s="1"/>
      <c r="B97" s="161" t="s">
        <v>109</v>
      </c>
      <c r="C97" s="162">
        <v>8678</v>
      </c>
      <c r="D97" s="162">
        <v>5842</v>
      </c>
      <c r="E97" s="162">
        <v>3088</v>
      </c>
      <c r="F97" s="162">
        <v>7910</v>
      </c>
      <c r="G97" s="162">
        <v>9174</v>
      </c>
      <c r="H97" s="162">
        <v>10955</v>
      </c>
      <c r="I97" s="162">
        <v>9989</v>
      </c>
      <c r="J97" s="180">
        <f>IFERROR(I97/H97-1,"-")</f>
        <v>-8.8178913738019116E-2</v>
      </c>
      <c r="K97" s="161">
        <f t="shared" si="35"/>
        <v>-966</v>
      </c>
      <c r="L97" s="163">
        <f t="shared" si="34"/>
        <v>4.7236304947256974E-3</v>
      </c>
    </row>
    <row r="98" spans="1:12" s="57" customFormat="1" x14ac:dyDescent="0.25">
      <c r="B98" s="165" t="s">
        <v>112</v>
      </c>
      <c r="C98" s="166">
        <v>1266</v>
      </c>
      <c r="D98" s="166">
        <v>1092</v>
      </c>
      <c r="E98" s="166">
        <v>102</v>
      </c>
      <c r="F98" s="166">
        <v>1172</v>
      </c>
      <c r="G98" s="166">
        <v>1456</v>
      </c>
      <c r="H98" s="166">
        <v>1762</v>
      </c>
      <c r="I98" s="166">
        <v>1433</v>
      </c>
      <c r="J98" s="181">
        <f t="shared" ref="J98:J105" si="36">IFERROR(I98/H98-1,"-")</f>
        <v>-0.18671963677639047</v>
      </c>
      <c r="K98" s="165">
        <f t="shared" si="35"/>
        <v>-329</v>
      </c>
      <c r="L98" s="167">
        <f t="shared" si="34"/>
        <v>6.776416557154794E-4</v>
      </c>
    </row>
    <row r="99" spans="1:12" s="57" customFormat="1" x14ac:dyDescent="0.25">
      <c r="B99" s="165" t="s">
        <v>115</v>
      </c>
      <c r="C99" s="166">
        <v>2254</v>
      </c>
      <c r="D99" s="166">
        <v>1303</v>
      </c>
      <c r="E99" s="166">
        <v>512</v>
      </c>
      <c r="F99" s="166">
        <v>1764</v>
      </c>
      <c r="G99" s="166">
        <v>2011</v>
      </c>
      <c r="H99" s="166">
        <v>2431</v>
      </c>
      <c r="I99" s="166">
        <v>2183</v>
      </c>
      <c r="J99" s="181">
        <f t="shared" si="36"/>
        <v>-0.10201563142739611</v>
      </c>
      <c r="K99" s="165">
        <f t="shared" si="35"/>
        <v>-248</v>
      </c>
      <c r="L99" s="167">
        <f t="shared" si="34"/>
        <v>1.0323040714772446E-3</v>
      </c>
    </row>
    <row r="100" spans="1:12" x14ac:dyDescent="0.25">
      <c r="A100" s="1"/>
      <c r="B100" s="165" t="s">
        <v>118</v>
      </c>
      <c r="C100" s="166">
        <v>1596</v>
      </c>
      <c r="D100" s="166">
        <v>1217</v>
      </c>
      <c r="E100" s="166">
        <v>1367</v>
      </c>
      <c r="F100" s="166">
        <v>1469</v>
      </c>
      <c r="G100" s="166">
        <v>1690</v>
      </c>
      <c r="H100" s="166">
        <v>1755</v>
      </c>
      <c r="I100" s="166">
        <v>1679</v>
      </c>
      <c r="J100" s="181">
        <f t="shared" si="36"/>
        <v>-4.3304843304843299E-2</v>
      </c>
      <c r="K100" s="165">
        <f t="shared" si="35"/>
        <v>-76</v>
      </c>
      <c r="L100" s="167">
        <f t="shared" si="34"/>
        <v>7.9397092808533836E-4</v>
      </c>
    </row>
    <row r="101" spans="1:12" x14ac:dyDescent="0.25">
      <c r="A101" s="1"/>
      <c r="B101" s="165" t="s">
        <v>125</v>
      </c>
      <c r="C101" s="166">
        <v>286</v>
      </c>
      <c r="D101" s="166">
        <v>278</v>
      </c>
      <c r="E101" s="166">
        <v>54</v>
      </c>
      <c r="F101" s="166">
        <v>549</v>
      </c>
      <c r="G101" s="166">
        <v>503</v>
      </c>
      <c r="H101" s="166">
        <v>572</v>
      </c>
      <c r="I101" s="166">
        <v>495</v>
      </c>
      <c r="J101" s="181">
        <f t="shared" si="36"/>
        <v>-0.13461538461538458</v>
      </c>
      <c r="K101" s="165">
        <f t="shared" si="35"/>
        <v>-77</v>
      </c>
      <c r="L101" s="167">
        <f t="shared" si="34"/>
        <v>2.3407719440276503E-4</v>
      </c>
    </row>
    <row r="102" spans="1:12" x14ac:dyDescent="0.25">
      <c r="A102" s="1"/>
      <c r="B102" s="165" t="s">
        <v>121</v>
      </c>
      <c r="C102" s="166">
        <v>264</v>
      </c>
      <c r="D102" s="166">
        <v>141</v>
      </c>
      <c r="E102" s="166">
        <v>87</v>
      </c>
      <c r="F102" s="166">
        <v>337</v>
      </c>
      <c r="G102" s="166">
        <v>243</v>
      </c>
      <c r="H102" s="166">
        <v>485</v>
      </c>
      <c r="I102" s="166">
        <v>463</v>
      </c>
      <c r="J102" s="181">
        <f t="shared" si="36"/>
        <v>-4.5360824742267991E-2</v>
      </c>
      <c r="K102" s="165">
        <f t="shared" si="35"/>
        <v>-22</v>
      </c>
      <c r="L102" s="167">
        <f t="shared" si="34"/>
        <v>2.1894493133026307E-4</v>
      </c>
    </row>
    <row r="103" spans="1:12" x14ac:dyDescent="0.25">
      <c r="A103" s="1"/>
      <c r="B103" s="165" t="s">
        <v>130</v>
      </c>
      <c r="C103" s="166">
        <v>110</v>
      </c>
      <c r="D103" s="166">
        <v>125</v>
      </c>
      <c r="E103" s="166">
        <v>15</v>
      </c>
      <c r="F103" s="166">
        <v>169</v>
      </c>
      <c r="G103" s="166">
        <v>86</v>
      </c>
      <c r="H103" s="166">
        <v>116</v>
      </c>
      <c r="I103" s="166">
        <v>122</v>
      </c>
      <c r="J103" s="181">
        <f t="shared" si="36"/>
        <v>5.1724137931034475E-2</v>
      </c>
      <c r="K103" s="165">
        <f t="shared" si="35"/>
        <v>6</v>
      </c>
      <c r="L103" s="167">
        <f t="shared" si="34"/>
        <v>5.7691752963913808E-5</v>
      </c>
    </row>
    <row r="104" spans="1:12" x14ac:dyDescent="0.25">
      <c r="A104" s="164" t="s">
        <v>146</v>
      </c>
      <c r="B104" s="165" t="s">
        <v>133</v>
      </c>
      <c r="C104" s="166">
        <v>107</v>
      </c>
      <c r="D104" s="166">
        <v>70</v>
      </c>
      <c r="E104" s="166">
        <v>26</v>
      </c>
      <c r="F104" s="166">
        <v>71</v>
      </c>
      <c r="G104" s="166">
        <v>143</v>
      </c>
      <c r="H104" s="166">
        <v>302</v>
      </c>
      <c r="I104" s="166">
        <v>132</v>
      </c>
      <c r="J104" s="181">
        <f t="shared" si="36"/>
        <v>-0.5629139072847682</v>
      </c>
      <c r="K104" s="165">
        <f t="shared" si="35"/>
        <v>-170</v>
      </c>
      <c r="L104" s="167">
        <f t="shared" si="34"/>
        <v>6.2420585174070674E-5</v>
      </c>
    </row>
    <row r="105" spans="1:12" x14ac:dyDescent="0.25">
      <c r="A105" s="169" t="s">
        <v>147</v>
      </c>
      <c r="B105" s="170" t="s">
        <v>147</v>
      </c>
      <c r="C105" s="171">
        <f t="shared" ref="C105" si="37">C97-SUM(C98:C104)</f>
        <v>2795</v>
      </c>
      <c r="D105" s="171">
        <f t="shared" ref="D105:I105" si="38">D97-SUM(D98:D104)</f>
        <v>1616</v>
      </c>
      <c r="E105" s="171">
        <f t="shared" si="38"/>
        <v>925</v>
      </c>
      <c r="F105" s="171">
        <f t="shared" si="38"/>
        <v>2379</v>
      </c>
      <c r="G105" s="171">
        <f t="shared" si="38"/>
        <v>3042</v>
      </c>
      <c r="H105" s="171">
        <f t="shared" si="38"/>
        <v>3532</v>
      </c>
      <c r="I105" s="171">
        <f t="shared" si="38"/>
        <v>3482</v>
      </c>
      <c r="J105" s="182">
        <f t="shared" si="36"/>
        <v>-1.4156285390713452E-2</v>
      </c>
      <c r="K105" s="170">
        <f>I105-H105</f>
        <v>-50</v>
      </c>
      <c r="L105" s="172">
        <f t="shared" si="34"/>
        <v>1.6465793755766219E-3</v>
      </c>
    </row>
    <row r="106" spans="1:12" x14ac:dyDescent="0.25">
      <c r="A106" s="1"/>
      <c r="B106" s="157" t="s">
        <v>52</v>
      </c>
      <c r="C106" s="155"/>
      <c r="D106" s="155"/>
      <c r="E106" s="155"/>
      <c r="F106" s="155"/>
      <c r="G106" s="155"/>
      <c r="H106" s="155"/>
      <c r="I106" s="155"/>
      <c r="J106" s="156"/>
      <c r="K106" s="156"/>
      <c r="L106" s="155"/>
    </row>
    <row r="107" spans="1:12" x14ac:dyDescent="0.25">
      <c r="A107" s="1"/>
      <c r="B107" s="158" t="s">
        <v>70</v>
      </c>
      <c r="C107" s="178">
        <v>58013</v>
      </c>
      <c r="D107" s="178">
        <v>44636</v>
      </c>
      <c r="E107" s="178">
        <v>16007</v>
      </c>
      <c r="F107" s="178">
        <v>74430</v>
      </c>
      <c r="G107" s="178">
        <v>94963</v>
      </c>
      <c r="H107" s="178">
        <v>90035</v>
      </c>
      <c r="I107" s="178">
        <v>97511</v>
      </c>
      <c r="J107" s="179">
        <f>IFERROR(I107/H107-1,"-")</f>
        <v>8.3034375520630865E-2</v>
      </c>
      <c r="K107" s="178">
        <f>I107-H107</f>
        <v>7476</v>
      </c>
      <c r="L107" s="179">
        <f t="shared" ref="L107:L119" si="39">I107/I$9</f>
        <v>4.6111315764460648E-2</v>
      </c>
    </row>
    <row r="108" spans="1:12" x14ac:dyDescent="0.25">
      <c r="A108" s="1" t="s">
        <v>98</v>
      </c>
      <c r="B108" s="161" t="s">
        <v>99</v>
      </c>
      <c r="C108" s="162">
        <v>7418</v>
      </c>
      <c r="D108" s="162">
        <v>9051</v>
      </c>
      <c r="E108" s="162">
        <v>8595</v>
      </c>
      <c r="F108" s="162">
        <v>12402</v>
      </c>
      <c r="G108" s="162">
        <v>16919</v>
      </c>
      <c r="H108" s="162">
        <v>12986</v>
      </c>
      <c r="I108" s="162">
        <v>14967</v>
      </c>
      <c r="J108" s="180">
        <f>IFERROR(I108/H108-1,"-")</f>
        <v>0.15254889881410749</v>
      </c>
      <c r="K108" s="161">
        <f t="shared" ref="K108:K118" si="40">I108-H108</f>
        <v>1981</v>
      </c>
      <c r="L108" s="163">
        <f t="shared" si="39"/>
        <v>7.0776431689417866E-3</v>
      </c>
    </row>
    <row r="109" spans="1:12" x14ac:dyDescent="0.25">
      <c r="A109" s="164" t="s">
        <v>105</v>
      </c>
      <c r="B109" s="165" t="s">
        <v>105</v>
      </c>
      <c r="C109" s="166">
        <v>2338</v>
      </c>
      <c r="D109" s="166">
        <v>1581</v>
      </c>
      <c r="E109" s="166">
        <v>8163</v>
      </c>
      <c r="F109" s="166">
        <v>5593</v>
      </c>
      <c r="G109" s="166">
        <v>7210</v>
      </c>
      <c r="H109" s="166">
        <v>3439</v>
      </c>
      <c r="I109" s="166">
        <v>4588</v>
      </c>
      <c r="J109" s="181">
        <f>IFERROR(I109/H109-1,"-")</f>
        <v>0.33410875254434425</v>
      </c>
      <c r="K109" s="165">
        <f t="shared" si="40"/>
        <v>1149</v>
      </c>
      <c r="L109" s="167">
        <f t="shared" si="39"/>
        <v>2.1695882180199719E-3</v>
      </c>
    </row>
    <row r="110" spans="1:12" x14ac:dyDescent="0.25">
      <c r="A110" s="164" t="s">
        <v>102</v>
      </c>
      <c r="B110" s="165" t="s">
        <v>102</v>
      </c>
      <c r="C110" s="166">
        <v>5080</v>
      </c>
      <c r="D110" s="166">
        <v>7470</v>
      </c>
      <c r="E110" s="166">
        <v>432</v>
      </c>
      <c r="F110" s="166">
        <v>6809</v>
      </c>
      <c r="G110" s="166">
        <v>9709</v>
      </c>
      <c r="H110" s="166">
        <v>9547</v>
      </c>
      <c r="I110" s="166">
        <v>10379</v>
      </c>
      <c r="J110" s="181">
        <f>IFERROR(I110/H110-1,"-")</f>
        <v>8.7147795118885485E-2</v>
      </c>
      <c r="K110" s="165">
        <f t="shared" si="40"/>
        <v>832</v>
      </c>
      <c r="L110" s="167">
        <f t="shared" si="39"/>
        <v>4.9080549509218146E-3</v>
      </c>
    </row>
    <row r="111" spans="1:12" x14ac:dyDescent="0.25">
      <c r="A111" s="1"/>
      <c r="B111" s="161" t="s">
        <v>109</v>
      </c>
      <c r="C111" s="162">
        <v>50595</v>
      </c>
      <c r="D111" s="162">
        <v>35585</v>
      </c>
      <c r="E111" s="162">
        <v>7412</v>
      </c>
      <c r="F111" s="162">
        <v>62028</v>
      </c>
      <c r="G111" s="162">
        <v>78044</v>
      </c>
      <c r="H111" s="162">
        <v>77049</v>
      </c>
      <c r="I111" s="162">
        <v>82544</v>
      </c>
      <c r="J111" s="180">
        <f>IFERROR(I111/H111-1,"-")</f>
        <v>7.131825202144082E-2</v>
      </c>
      <c r="K111" s="161">
        <f t="shared" si="40"/>
        <v>5495</v>
      </c>
      <c r="L111" s="163">
        <f t="shared" si="39"/>
        <v>3.9033672595518862E-2</v>
      </c>
    </row>
    <row r="112" spans="1:12" s="57" customFormat="1" x14ac:dyDescent="0.25">
      <c r="B112" s="165" t="s">
        <v>112</v>
      </c>
      <c r="C112" s="166">
        <v>26206</v>
      </c>
      <c r="D112" s="166">
        <v>19611</v>
      </c>
      <c r="E112" s="166">
        <v>1903</v>
      </c>
      <c r="F112" s="166">
        <v>33626</v>
      </c>
      <c r="G112" s="166">
        <v>48062</v>
      </c>
      <c r="H112" s="166">
        <v>44675</v>
      </c>
      <c r="I112" s="166">
        <v>45551</v>
      </c>
      <c r="J112" s="181">
        <f t="shared" ref="J112:J119" si="41">IFERROR(I112/H112-1,"-")</f>
        <v>1.9608282036933433E-2</v>
      </c>
      <c r="K112" s="165">
        <f t="shared" si="40"/>
        <v>876</v>
      </c>
      <c r="L112" s="167">
        <f t="shared" si="39"/>
        <v>2.1540303600485557E-2</v>
      </c>
    </row>
    <row r="113" spans="1:12" s="57" customFormat="1" x14ac:dyDescent="0.25">
      <c r="B113" s="165" t="s">
        <v>115</v>
      </c>
      <c r="C113" s="166">
        <v>5485</v>
      </c>
      <c r="D113" s="166">
        <v>2289</v>
      </c>
      <c r="E113" s="166">
        <v>1563</v>
      </c>
      <c r="F113" s="166">
        <v>3625</v>
      </c>
      <c r="G113" s="166">
        <v>4350</v>
      </c>
      <c r="H113" s="166">
        <v>3904</v>
      </c>
      <c r="I113" s="166">
        <v>4616</v>
      </c>
      <c r="J113" s="181">
        <f t="shared" si="41"/>
        <v>0.18237704918032782</v>
      </c>
      <c r="K113" s="165">
        <f t="shared" si="40"/>
        <v>712</v>
      </c>
      <c r="L113" s="167">
        <f t="shared" si="39"/>
        <v>2.182828948208411E-3</v>
      </c>
    </row>
    <row r="114" spans="1:12" x14ac:dyDescent="0.25">
      <c r="A114" s="1"/>
      <c r="B114" s="165" t="s">
        <v>118</v>
      </c>
      <c r="C114" s="166">
        <v>5574</v>
      </c>
      <c r="D114" s="166">
        <v>1751</v>
      </c>
      <c r="E114" s="166">
        <v>1721</v>
      </c>
      <c r="F114" s="166">
        <v>4148</v>
      </c>
      <c r="G114" s="166">
        <v>6969</v>
      </c>
      <c r="H114" s="166">
        <v>4815</v>
      </c>
      <c r="I114" s="166">
        <v>6251</v>
      </c>
      <c r="J114" s="181">
        <f t="shared" si="41"/>
        <v>0.29823468328141223</v>
      </c>
      <c r="K114" s="165">
        <f t="shared" si="40"/>
        <v>1436</v>
      </c>
      <c r="L114" s="167">
        <f t="shared" si="39"/>
        <v>2.9559930145690591E-3</v>
      </c>
    </row>
    <row r="115" spans="1:12" x14ac:dyDescent="0.25">
      <c r="A115" s="1"/>
      <c r="B115" s="165" t="s">
        <v>125</v>
      </c>
      <c r="C115" s="166">
        <v>1341</v>
      </c>
      <c r="D115" s="166">
        <v>686</v>
      </c>
      <c r="E115" s="166">
        <v>111</v>
      </c>
      <c r="F115" s="166">
        <v>3003</v>
      </c>
      <c r="G115" s="166">
        <v>2906</v>
      </c>
      <c r="H115" s="166">
        <v>3140</v>
      </c>
      <c r="I115" s="166">
        <v>3264</v>
      </c>
      <c r="J115" s="181">
        <f t="shared" si="41"/>
        <v>3.9490445859872603E-2</v>
      </c>
      <c r="K115" s="165">
        <f t="shared" si="40"/>
        <v>124</v>
      </c>
      <c r="L115" s="167">
        <f t="shared" si="39"/>
        <v>1.5434908333952023E-3</v>
      </c>
    </row>
    <row r="116" spans="1:12" x14ac:dyDescent="0.25">
      <c r="A116" s="1"/>
      <c r="B116" s="165" t="s">
        <v>121</v>
      </c>
      <c r="C116" s="166">
        <v>1555</v>
      </c>
      <c r="D116" s="166">
        <v>1071</v>
      </c>
      <c r="E116" s="166">
        <v>207</v>
      </c>
      <c r="F116" s="166">
        <v>2726</v>
      </c>
      <c r="G116" s="166">
        <v>2212</v>
      </c>
      <c r="H116" s="166">
        <v>2520</v>
      </c>
      <c r="I116" s="166">
        <v>2372</v>
      </c>
      <c r="J116" s="181">
        <f t="shared" si="41"/>
        <v>-5.8730158730158744E-2</v>
      </c>
      <c r="K116" s="165">
        <f t="shared" si="40"/>
        <v>-148</v>
      </c>
      <c r="L116" s="167">
        <f t="shared" si="39"/>
        <v>1.1216790002492095E-3</v>
      </c>
    </row>
    <row r="117" spans="1:12" x14ac:dyDescent="0.25">
      <c r="A117" s="1"/>
      <c r="B117" s="165" t="s">
        <v>130</v>
      </c>
      <c r="C117" s="166">
        <v>525</v>
      </c>
      <c r="D117" s="166">
        <v>440</v>
      </c>
      <c r="E117" s="166">
        <v>4</v>
      </c>
      <c r="F117" s="166">
        <v>541</v>
      </c>
      <c r="G117" s="166">
        <v>800</v>
      </c>
      <c r="H117" s="166">
        <v>1154</v>
      </c>
      <c r="I117" s="166">
        <v>934</v>
      </c>
      <c r="J117" s="181">
        <f t="shared" si="41"/>
        <v>-0.19064124783362213</v>
      </c>
      <c r="K117" s="165">
        <f t="shared" si="40"/>
        <v>-220</v>
      </c>
      <c r="L117" s="167">
        <f t="shared" si="39"/>
        <v>4.4167292842865161E-4</v>
      </c>
    </row>
    <row r="118" spans="1:12" x14ac:dyDescent="0.25">
      <c r="A118" s="164" t="s">
        <v>146</v>
      </c>
      <c r="B118" s="165" t="s">
        <v>133</v>
      </c>
      <c r="C118" s="166">
        <v>980</v>
      </c>
      <c r="D118" s="166">
        <v>1160</v>
      </c>
      <c r="E118" s="166">
        <v>4</v>
      </c>
      <c r="F118" s="166">
        <v>791</v>
      </c>
      <c r="G118" s="166">
        <v>559</v>
      </c>
      <c r="H118" s="166">
        <v>1352</v>
      </c>
      <c r="I118" s="166">
        <v>797</v>
      </c>
      <c r="J118" s="181">
        <f t="shared" si="41"/>
        <v>-0.41050295857988162</v>
      </c>
      <c r="K118" s="165">
        <f t="shared" si="40"/>
        <v>-555</v>
      </c>
      <c r="L118" s="167">
        <f t="shared" si="39"/>
        <v>3.7688792714950253E-4</v>
      </c>
    </row>
    <row r="119" spans="1:12" x14ac:dyDescent="0.25">
      <c r="A119" s="169" t="s">
        <v>147</v>
      </c>
      <c r="B119" s="170" t="s">
        <v>147</v>
      </c>
      <c r="C119" s="171">
        <f t="shared" ref="C119" si="42">C111-SUM(C112:C118)</f>
        <v>8929</v>
      </c>
      <c r="D119" s="171">
        <f t="shared" ref="D119:I119" si="43">D111-SUM(D112:D118)</f>
        <v>8577</v>
      </c>
      <c r="E119" s="171">
        <f t="shared" si="43"/>
        <v>1899</v>
      </c>
      <c r="F119" s="171">
        <f t="shared" si="43"/>
        <v>13568</v>
      </c>
      <c r="G119" s="171">
        <f t="shared" si="43"/>
        <v>12186</v>
      </c>
      <c r="H119" s="171">
        <f t="shared" si="43"/>
        <v>15489</v>
      </c>
      <c r="I119" s="171">
        <f t="shared" si="43"/>
        <v>18759</v>
      </c>
      <c r="J119" s="182">
        <f t="shared" si="41"/>
        <v>0.21111756730582987</v>
      </c>
      <c r="K119" s="170">
        <f>I119-H119</f>
        <v>3270</v>
      </c>
      <c r="L119" s="172">
        <f t="shared" si="39"/>
        <v>8.870816343033272E-3</v>
      </c>
    </row>
    <row r="120" spans="1:12" x14ac:dyDescent="0.25">
      <c r="A120" s="1"/>
      <c r="B120" s="157" t="s">
        <v>53</v>
      </c>
      <c r="C120" s="155"/>
      <c r="D120" s="155"/>
      <c r="E120" s="155"/>
      <c r="F120" s="155"/>
      <c r="G120" s="155"/>
      <c r="H120" s="155"/>
      <c r="I120" s="155"/>
      <c r="J120" s="156"/>
      <c r="K120" s="156"/>
      <c r="L120" s="155"/>
    </row>
    <row r="121" spans="1:12" x14ac:dyDescent="0.25">
      <c r="A121" s="1"/>
      <c r="B121" s="158" t="s">
        <v>70</v>
      </c>
      <c r="C121" s="178">
        <v>83988</v>
      </c>
      <c r="D121" s="178">
        <v>55825</v>
      </c>
      <c r="E121" s="178">
        <v>33575</v>
      </c>
      <c r="F121" s="178">
        <v>72145</v>
      </c>
      <c r="G121" s="178">
        <v>94906</v>
      </c>
      <c r="H121" s="178">
        <v>93060</v>
      </c>
      <c r="I121" s="178">
        <v>102316</v>
      </c>
      <c r="J121" s="179">
        <f>IFERROR(I121/H121-1,"-")</f>
        <v>9.9462712228669758E-2</v>
      </c>
      <c r="K121" s="178">
        <f>I121-H121</f>
        <v>9256</v>
      </c>
      <c r="L121" s="179">
        <f t="shared" ref="L121:L133" si="44">I121/I$9</f>
        <v>4.8383519641441025E-2</v>
      </c>
    </row>
    <row r="122" spans="1:12" x14ac:dyDescent="0.25">
      <c r="A122" s="1" t="s">
        <v>98</v>
      </c>
      <c r="B122" s="161" t="s">
        <v>99</v>
      </c>
      <c r="C122" s="162">
        <v>39755</v>
      </c>
      <c r="D122" s="162">
        <v>28023</v>
      </c>
      <c r="E122" s="162">
        <v>20437</v>
      </c>
      <c r="F122" s="162">
        <v>38992</v>
      </c>
      <c r="G122" s="162">
        <v>51752</v>
      </c>
      <c r="H122" s="162">
        <v>49827</v>
      </c>
      <c r="I122" s="162">
        <v>56290</v>
      </c>
      <c r="J122" s="180">
        <f>IFERROR(I122/H122-1,"-")</f>
        <v>0.12970879242177946</v>
      </c>
      <c r="K122" s="161">
        <f t="shared" ref="K122:K132" si="45">I122-H122</f>
        <v>6463</v>
      </c>
      <c r="L122" s="163">
        <f t="shared" si="44"/>
        <v>2.6618596510973019E-2</v>
      </c>
    </row>
    <row r="123" spans="1:12" x14ac:dyDescent="0.25">
      <c r="A123" s="164" t="s">
        <v>105</v>
      </c>
      <c r="B123" s="165" t="s">
        <v>105</v>
      </c>
      <c r="C123" s="166">
        <v>18498</v>
      </c>
      <c r="D123" s="166">
        <v>14178</v>
      </c>
      <c r="E123" s="166">
        <v>10772</v>
      </c>
      <c r="F123" s="166">
        <v>18595</v>
      </c>
      <c r="G123" s="166">
        <v>23547</v>
      </c>
      <c r="H123" s="166">
        <v>21592</v>
      </c>
      <c r="I123" s="166">
        <v>26667</v>
      </c>
      <c r="J123" s="181">
        <f>IFERROR(I123/H123-1,"-")</f>
        <v>0.23504075583549455</v>
      </c>
      <c r="K123" s="165">
        <f t="shared" si="45"/>
        <v>5075</v>
      </c>
      <c r="L123" s="167">
        <f t="shared" si="44"/>
        <v>1.2610376854825325E-2</v>
      </c>
    </row>
    <row r="124" spans="1:12" x14ac:dyDescent="0.25">
      <c r="A124" s="164" t="s">
        <v>102</v>
      </c>
      <c r="B124" s="165" t="s">
        <v>102</v>
      </c>
      <c r="C124" s="166">
        <v>21257</v>
      </c>
      <c r="D124" s="166">
        <v>13845</v>
      </c>
      <c r="E124" s="166">
        <v>9665</v>
      </c>
      <c r="F124" s="166">
        <v>20397</v>
      </c>
      <c r="G124" s="166">
        <v>28205</v>
      </c>
      <c r="H124" s="166">
        <v>28235</v>
      </c>
      <c r="I124" s="166">
        <v>29623</v>
      </c>
      <c r="J124" s="181">
        <f>IFERROR(I124/H124-1,"-")</f>
        <v>4.9158845404639662E-2</v>
      </c>
      <c r="K124" s="165">
        <f t="shared" si="45"/>
        <v>1388</v>
      </c>
      <c r="L124" s="167">
        <f t="shared" si="44"/>
        <v>1.4008219656147694E-2</v>
      </c>
    </row>
    <row r="125" spans="1:12" x14ac:dyDescent="0.25">
      <c r="A125" s="1"/>
      <c r="B125" s="161" t="s">
        <v>109</v>
      </c>
      <c r="C125" s="162">
        <v>44233</v>
      </c>
      <c r="D125" s="162">
        <v>27802</v>
      </c>
      <c r="E125" s="162">
        <v>13138</v>
      </c>
      <c r="F125" s="162">
        <v>33153</v>
      </c>
      <c r="G125" s="162">
        <v>43154</v>
      </c>
      <c r="H125" s="162">
        <v>43233</v>
      </c>
      <c r="I125" s="162">
        <v>46026</v>
      </c>
      <c r="J125" s="180">
        <f>IFERROR(I125/H125-1,"-")</f>
        <v>6.4603427936992475E-2</v>
      </c>
      <c r="K125" s="161">
        <f t="shared" si="45"/>
        <v>2793</v>
      </c>
      <c r="L125" s="163">
        <f t="shared" si="44"/>
        <v>2.1764923130468006E-2</v>
      </c>
    </row>
    <row r="126" spans="1:12" s="57" customFormat="1" x14ac:dyDescent="0.25">
      <c r="B126" s="165" t="s">
        <v>112</v>
      </c>
      <c r="C126" s="166">
        <v>4821</v>
      </c>
      <c r="D126" s="166">
        <v>3076</v>
      </c>
      <c r="E126" s="166">
        <v>380</v>
      </c>
      <c r="F126" s="166">
        <v>3428</v>
      </c>
      <c r="G126" s="166">
        <v>5037</v>
      </c>
      <c r="H126" s="166">
        <v>5398</v>
      </c>
      <c r="I126" s="166">
        <v>4971</v>
      </c>
      <c r="J126" s="181">
        <f t="shared" ref="J126:J133" si="46">IFERROR(I126/H126-1,"-")</f>
        <v>-7.9103371619118179E-2</v>
      </c>
      <c r="K126" s="165">
        <f t="shared" si="45"/>
        <v>-427</v>
      </c>
      <c r="L126" s="167">
        <f t="shared" si="44"/>
        <v>2.3507024916689799E-3</v>
      </c>
    </row>
    <row r="127" spans="1:12" s="57" customFormat="1" x14ac:dyDescent="0.25">
      <c r="B127" s="165" t="s">
        <v>115</v>
      </c>
      <c r="C127" s="166">
        <v>5214</v>
      </c>
      <c r="D127" s="166">
        <v>3190</v>
      </c>
      <c r="E127" s="166">
        <v>1455</v>
      </c>
      <c r="F127" s="166">
        <v>4249</v>
      </c>
      <c r="G127" s="166">
        <v>7179</v>
      </c>
      <c r="H127" s="166">
        <v>6868</v>
      </c>
      <c r="I127" s="166">
        <v>7718</v>
      </c>
      <c r="J127" s="181">
        <f t="shared" si="46"/>
        <v>0.12376237623762387</v>
      </c>
      <c r="K127" s="165">
        <f t="shared" si="45"/>
        <v>850</v>
      </c>
      <c r="L127" s="167">
        <f t="shared" si="44"/>
        <v>3.6497126997990718E-3</v>
      </c>
    </row>
    <row r="128" spans="1:12" x14ac:dyDescent="0.25">
      <c r="A128" s="1"/>
      <c r="B128" s="165" t="s">
        <v>118</v>
      </c>
      <c r="C128" s="166">
        <v>2726</v>
      </c>
      <c r="D128" s="166">
        <v>2062</v>
      </c>
      <c r="E128" s="166">
        <v>1785</v>
      </c>
      <c r="F128" s="166">
        <v>3286</v>
      </c>
      <c r="G128" s="166">
        <v>3688</v>
      </c>
      <c r="H128" s="166">
        <v>3390</v>
      </c>
      <c r="I128" s="166">
        <v>3485</v>
      </c>
      <c r="J128" s="181">
        <f t="shared" si="46"/>
        <v>2.8023598820059004E-2</v>
      </c>
      <c r="K128" s="165">
        <f t="shared" si="45"/>
        <v>95</v>
      </c>
      <c r="L128" s="167">
        <f t="shared" si="44"/>
        <v>1.647998025239669E-3</v>
      </c>
    </row>
    <row r="129" spans="1:12" x14ac:dyDescent="0.25">
      <c r="A129" s="1"/>
      <c r="B129" s="165" t="s">
        <v>125</v>
      </c>
      <c r="C129" s="166">
        <v>759</v>
      </c>
      <c r="D129" s="166">
        <v>560</v>
      </c>
      <c r="E129" s="166">
        <v>186</v>
      </c>
      <c r="F129" s="166">
        <v>978</v>
      </c>
      <c r="G129" s="166">
        <v>1045</v>
      </c>
      <c r="H129" s="166">
        <v>1076</v>
      </c>
      <c r="I129" s="166">
        <v>1155</v>
      </c>
      <c r="J129" s="181">
        <f t="shared" si="46"/>
        <v>7.3420074349442421E-2</v>
      </c>
      <c r="K129" s="165">
        <f t="shared" si="45"/>
        <v>79</v>
      </c>
      <c r="L129" s="167">
        <f t="shared" si="44"/>
        <v>5.4618012027311846E-4</v>
      </c>
    </row>
    <row r="130" spans="1:12" x14ac:dyDescent="0.25">
      <c r="A130" s="1"/>
      <c r="B130" s="165" t="s">
        <v>121</v>
      </c>
      <c r="C130" s="166">
        <v>576</v>
      </c>
      <c r="D130" s="166">
        <v>480</v>
      </c>
      <c r="E130" s="166">
        <v>153</v>
      </c>
      <c r="F130" s="166">
        <v>715</v>
      </c>
      <c r="G130" s="166">
        <v>829</v>
      </c>
      <c r="H130" s="166">
        <v>811</v>
      </c>
      <c r="I130" s="166">
        <v>919</v>
      </c>
      <c r="J130" s="181">
        <f t="shared" si="46"/>
        <v>0.13316892725030827</v>
      </c>
      <c r="K130" s="165">
        <f t="shared" si="45"/>
        <v>108</v>
      </c>
      <c r="L130" s="167">
        <f t="shared" si="44"/>
        <v>4.3457968011341631E-4</v>
      </c>
    </row>
    <row r="131" spans="1:12" x14ac:dyDescent="0.25">
      <c r="A131" s="1"/>
      <c r="B131" s="165" t="s">
        <v>130</v>
      </c>
      <c r="C131" s="166">
        <v>1026</v>
      </c>
      <c r="D131" s="166">
        <v>673</v>
      </c>
      <c r="E131" s="166">
        <v>17</v>
      </c>
      <c r="F131" s="166">
        <v>543</v>
      </c>
      <c r="G131" s="166">
        <v>765</v>
      </c>
      <c r="H131" s="166">
        <v>870</v>
      </c>
      <c r="I131" s="166">
        <v>695</v>
      </c>
      <c r="J131" s="181">
        <f t="shared" si="46"/>
        <v>-0.20114942528735635</v>
      </c>
      <c r="K131" s="165">
        <f t="shared" si="45"/>
        <v>-175</v>
      </c>
      <c r="L131" s="167">
        <f t="shared" si="44"/>
        <v>3.2865383860590242E-4</v>
      </c>
    </row>
    <row r="132" spans="1:12" x14ac:dyDescent="0.25">
      <c r="A132" s="164" t="s">
        <v>146</v>
      </c>
      <c r="B132" s="165" t="s">
        <v>133</v>
      </c>
      <c r="C132" s="166">
        <v>1558</v>
      </c>
      <c r="D132" s="166">
        <v>1018</v>
      </c>
      <c r="E132" s="166">
        <v>94</v>
      </c>
      <c r="F132" s="166">
        <v>962</v>
      </c>
      <c r="G132" s="166">
        <v>1420</v>
      </c>
      <c r="H132" s="166">
        <v>1355</v>
      </c>
      <c r="I132" s="166">
        <v>1321</v>
      </c>
      <c r="J132" s="181">
        <f t="shared" si="46"/>
        <v>-2.5092250922509218E-2</v>
      </c>
      <c r="K132" s="165">
        <f t="shared" si="45"/>
        <v>-34</v>
      </c>
      <c r="L132" s="167">
        <f t="shared" si="44"/>
        <v>6.2467873496172249E-4</v>
      </c>
    </row>
    <row r="133" spans="1:12" x14ac:dyDescent="0.25">
      <c r="A133" s="169" t="s">
        <v>147</v>
      </c>
      <c r="B133" s="170" t="s">
        <v>147</v>
      </c>
      <c r="C133" s="171">
        <f t="shared" ref="C133" si="47">C125-SUM(C126:C132)</f>
        <v>27553</v>
      </c>
      <c r="D133" s="171">
        <f t="shared" ref="D133:I133" si="48">D125-SUM(D126:D132)</f>
        <v>16743</v>
      </c>
      <c r="E133" s="171">
        <f t="shared" si="48"/>
        <v>9068</v>
      </c>
      <c r="F133" s="171">
        <f t="shared" si="48"/>
        <v>18992</v>
      </c>
      <c r="G133" s="171">
        <f t="shared" si="48"/>
        <v>23191</v>
      </c>
      <c r="H133" s="171">
        <f t="shared" si="48"/>
        <v>23465</v>
      </c>
      <c r="I133" s="171">
        <f t="shared" si="48"/>
        <v>25762</v>
      </c>
      <c r="J133" s="182">
        <f t="shared" si="46"/>
        <v>9.7890475175793634E-2</v>
      </c>
      <c r="K133" s="170">
        <f>I133-H133</f>
        <v>2297</v>
      </c>
      <c r="L133" s="172">
        <f t="shared" si="44"/>
        <v>1.2182417539806128E-2</v>
      </c>
    </row>
    <row r="134" spans="1:12" x14ac:dyDescent="0.25">
      <c r="A134" s="1"/>
      <c r="B134" s="157" t="s">
        <v>54</v>
      </c>
      <c r="C134" s="155"/>
      <c r="D134" s="155"/>
      <c r="E134" s="155"/>
      <c r="F134" s="155"/>
      <c r="G134" s="155"/>
      <c r="H134" s="155"/>
      <c r="I134" s="155"/>
      <c r="J134" s="156"/>
      <c r="K134" s="156"/>
      <c r="L134" s="155"/>
    </row>
    <row r="135" spans="1:12" x14ac:dyDescent="0.25">
      <c r="A135" s="1"/>
      <c r="B135" s="158" t="s">
        <v>70</v>
      </c>
      <c r="C135" s="178">
        <v>97092</v>
      </c>
      <c r="D135" s="178">
        <v>65963</v>
      </c>
      <c r="E135" s="178">
        <v>25757</v>
      </c>
      <c r="F135" s="178">
        <v>98992</v>
      </c>
      <c r="G135" s="178">
        <v>108701</v>
      </c>
      <c r="H135" s="178">
        <v>115706</v>
      </c>
      <c r="I135" s="178">
        <v>112386</v>
      </c>
      <c r="J135" s="179">
        <f>IFERROR(I135/H135-1,"-")</f>
        <v>-2.8693412614730462E-2</v>
      </c>
      <c r="K135" s="178">
        <f>I135-H135</f>
        <v>-3320</v>
      </c>
      <c r="L135" s="179">
        <f t="shared" ref="L135:L147" si="49">I135/I$9</f>
        <v>5.3145453677068993E-2</v>
      </c>
    </row>
    <row r="136" spans="1:12" x14ac:dyDescent="0.25">
      <c r="A136" s="1" t="s">
        <v>98</v>
      </c>
      <c r="B136" s="161" t="s">
        <v>99</v>
      </c>
      <c r="C136" s="162">
        <v>13072</v>
      </c>
      <c r="D136" s="162">
        <v>2995</v>
      </c>
      <c r="E136" s="162">
        <v>14339</v>
      </c>
      <c r="F136" s="162">
        <v>7276</v>
      </c>
      <c r="G136" s="162">
        <v>9404</v>
      </c>
      <c r="H136" s="162">
        <v>6632</v>
      </c>
      <c r="I136" s="162">
        <v>5177</v>
      </c>
      <c r="J136" s="180">
        <f>IFERROR(I136/H136-1,"-")</f>
        <v>-0.21939083232810619</v>
      </c>
      <c r="K136" s="161">
        <f t="shared" ref="K136:K146" si="50">I136-H136</f>
        <v>-1455</v>
      </c>
      <c r="L136" s="163">
        <f t="shared" si="49"/>
        <v>2.4481164351982114E-3</v>
      </c>
    </row>
    <row r="137" spans="1:12" x14ac:dyDescent="0.25">
      <c r="A137" s="164" t="s">
        <v>105</v>
      </c>
      <c r="B137" s="165" t="s">
        <v>105</v>
      </c>
      <c r="C137" s="166">
        <v>7755</v>
      </c>
      <c r="D137" s="166">
        <v>1936</v>
      </c>
      <c r="E137" s="166">
        <v>12667</v>
      </c>
      <c r="F137" s="166">
        <v>4598</v>
      </c>
      <c r="G137" s="166">
        <v>6199</v>
      </c>
      <c r="H137" s="166">
        <v>3880</v>
      </c>
      <c r="I137" s="166">
        <v>2051</v>
      </c>
      <c r="J137" s="181">
        <f>IFERROR(I137/H137-1,"-")</f>
        <v>-0.47139175257731958</v>
      </c>
      <c r="K137" s="165">
        <f t="shared" si="50"/>
        <v>-1829</v>
      </c>
      <c r="L137" s="167">
        <f t="shared" si="49"/>
        <v>9.69883486303174E-4</v>
      </c>
    </row>
    <row r="138" spans="1:12" x14ac:dyDescent="0.25">
      <c r="A138" s="164" t="s">
        <v>102</v>
      </c>
      <c r="B138" s="165" t="s">
        <v>102</v>
      </c>
      <c r="C138" s="166">
        <v>5317</v>
      </c>
      <c r="D138" s="166">
        <v>1059</v>
      </c>
      <c r="E138" s="166">
        <v>1672</v>
      </c>
      <c r="F138" s="166">
        <v>2678</v>
      </c>
      <c r="G138" s="166">
        <v>3205</v>
      </c>
      <c r="H138" s="166">
        <v>2752</v>
      </c>
      <c r="I138" s="166">
        <v>3126</v>
      </c>
      <c r="J138" s="181">
        <f>IFERROR(I138/H138-1,"-")</f>
        <v>0.13590116279069764</v>
      </c>
      <c r="K138" s="165">
        <f t="shared" si="50"/>
        <v>374</v>
      </c>
      <c r="L138" s="167">
        <f t="shared" si="49"/>
        <v>1.4782329488950375E-3</v>
      </c>
    </row>
    <row r="139" spans="1:12" x14ac:dyDescent="0.25">
      <c r="A139" s="1"/>
      <c r="B139" s="161" t="s">
        <v>109</v>
      </c>
      <c r="C139" s="162">
        <v>84020</v>
      </c>
      <c r="D139" s="162">
        <v>62968</v>
      </c>
      <c r="E139" s="162">
        <v>11418</v>
      </c>
      <c r="F139" s="162">
        <v>91716</v>
      </c>
      <c r="G139" s="162">
        <v>99297</v>
      </c>
      <c r="H139" s="162">
        <v>109074</v>
      </c>
      <c r="I139" s="162">
        <v>107209</v>
      </c>
      <c r="J139" s="180">
        <f>IFERROR(I139/H139-1,"-")</f>
        <v>-1.7098483598291025E-2</v>
      </c>
      <c r="K139" s="161">
        <f t="shared" si="50"/>
        <v>-1865</v>
      </c>
      <c r="L139" s="163">
        <f t="shared" si="49"/>
        <v>5.0697337241870782E-2</v>
      </c>
    </row>
    <row r="140" spans="1:12" s="57" customFormat="1" x14ac:dyDescent="0.25">
      <c r="B140" s="165" t="s">
        <v>112</v>
      </c>
      <c r="C140" s="166">
        <v>37458</v>
      </c>
      <c r="D140" s="166">
        <v>28766</v>
      </c>
      <c r="E140" s="166">
        <v>432</v>
      </c>
      <c r="F140" s="166">
        <v>35795</v>
      </c>
      <c r="G140" s="166">
        <v>37197</v>
      </c>
      <c r="H140" s="166">
        <v>43781</v>
      </c>
      <c r="I140" s="166">
        <v>45363</v>
      </c>
      <c r="J140" s="181">
        <f t="shared" ref="J140:J147" si="51">IFERROR(I140/H140-1,"-")</f>
        <v>3.6134396199264618E-2</v>
      </c>
      <c r="K140" s="165">
        <f t="shared" si="50"/>
        <v>1582</v>
      </c>
      <c r="L140" s="167">
        <f t="shared" si="49"/>
        <v>2.1451401554934607E-2</v>
      </c>
    </row>
    <row r="141" spans="1:12" s="57" customFormat="1" x14ac:dyDescent="0.25">
      <c r="B141" s="165" t="s">
        <v>115</v>
      </c>
      <c r="C141" s="166">
        <v>5903</v>
      </c>
      <c r="D141" s="166">
        <v>4028</v>
      </c>
      <c r="E141" s="166">
        <v>1238</v>
      </c>
      <c r="F141" s="166">
        <v>6746</v>
      </c>
      <c r="G141" s="166">
        <v>8886</v>
      </c>
      <c r="H141" s="166">
        <v>10992</v>
      </c>
      <c r="I141" s="166">
        <v>9839</v>
      </c>
      <c r="J141" s="181">
        <f t="shared" si="51"/>
        <v>-0.10489446870451236</v>
      </c>
      <c r="K141" s="165">
        <f t="shared" si="50"/>
        <v>-1153</v>
      </c>
      <c r="L141" s="167">
        <f t="shared" si="49"/>
        <v>4.6526980115733441E-3</v>
      </c>
    </row>
    <row r="142" spans="1:12" x14ac:dyDescent="0.25">
      <c r="A142" s="1"/>
      <c r="B142" s="165" t="s">
        <v>118</v>
      </c>
      <c r="C142" s="166">
        <v>7707</v>
      </c>
      <c r="D142" s="166">
        <v>4260</v>
      </c>
      <c r="E142" s="166">
        <v>3712</v>
      </c>
      <c r="F142" s="166">
        <v>10664</v>
      </c>
      <c r="G142" s="166">
        <v>9691</v>
      </c>
      <c r="H142" s="166">
        <v>10950</v>
      </c>
      <c r="I142" s="166">
        <v>9275</v>
      </c>
      <c r="J142" s="181">
        <f t="shared" si="51"/>
        <v>-0.15296803652968038</v>
      </c>
      <c r="K142" s="165">
        <f t="shared" si="50"/>
        <v>-1675</v>
      </c>
      <c r="L142" s="167">
        <f t="shared" si="49"/>
        <v>4.3859918749204968E-3</v>
      </c>
    </row>
    <row r="143" spans="1:12" x14ac:dyDescent="0.25">
      <c r="A143" s="1"/>
      <c r="B143" s="165" t="s">
        <v>125</v>
      </c>
      <c r="C143" s="166">
        <v>1740</v>
      </c>
      <c r="D143" s="166">
        <v>933</v>
      </c>
      <c r="E143" s="166">
        <v>146</v>
      </c>
      <c r="F143" s="166">
        <v>3918</v>
      </c>
      <c r="G143" s="166">
        <v>3812</v>
      </c>
      <c r="H143" s="166">
        <v>2886</v>
      </c>
      <c r="I143" s="166">
        <v>2730</v>
      </c>
      <c r="J143" s="181">
        <f t="shared" si="51"/>
        <v>-5.4054054054054057E-2</v>
      </c>
      <c r="K143" s="165">
        <f t="shared" si="50"/>
        <v>-156</v>
      </c>
      <c r="L143" s="167">
        <f t="shared" si="49"/>
        <v>1.2909711933728255E-3</v>
      </c>
    </row>
    <row r="144" spans="1:12" x14ac:dyDescent="0.25">
      <c r="A144" s="1"/>
      <c r="B144" s="165" t="s">
        <v>121</v>
      </c>
      <c r="C144" s="166">
        <v>1737</v>
      </c>
      <c r="D144" s="166">
        <v>1112</v>
      </c>
      <c r="E144" s="166">
        <v>270</v>
      </c>
      <c r="F144" s="166">
        <v>2235</v>
      </c>
      <c r="G144" s="166">
        <v>1875</v>
      </c>
      <c r="H144" s="166">
        <v>2309</v>
      </c>
      <c r="I144" s="166">
        <v>1949</v>
      </c>
      <c r="J144" s="181">
        <f t="shared" si="51"/>
        <v>-0.15591165006496321</v>
      </c>
      <c r="K144" s="165">
        <f t="shared" si="50"/>
        <v>-360</v>
      </c>
      <c r="L144" s="167">
        <f t="shared" si="49"/>
        <v>9.2164939775957384E-4</v>
      </c>
    </row>
    <row r="145" spans="1:12" x14ac:dyDescent="0.25">
      <c r="A145" s="1"/>
      <c r="B145" s="165" t="s">
        <v>130</v>
      </c>
      <c r="C145" s="166">
        <v>1809</v>
      </c>
      <c r="D145" s="166">
        <v>2356</v>
      </c>
      <c r="E145" s="166">
        <v>26</v>
      </c>
      <c r="F145" s="166">
        <v>2250</v>
      </c>
      <c r="G145" s="166">
        <v>2734</v>
      </c>
      <c r="H145" s="166">
        <v>2465</v>
      </c>
      <c r="I145" s="166">
        <v>2661</v>
      </c>
      <c r="J145" s="181">
        <f t="shared" si="51"/>
        <v>7.9513184584178553E-2</v>
      </c>
      <c r="K145" s="165">
        <f t="shared" si="50"/>
        <v>196</v>
      </c>
      <c r="L145" s="167">
        <f t="shared" si="49"/>
        <v>1.258342251122743E-3</v>
      </c>
    </row>
    <row r="146" spans="1:12" x14ac:dyDescent="0.25">
      <c r="A146" s="164" t="s">
        <v>146</v>
      </c>
      <c r="B146" s="165" t="s">
        <v>133</v>
      </c>
      <c r="C146" s="166">
        <v>5357</v>
      </c>
      <c r="D146" s="166">
        <v>4700</v>
      </c>
      <c r="E146" s="166">
        <v>46</v>
      </c>
      <c r="F146" s="166">
        <v>1087</v>
      </c>
      <c r="G146" s="166">
        <v>1972</v>
      </c>
      <c r="H146" s="166">
        <v>1825</v>
      </c>
      <c r="I146" s="166">
        <v>1304</v>
      </c>
      <c r="J146" s="181">
        <f t="shared" si="51"/>
        <v>-0.28547945205479452</v>
      </c>
      <c r="K146" s="165">
        <f t="shared" si="50"/>
        <v>-521</v>
      </c>
      <c r="L146" s="167">
        <f t="shared" si="49"/>
        <v>6.1663972020445574E-4</v>
      </c>
    </row>
    <row r="147" spans="1:12" x14ac:dyDescent="0.25">
      <c r="A147" s="169" t="s">
        <v>147</v>
      </c>
      <c r="B147" s="170" t="s">
        <v>147</v>
      </c>
      <c r="C147" s="171">
        <f t="shared" ref="C147" si="52">C139-SUM(C140:C146)</f>
        <v>22309</v>
      </c>
      <c r="D147" s="171">
        <f t="shared" ref="D147:I147" si="53">D139-SUM(D140:D146)</f>
        <v>16813</v>
      </c>
      <c r="E147" s="171">
        <f t="shared" si="53"/>
        <v>5548</v>
      </c>
      <c r="F147" s="171">
        <f t="shared" si="53"/>
        <v>29021</v>
      </c>
      <c r="G147" s="171">
        <f t="shared" si="53"/>
        <v>33130</v>
      </c>
      <c r="H147" s="171">
        <f t="shared" si="53"/>
        <v>33866</v>
      </c>
      <c r="I147" s="171">
        <f t="shared" si="53"/>
        <v>34088</v>
      </c>
      <c r="J147" s="182">
        <f t="shared" si="51"/>
        <v>6.555247150534349E-3</v>
      </c>
      <c r="K147" s="170">
        <f>I147-H147</f>
        <v>222</v>
      </c>
      <c r="L147" s="172">
        <f t="shared" si="49"/>
        <v>1.6119643237982737E-2</v>
      </c>
    </row>
    <row r="148" spans="1:12" x14ac:dyDescent="0.25">
      <c r="A148" s="1"/>
      <c r="B148" s="157" t="s">
        <v>55</v>
      </c>
      <c r="C148" s="155"/>
      <c r="D148" s="155"/>
      <c r="E148" s="155"/>
      <c r="F148" s="155"/>
      <c r="G148" s="155"/>
      <c r="H148" s="155"/>
      <c r="I148" s="155"/>
      <c r="J148" s="156"/>
      <c r="K148" s="156"/>
      <c r="L148" s="155"/>
    </row>
    <row r="149" spans="1:12" x14ac:dyDescent="0.25">
      <c r="A149" s="1"/>
      <c r="B149" s="158" t="s">
        <v>70</v>
      </c>
      <c r="C149" s="178">
        <v>50019</v>
      </c>
      <c r="D149" s="178">
        <v>29561</v>
      </c>
      <c r="E149" s="178">
        <v>12564</v>
      </c>
      <c r="F149" s="178">
        <v>41661</v>
      </c>
      <c r="G149" s="178">
        <v>48217</v>
      </c>
      <c r="H149" s="178">
        <v>50827</v>
      </c>
      <c r="I149" s="178">
        <v>47485</v>
      </c>
      <c r="J149" s="179">
        <f>IFERROR(I149/H149-1,"-")</f>
        <v>-6.5752454404155225E-2</v>
      </c>
      <c r="K149" s="178">
        <f>I149-H149</f>
        <v>-3342</v>
      </c>
      <c r="L149" s="179">
        <f t="shared" ref="L149:L161" si="54">I149/I$9</f>
        <v>2.2454859749929897E-2</v>
      </c>
    </row>
    <row r="150" spans="1:12" x14ac:dyDescent="0.25">
      <c r="A150" s="1" t="s">
        <v>98</v>
      </c>
      <c r="B150" s="161" t="s">
        <v>99</v>
      </c>
      <c r="C150" s="162">
        <v>17590</v>
      </c>
      <c r="D150" s="162">
        <v>10044</v>
      </c>
      <c r="E150" s="162">
        <v>8200</v>
      </c>
      <c r="F150" s="162">
        <v>19248</v>
      </c>
      <c r="G150" s="162">
        <v>20140</v>
      </c>
      <c r="H150" s="162">
        <v>18943</v>
      </c>
      <c r="I150" s="162">
        <v>16172</v>
      </c>
      <c r="J150" s="180">
        <f>IFERROR(I150/H150-1,"-")</f>
        <v>-0.14628094810748038</v>
      </c>
      <c r="K150" s="161">
        <f t="shared" ref="K150:K160" si="55">I150-H150</f>
        <v>-2771</v>
      </c>
      <c r="L150" s="163">
        <f t="shared" si="54"/>
        <v>7.6474674502656891E-3</v>
      </c>
    </row>
    <row r="151" spans="1:12" x14ac:dyDescent="0.25">
      <c r="A151" s="164" t="s">
        <v>105</v>
      </c>
      <c r="B151" s="165" t="s">
        <v>105</v>
      </c>
      <c r="C151" s="166">
        <v>9826</v>
      </c>
      <c r="D151" s="166">
        <v>4891</v>
      </c>
      <c r="E151" s="166">
        <v>7190</v>
      </c>
      <c r="F151" s="166">
        <v>13107</v>
      </c>
      <c r="G151" s="166">
        <v>13883</v>
      </c>
      <c r="H151" s="166">
        <v>13713</v>
      </c>
      <c r="I151" s="166">
        <v>10728</v>
      </c>
      <c r="J151" s="181">
        <f>IFERROR(I151/H151-1,"-")</f>
        <v>-0.21767665718661122</v>
      </c>
      <c r="K151" s="165">
        <f t="shared" si="55"/>
        <v>-2985</v>
      </c>
      <c r="L151" s="167">
        <f t="shared" si="54"/>
        <v>5.0730911950562898E-3</v>
      </c>
    </row>
    <row r="152" spans="1:12" x14ac:dyDescent="0.25">
      <c r="A152" s="164" t="s">
        <v>102</v>
      </c>
      <c r="B152" s="165" t="s">
        <v>102</v>
      </c>
      <c r="C152" s="166">
        <v>7764</v>
      </c>
      <c r="D152" s="166">
        <v>5153</v>
      </c>
      <c r="E152" s="166">
        <v>1010</v>
      </c>
      <c r="F152" s="166">
        <v>6141</v>
      </c>
      <c r="G152" s="166">
        <v>6257</v>
      </c>
      <c r="H152" s="166">
        <v>5230</v>
      </c>
      <c r="I152" s="166">
        <v>5444</v>
      </c>
      <c r="J152" s="181">
        <f>IFERROR(I152/H152-1,"-")</f>
        <v>4.0917782026768545E-2</v>
      </c>
      <c r="K152" s="165">
        <f t="shared" si="55"/>
        <v>214</v>
      </c>
      <c r="L152" s="167">
        <f t="shared" si="54"/>
        <v>2.5743762552093998E-3</v>
      </c>
    </row>
    <row r="153" spans="1:12" x14ac:dyDescent="0.25">
      <c r="A153" s="1"/>
      <c r="B153" s="161" t="s">
        <v>109</v>
      </c>
      <c r="C153" s="162">
        <v>32429</v>
      </c>
      <c r="D153" s="162">
        <v>19517</v>
      </c>
      <c r="E153" s="162">
        <v>4364</v>
      </c>
      <c r="F153" s="162">
        <v>22413</v>
      </c>
      <c r="G153" s="162">
        <v>28077</v>
      </c>
      <c r="H153" s="162">
        <v>31884</v>
      </c>
      <c r="I153" s="162">
        <v>31313</v>
      </c>
      <c r="J153" s="180">
        <f>IFERROR(I153/H153-1,"-")</f>
        <v>-1.7908668924852544E-2</v>
      </c>
      <c r="K153" s="161">
        <f t="shared" si="55"/>
        <v>-571</v>
      </c>
      <c r="L153" s="163">
        <f t="shared" si="54"/>
        <v>1.4807392299664206E-2</v>
      </c>
    </row>
    <row r="154" spans="1:12" s="57" customFormat="1" x14ac:dyDescent="0.25">
      <c r="B154" s="165" t="s">
        <v>112</v>
      </c>
      <c r="C154" s="166">
        <v>10172</v>
      </c>
      <c r="D154" s="166">
        <v>5840</v>
      </c>
      <c r="E154" s="166">
        <v>165</v>
      </c>
      <c r="F154" s="166">
        <v>7485</v>
      </c>
      <c r="G154" s="166">
        <v>9164</v>
      </c>
      <c r="H154" s="166">
        <v>9757</v>
      </c>
      <c r="I154" s="166">
        <v>7359</v>
      </c>
      <c r="J154" s="181">
        <f t="shared" ref="J154:J161" si="56">IFERROR(I154/H154-1,"-")</f>
        <v>-0.24577226606538893</v>
      </c>
      <c r="K154" s="165">
        <f t="shared" si="55"/>
        <v>-2398</v>
      </c>
      <c r="L154" s="167">
        <f t="shared" si="54"/>
        <v>3.4799476234544401E-3</v>
      </c>
    </row>
    <row r="155" spans="1:12" s="57" customFormat="1" x14ac:dyDescent="0.25">
      <c r="B155" s="165" t="s">
        <v>115</v>
      </c>
      <c r="C155" s="166">
        <v>9273</v>
      </c>
      <c r="D155" s="166">
        <v>5801</v>
      </c>
      <c r="E155" s="166">
        <v>1003</v>
      </c>
      <c r="F155" s="166">
        <v>5795</v>
      </c>
      <c r="G155" s="166">
        <v>6402</v>
      </c>
      <c r="H155" s="166">
        <v>7021</v>
      </c>
      <c r="I155" s="166">
        <v>6658</v>
      </c>
      <c r="J155" s="181">
        <f t="shared" si="56"/>
        <v>-5.1702036746902102E-2</v>
      </c>
      <c r="K155" s="165">
        <f t="shared" si="55"/>
        <v>-363</v>
      </c>
      <c r="L155" s="167">
        <f t="shared" si="54"/>
        <v>3.1484564855224439E-3</v>
      </c>
    </row>
    <row r="156" spans="1:12" x14ac:dyDescent="0.25">
      <c r="A156" s="1"/>
      <c r="B156" s="165" t="s">
        <v>118</v>
      </c>
      <c r="C156" s="166">
        <v>3724</v>
      </c>
      <c r="D156" s="166">
        <v>2092</v>
      </c>
      <c r="E156" s="166">
        <v>1107</v>
      </c>
      <c r="F156" s="166">
        <v>2386</v>
      </c>
      <c r="G156" s="166">
        <v>3640</v>
      </c>
      <c r="H156" s="166">
        <v>4344</v>
      </c>
      <c r="I156" s="166">
        <v>6777</v>
      </c>
      <c r="J156" s="181">
        <f t="shared" si="56"/>
        <v>0.56008287292817682</v>
      </c>
      <c r="K156" s="165">
        <f t="shared" si="55"/>
        <v>2433</v>
      </c>
      <c r="L156" s="167">
        <f t="shared" si="54"/>
        <v>3.2047295888233103E-3</v>
      </c>
    </row>
    <row r="157" spans="1:12" x14ac:dyDescent="0.25">
      <c r="A157" s="1"/>
      <c r="B157" s="165" t="s">
        <v>125</v>
      </c>
      <c r="C157" s="166">
        <v>747</v>
      </c>
      <c r="D157" s="166">
        <v>599</v>
      </c>
      <c r="E157" s="166">
        <v>139</v>
      </c>
      <c r="F157" s="166">
        <v>668</v>
      </c>
      <c r="G157" s="166">
        <v>927</v>
      </c>
      <c r="H157" s="166">
        <v>1272</v>
      </c>
      <c r="I157" s="166">
        <v>1246</v>
      </c>
      <c r="J157" s="181">
        <f t="shared" si="56"/>
        <v>-2.0440251572327095E-2</v>
      </c>
      <c r="K157" s="165">
        <f t="shared" si="55"/>
        <v>-26</v>
      </c>
      <c r="L157" s="167">
        <f t="shared" si="54"/>
        <v>5.8921249338554594E-4</v>
      </c>
    </row>
    <row r="158" spans="1:12" x14ac:dyDescent="0.25">
      <c r="A158" s="1"/>
      <c r="B158" s="165" t="s">
        <v>121</v>
      </c>
      <c r="C158" s="166">
        <v>1153</v>
      </c>
      <c r="D158" s="166">
        <v>736</v>
      </c>
      <c r="E158" s="166">
        <v>145</v>
      </c>
      <c r="F158" s="166">
        <v>1015</v>
      </c>
      <c r="G158" s="166">
        <v>1368</v>
      </c>
      <c r="H158" s="166">
        <v>1269</v>
      </c>
      <c r="I158" s="166">
        <v>1137</v>
      </c>
      <c r="J158" s="181">
        <f t="shared" si="56"/>
        <v>-0.10401891252955087</v>
      </c>
      <c r="K158" s="165">
        <f t="shared" si="55"/>
        <v>-132</v>
      </c>
      <c r="L158" s="167">
        <f t="shared" si="54"/>
        <v>5.3766822229483612E-4</v>
      </c>
    </row>
    <row r="159" spans="1:12" x14ac:dyDescent="0.25">
      <c r="A159" s="1"/>
      <c r="B159" s="165" t="s">
        <v>130</v>
      </c>
      <c r="C159" s="166">
        <v>349</v>
      </c>
      <c r="D159" s="166">
        <v>432</v>
      </c>
      <c r="E159" s="166">
        <v>21</v>
      </c>
      <c r="F159" s="166">
        <v>277</v>
      </c>
      <c r="G159" s="166">
        <v>441</v>
      </c>
      <c r="H159" s="166">
        <v>347</v>
      </c>
      <c r="I159" s="166">
        <v>313</v>
      </c>
      <c r="J159" s="181">
        <f t="shared" si="56"/>
        <v>-9.7982708933717633E-2</v>
      </c>
      <c r="K159" s="165">
        <f t="shared" si="55"/>
        <v>-34</v>
      </c>
      <c r="L159" s="167">
        <f t="shared" si="54"/>
        <v>1.4801244817791E-4</v>
      </c>
    </row>
    <row r="160" spans="1:12" x14ac:dyDescent="0.25">
      <c r="A160" s="164" t="s">
        <v>146</v>
      </c>
      <c r="B160" s="165" t="s">
        <v>133</v>
      </c>
      <c r="C160" s="166">
        <v>784</v>
      </c>
      <c r="D160" s="166">
        <v>575</v>
      </c>
      <c r="E160" s="166">
        <v>34</v>
      </c>
      <c r="F160" s="166">
        <v>474</v>
      </c>
      <c r="G160" s="166">
        <v>658</v>
      </c>
      <c r="H160" s="166">
        <v>586</v>
      </c>
      <c r="I160" s="166">
        <v>454</v>
      </c>
      <c r="J160" s="181">
        <f t="shared" si="56"/>
        <v>-0.22525597269624575</v>
      </c>
      <c r="K160" s="165">
        <f t="shared" si="55"/>
        <v>-132</v>
      </c>
      <c r="L160" s="167">
        <f t="shared" si="54"/>
        <v>2.1468898234112187E-4</v>
      </c>
    </row>
    <row r="161" spans="1:12" x14ac:dyDescent="0.25">
      <c r="A161" s="169" t="s">
        <v>147</v>
      </c>
      <c r="B161" s="170" t="s">
        <v>147</v>
      </c>
      <c r="C161" s="171">
        <f t="shared" ref="C161" si="57">C153-SUM(C154:C160)</f>
        <v>6227</v>
      </c>
      <c r="D161" s="171">
        <f t="shared" ref="D161:I161" si="58">D153-SUM(D154:D160)</f>
        <v>3442</v>
      </c>
      <c r="E161" s="171">
        <f t="shared" si="58"/>
        <v>1750</v>
      </c>
      <c r="F161" s="171">
        <f t="shared" si="58"/>
        <v>4313</v>
      </c>
      <c r="G161" s="171">
        <f t="shared" si="58"/>
        <v>5477</v>
      </c>
      <c r="H161" s="171">
        <f t="shared" si="58"/>
        <v>7288</v>
      </c>
      <c r="I161" s="171">
        <f t="shared" si="58"/>
        <v>7369</v>
      </c>
      <c r="J161" s="182">
        <f t="shared" si="56"/>
        <v>1.1114160263446804E-2</v>
      </c>
      <c r="K161" s="170">
        <f>I161-H161</f>
        <v>81</v>
      </c>
      <c r="L161" s="172">
        <f t="shared" si="54"/>
        <v>3.4846764556645971E-3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50C5-92F5-4A1F-8F1A-0727E71F0DF2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B30D-C39F-4F63-BFC9-88AA93B91F3B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3" t="s">
        <v>273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5" t="s">
        <v>70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</row>
    <row r="7" spans="1:15" ht="22.5" thickTop="1" thickBot="1" x14ac:dyDescent="0.3">
      <c r="B7" s="111"/>
      <c r="C7" s="307">
        <f t="shared" ref="C7" si="0">E7-1</f>
        <v>2020</v>
      </c>
      <c r="D7" s="308"/>
      <c r="E7" s="309">
        <f t="shared" ref="E7" si="1">G7-1</f>
        <v>2021</v>
      </c>
      <c r="F7" s="308"/>
      <c r="G7" s="309">
        <f t="shared" ref="G7" si="2">I7-1</f>
        <v>2022</v>
      </c>
      <c r="H7" s="308"/>
      <c r="I7" s="309">
        <f t="shared" ref="I7" si="3">K7-1</f>
        <v>2023</v>
      </c>
      <c r="J7" s="308"/>
      <c r="K7" s="309">
        <f>M7-1</f>
        <v>2024</v>
      </c>
      <c r="L7" s="308"/>
      <c r="M7" s="309">
        <v>2025</v>
      </c>
      <c r="N7" s="310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5" x14ac:dyDescent="0.25">
      <c r="A9" s="1" t="s">
        <v>72</v>
      </c>
      <c r="B9" s="119" t="s">
        <v>73</v>
      </c>
      <c r="C9" s="120">
        <v>893934</v>
      </c>
      <c r="D9" s="121">
        <v>2.0976097801655547E-2</v>
      </c>
      <c r="E9" s="120">
        <v>51667</v>
      </c>
      <c r="F9" s="121">
        <f t="shared" ref="F9:L21" si="4">IFERROR(E9/C9-1,"-")</f>
        <v>-0.94220266820593024</v>
      </c>
      <c r="G9" s="120">
        <v>576461</v>
      </c>
      <c r="H9" s="121">
        <f t="shared" si="4"/>
        <v>10.157237695240676</v>
      </c>
      <c r="I9" s="120">
        <v>810733</v>
      </c>
      <c r="J9" s="121">
        <f t="shared" si="4"/>
        <v>0.40639696354133248</v>
      </c>
      <c r="K9" s="120">
        <v>836960</v>
      </c>
      <c r="L9" s="121">
        <f t="shared" si="4"/>
        <v>3.2349737829840297E-2</v>
      </c>
      <c r="M9" s="120">
        <v>876312</v>
      </c>
      <c r="N9" s="121">
        <f>IFERROR(M9/K9-1,"-")</f>
        <v>4.701777862741352E-2</v>
      </c>
    </row>
    <row r="10" spans="1:15" x14ac:dyDescent="0.25">
      <c r="A10" s="1" t="s">
        <v>74</v>
      </c>
      <c r="B10" s="119" t="s">
        <v>75</v>
      </c>
      <c r="C10" s="120">
        <v>832182</v>
      </c>
      <c r="D10" s="121">
        <v>3.5273715272421402E-2</v>
      </c>
      <c r="E10" s="120">
        <v>53867</v>
      </c>
      <c r="F10" s="121">
        <f t="shared" si="4"/>
        <v>-0.93527016926585771</v>
      </c>
      <c r="G10" s="120">
        <v>608977</v>
      </c>
      <c r="H10" s="121">
        <f t="shared" si="4"/>
        <v>10.305196131212059</v>
      </c>
      <c r="I10" s="120">
        <v>773844</v>
      </c>
      <c r="J10" s="121">
        <f t="shared" si="4"/>
        <v>0.27072779431735516</v>
      </c>
      <c r="K10" s="120">
        <v>824761</v>
      </c>
      <c r="L10" s="121">
        <f t="shared" si="4"/>
        <v>6.5797499237572499E-2</v>
      </c>
      <c r="M10" s="120">
        <v>812017</v>
      </c>
      <c r="N10" s="121">
        <f t="shared" ref="N10:N12" si="5">IFERROR(M10/K10-1,"-")</f>
        <v>-1.5451749052149633E-2</v>
      </c>
    </row>
    <row r="11" spans="1:15" x14ac:dyDescent="0.25">
      <c r="A11" s="1" t="s">
        <v>76</v>
      </c>
      <c r="B11" s="119" t="s">
        <v>77</v>
      </c>
      <c r="C11" s="120">
        <v>381721</v>
      </c>
      <c r="D11" s="121">
        <v>-0.55779099968258161</v>
      </c>
      <c r="E11" s="120">
        <v>73467</v>
      </c>
      <c r="F11" s="121">
        <f t="shared" si="4"/>
        <v>-0.80753744226804391</v>
      </c>
      <c r="G11" s="120">
        <v>747881</v>
      </c>
      <c r="H11" s="121">
        <f t="shared" si="4"/>
        <v>9.1798222331114658</v>
      </c>
      <c r="I11" s="120">
        <v>818402</v>
      </c>
      <c r="J11" s="121">
        <f t="shared" si="4"/>
        <v>9.4294413148615863E-2</v>
      </c>
      <c r="K11" s="120">
        <v>866668</v>
      </c>
      <c r="L11" s="121">
        <f t="shared" si="4"/>
        <v>5.8975906705995396E-2</v>
      </c>
      <c r="M11" s="120">
        <v>828674</v>
      </c>
      <c r="N11" s="121">
        <f t="shared" si="5"/>
        <v>-4.3839163324364105E-2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71140</v>
      </c>
      <c r="F12" s="121" t="str">
        <f t="shared" si="4"/>
        <v>-</v>
      </c>
      <c r="G12" s="120">
        <v>725227</v>
      </c>
      <c r="H12" s="121">
        <f t="shared" si="4"/>
        <v>9.1943632274388527</v>
      </c>
      <c r="I12" s="120">
        <v>745949</v>
      </c>
      <c r="J12" s="121">
        <f t="shared" si="4"/>
        <v>2.8573122622296276E-2</v>
      </c>
      <c r="K12" s="120">
        <v>789795</v>
      </c>
      <c r="L12" s="121">
        <f t="shared" si="4"/>
        <v>5.8778817318610344E-2</v>
      </c>
      <c r="M12" s="120">
        <v>754621</v>
      </c>
      <c r="N12" s="121">
        <f t="shared" si="5"/>
        <v>-4.4535607341145478E-2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71284</v>
      </c>
      <c r="F13" s="121" t="str">
        <f t="shared" si="4"/>
        <v>-</v>
      </c>
      <c r="G13" s="120">
        <v>653261</v>
      </c>
      <c r="H13" s="121">
        <f t="shared" si="4"/>
        <v>8.1642023455473876</v>
      </c>
      <c r="I13" s="120">
        <v>671021</v>
      </c>
      <c r="J13" s="121">
        <f t="shared" si="4"/>
        <v>2.7186683423623847E-2</v>
      </c>
      <c r="K13" s="120">
        <v>746827</v>
      </c>
      <c r="L13" s="121">
        <f t="shared" si="4"/>
        <v>0.11297112907047624</v>
      </c>
      <c r="M13" s="120"/>
      <c r="N13" s="121"/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113899</v>
      </c>
      <c r="F14" s="121" t="str">
        <f t="shared" si="4"/>
        <v>-</v>
      </c>
      <c r="G14" s="120">
        <v>672943</v>
      </c>
      <c r="H14" s="121">
        <f t="shared" si="4"/>
        <v>4.9082432681586319</v>
      </c>
      <c r="I14" s="120">
        <v>758024</v>
      </c>
      <c r="J14" s="121">
        <f t="shared" si="4"/>
        <v>0.12643121334199181</v>
      </c>
      <c r="K14" s="120">
        <v>787690</v>
      </c>
      <c r="L14" s="121">
        <f t="shared" si="4"/>
        <v>3.9135964032801063E-2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254312</v>
      </c>
      <c r="F15" s="121" t="str">
        <f t="shared" si="4"/>
        <v>-</v>
      </c>
      <c r="G15" s="120">
        <v>858220</v>
      </c>
      <c r="H15" s="121">
        <f t="shared" si="4"/>
        <v>2.3746736292428197</v>
      </c>
      <c r="I15" s="120">
        <v>871300</v>
      </c>
      <c r="J15" s="121">
        <f t="shared" si="4"/>
        <v>1.5240847335182162E-2</v>
      </c>
      <c r="K15" s="120">
        <v>895588</v>
      </c>
      <c r="L15" s="121">
        <f t="shared" si="4"/>
        <v>2.7875588201538015E-2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191201</v>
      </c>
      <c r="D16" s="121">
        <v>-0.80228508439032353</v>
      </c>
      <c r="E16" s="120">
        <v>386772</v>
      </c>
      <c r="F16" s="121">
        <f t="shared" si="4"/>
        <v>1.0228555289982793</v>
      </c>
      <c r="G16" s="120">
        <v>895466</v>
      </c>
      <c r="H16" s="121">
        <f t="shared" si="4"/>
        <v>1.3152296443382663</v>
      </c>
      <c r="I16" s="120">
        <v>947197</v>
      </c>
      <c r="J16" s="121">
        <f t="shared" si="4"/>
        <v>5.7769920912686734E-2</v>
      </c>
      <c r="K16" s="120">
        <v>936279</v>
      </c>
      <c r="L16" s="121">
        <f t="shared" si="4"/>
        <v>-1.1526641237250557E-2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105790</v>
      </c>
      <c r="D17" s="121">
        <v>-0.86726440969738949</v>
      </c>
      <c r="E17" s="120">
        <v>422869</v>
      </c>
      <c r="F17" s="121">
        <f t="shared" si="4"/>
        <v>2.99724926741658</v>
      </c>
      <c r="G17" s="120">
        <v>748642</v>
      </c>
      <c r="H17" s="121">
        <f t="shared" si="4"/>
        <v>0.77038751953914808</v>
      </c>
      <c r="I17" s="120">
        <v>799868</v>
      </c>
      <c r="J17" s="121">
        <f t="shared" si="4"/>
        <v>6.8425228613943734E-2</v>
      </c>
      <c r="K17" s="120">
        <v>807680</v>
      </c>
      <c r="L17" s="121">
        <f t="shared" si="4"/>
        <v>9.7666114908960822E-3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101639</v>
      </c>
      <c r="D18" s="121">
        <v>-0.8772455089820359</v>
      </c>
      <c r="E18" s="120">
        <v>627412</v>
      </c>
      <c r="F18" s="121">
        <f t="shared" si="4"/>
        <v>5.1729454244925668</v>
      </c>
      <c r="G18" s="120">
        <v>801936</v>
      </c>
      <c r="H18" s="121">
        <f t="shared" si="4"/>
        <v>0.27816490599478483</v>
      </c>
      <c r="I18" s="120">
        <v>863416</v>
      </c>
      <c r="J18" s="121">
        <f t="shared" si="4"/>
        <v>7.6664471977813786E-2</v>
      </c>
      <c r="K18" s="120">
        <v>870321</v>
      </c>
      <c r="L18" s="121">
        <f t="shared" si="4"/>
        <v>7.997303733078942E-3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110775</v>
      </c>
      <c r="D19" s="121">
        <v>-0.86625818719628145</v>
      </c>
      <c r="E19" s="120">
        <v>660916</v>
      </c>
      <c r="F19" s="121">
        <f t="shared" si="4"/>
        <v>4.9662920334010385</v>
      </c>
      <c r="G19" s="120">
        <v>785918</v>
      </c>
      <c r="H19" s="121">
        <f t="shared" si="4"/>
        <v>0.18913447397248673</v>
      </c>
      <c r="I19" s="120">
        <v>847777</v>
      </c>
      <c r="J19" s="121">
        <f t="shared" si="4"/>
        <v>7.8709229207118314E-2</v>
      </c>
      <c r="K19" s="120">
        <v>817457</v>
      </c>
      <c r="L19" s="121">
        <f t="shared" si="4"/>
        <v>-3.5764121933008375E-2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118240</v>
      </c>
      <c r="D20" s="121">
        <v>-0.86305431499360674</v>
      </c>
      <c r="E20" s="120">
        <v>579557</v>
      </c>
      <c r="F20" s="121">
        <f t="shared" si="4"/>
        <v>3.9015307848443843</v>
      </c>
      <c r="G20" s="120">
        <v>790311</v>
      </c>
      <c r="H20" s="121">
        <f t="shared" si="4"/>
        <v>0.36364671637129731</v>
      </c>
      <c r="I20" s="120">
        <v>831777</v>
      </c>
      <c r="J20" s="121">
        <f t="shared" si="4"/>
        <v>5.2467952489589464E-2</v>
      </c>
      <c r="K20" s="120">
        <v>834955</v>
      </c>
      <c r="L20" s="121">
        <f t="shared" si="4"/>
        <v>3.8207356058175268E-3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2858440</v>
      </c>
      <c r="D21" s="124">
        <v>-0.71680604408130044</v>
      </c>
      <c r="E21" s="123">
        <v>3367162</v>
      </c>
      <c r="F21" s="124">
        <f t="shared" si="4"/>
        <v>0.17797190075705638</v>
      </c>
      <c r="G21" s="123">
        <v>8865243</v>
      </c>
      <c r="H21" s="124">
        <f t="shared" si="4"/>
        <v>1.6328531267577859</v>
      </c>
      <c r="I21" s="123">
        <v>9739308</v>
      </c>
      <c r="J21" s="124">
        <f t="shared" si="4"/>
        <v>9.8594590131370285E-2</v>
      </c>
      <c r="K21" s="123">
        <v>10014981</v>
      </c>
      <c r="L21" s="124">
        <f t="shared" si="4"/>
        <v>2.8305193757092395E-2</v>
      </c>
      <c r="M21" s="123">
        <v>3271624</v>
      </c>
      <c r="N21" s="124">
        <v>-1.4031771595547471E-2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5"/>
      <c r="K24" s="125"/>
      <c r="N24" s="81"/>
    </row>
    <row r="26" spans="1:15" ht="48.75" customHeight="1" thickBot="1" x14ac:dyDescent="0.3">
      <c r="B26" s="283" t="s">
        <v>274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5" t="s">
        <v>99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</row>
    <row r="29" spans="1:15" ht="22.5" thickTop="1" thickBot="1" x14ac:dyDescent="0.3">
      <c r="B29" s="111"/>
      <c r="C29" s="307">
        <f>$C$7</f>
        <v>2020</v>
      </c>
      <c r="D29" s="308"/>
      <c r="E29" s="309">
        <f>$E$7</f>
        <v>2021</v>
      </c>
      <c r="F29" s="308"/>
      <c r="G29" s="309">
        <f>$G$7</f>
        <v>2022</v>
      </c>
      <c r="H29" s="308"/>
      <c r="I29" s="309">
        <f>$I$7</f>
        <v>2023</v>
      </c>
      <c r="J29" s="308"/>
      <c r="K29" s="309">
        <f>$K$7</f>
        <v>2024</v>
      </c>
      <c r="L29" s="308"/>
      <c r="M29" s="309">
        <f>$M$7</f>
        <v>2025</v>
      </c>
      <c r="N29" s="310"/>
    </row>
    <row r="30" spans="1:15" ht="16.5" thickTop="1" thickBot="1" x14ac:dyDescent="0.3">
      <c r="B30" s="87"/>
      <c r="C30" s="116" t="s">
        <v>71</v>
      </c>
      <c r="D30" s="117" t="str">
        <f>CONCATENATE("var. ",RIGHT(C29,2),"/",RIGHT(C29-1,2))</f>
        <v>var. 20/19</v>
      </c>
      <c r="E30" s="118" t="s">
        <v>71</v>
      </c>
      <c r="F30" s="117" t="s">
        <v>249</v>
      </c>
      <c r="G30" s="118" t="s">
        <v>71</v>
      </c>
      <c r="H30" s="117" t="s">
        <v>249</v>
      </c>
      <c r="I30" s="118" t="s">
        <v>71</v>
      </c>
      <c r="J30" s="117" t="s">
        <v>249</v>
      </c>
      <c r="K30" s="118" t="s">
        <v>71</v>
      </c>
      <c r="L30" s="117" t="s">
        <v>249</v>
      </c>
      <c r="M30" s="118" t="s">
        <v>71</v>
      </c>
      <c r="N30" s="117" t="s">
        <v>275</v>
      </c>
    </row>
    <row r="31" spans="1:15" x14ac:dyDescent="0.25">
      <c r="B31" s="119" t="s">
        <v>73</v>
      </c>
      <c r="C31" s="120">
        <v>37671</v>
      </c>
      <c r="D31" s="121">
        <v>0.29409137753349368</v>
      </c>
      <c r="E31" s="120">
        <v>5567</v>
      </c>
      <c r="F31" s="121">
        <f t="shared" ref="F31:L43" si="6">IFERROR(E31/C31-1,"-")</f>
        <v>-0.85222054099970801</v>
      </c>
      <c r="G31" s="120">
        <v>23050</v>
      </c>
      <c r="H31" s="121">
        <f t="shared" si="6"/>
        <v>3.1404706305011674</v>
      </c>
      <c r="I31" s="120">
        <v>31748</v>
      </c>
      <c r="J31" s="121">
        <f t="shared" si="6"/>
        <v>0.377353579175705</v>
      </c>
      <c r="K31" s="120">
        <v>32373</v>
      </c>
      <c r="L31" s="121">
        <f t="shared" si="6"/>
        <v>1.9686279450674027E-2</v>
      </c>
      <c r="M31" s="120">
        <v>34050</v>
      </c>
      <c r="N31" s="121">
        <f t="shared" ref="N31:N34" si="7">IFERROR(M31/K31-1,"-")</f>
        <v>5.1802427949216856E-2</v>
      </c>
    </row>
    <row r="32" spans="1:15" x14ac:dyDescent="0.25">
      <c r="B32" s="119" t="s">
        <v>75</v>
      </c>
      <c r="C32" s="120">
        <v>31441</v>
      </c>
      <c r="D32" s="121">
        <v>-0.1028904043142066</v>
      </c>
      <c r="E32" s="120">
        <v>8033</v>
      </c>
      <c r="F32" s="121">
        <f t="shared" si="6"/>
        <v>-0.74450558188352789</v>
      </c>
      <c r="G32" s="120">
        <v>23773</v>
      </c>
      <c r="H32" s="121">
        <f t="shared" si="6"/>
        <v>1.9594174032117517</v>
      </c>
      <c r="I32" s="120">
        <v>21281</v>
      </c>
      <c r="J32" s="121">
        <f t="shared" si="6"/>
        <v>-0.10482480124510996</v>
      </c>
      <c r="K32" s="120">
        <v>26641</v>
      </c>
      <c r="L32" s="121">
        <f t="shared" si="6"/>
        <v>0.25186786335228617</v>
      </c>
      <c r="M32" s="120">
        <v>30506</v>
      </c>
      <c r="N32" s="121">
        <f t="shared" si="7"/>
        <v>0.14507713674411615</v>
      </c>
    </row>
    <row r="33" spans="2:15" x14ac:dyDescent="0.25">
      <c r="B33" s="119" t="s">
        <v>77</v>
      </c>
      <c r="C33" s="120">
        <v>13981</v>
      </c>
      <c r="D33" s="121">
        <v>-0.59311428654579323</v>
      </c>
      <c r="E33" s="120">
        <v>11915</v>
      </c>
      <c r="F33" s="121">
        <f t="shared" si="6"/>
        <v>-0.14777197625348693</v>
      </c>
      <c r="G33" s="120">
        <v>26880</v>
      </c>
      <c r="H33" s="121">
        <f t="shared" si="6"/>
        <v>1.2559798573227026</v>
      </c>
      <c r="I33" s="120">
        <v>24322</v>
      </c>
      <c r="J33" s="121">
        <f t="shared" si="6"/>
        <v>-9.5163690476190443E-2</v>
      </c>
      <c r="K33" s="120">
        <v>38910</v>
      </c>
      <c r="L33" s="121">
        <f t="shared" si="6"/>
        <v>0.59978620179261566</v>
      </c>
      <c r="M33" s="120">
        <v>29803</v>
      </c>
      <c r="N33" s="121">
        <f t="shared" si="7"/>
        <v>-0.23405294268825494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15305</v>
      </c>
      <c r="F34" s="121" t="str">
        <f t="shared" si="6"/>
        <v>-</v>
      </c>
      <c r="G34" s="120">
        <v>48682</v>
      </c>
      <c r="H34" s="121">
        <f t="shared" si="6"/>
        <v>2.1807905913100294</v>
      </c>
      <c r="I34" s="120">
        <v>46080</v>
      </c>
      <c r="J34" s="121">
        <f t="shared" si="6"/>
        <v>-5.3448913356065941E-2</v>
      </c>
      <c r="K34" s="120">
        <v>38278</v>
      </c>
      <c r="L34" s="121">
        <f t="shared" si="6"/>
        <v>-0.16931423611111107</v>
      </c>
      <c r="M34" s="120">
        <v>53611</v>
      </c>
      <c r="N34" s="121">
        <f t="shared" si="7"/>
        <v>0.40056951773864879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16133</v>
      </c>
      <c r="F35" s="121" t="str">
        <f t="shared" si="6"/>
        <v>-</v>
      </c>
      <c r="G35" s="120">
        <v>35593</v>
      </c>
      <c r="H35" s="121">
        <f t="shared" si="6"/>
        <v>1.2062232690758075</v>
      </c>
      <c r="I35" s="120">
        <v>29396</v>
      </c>
      <c r="J35" s="121">
        <f t="shared" si="6"/>
        <v>-0.17410726828308942</v>
      </c>
      <c r="K35" s="120">
        <v>41371</v>
      </c>
      <c r="L35" s="121">
        <f t="shared" si="6"/>
        <v>0.40736834943529732</v>
      </c>
      <c r="M35" s="120"/>
      <c r="N35" s="121"/>
    </row>
    <row r="36" spans="2:15" x14ac:dyDescent="0.25">
      <c r="B36" s="119" t="s">
        <v>83</v>
      </c>
      <c r="C36" s="120">
        <v>0</v>
      </c>
      <c r="D36" s="121">
        <v>-1</v>
      </c>
      <c r="E36" s="120">
        <v>23727</v>
      </c>
      <c r="F36" s="121" t="str">
        <f t="shared" si="6"/>
        <v>-</v>
      </c>
      <c r="G36" s="120">
        <v>44483</v>
      </c>
      <c r="H36" s="121">
        <f t="shared" si="6"/>
        <v>0.87478400134867451</v>
      </c>
      <c r="I36" s="120">
        <v>44590</v>
      </c>
      <c r="J36" s="121">
        <f t="shared" si="6"/>
        <v>2.4054133039588255E-3</v>
      </c>
      <c r="K36" s="120">
        <v>47095</v>
      </c>
      <c r="L36" s="121">
        <f t="shared" si="6"/>
        <v>5.6178515362188763E-2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62543</v>
      </c>
      <c r="F37" s="121" t="str">
        <f t="shared" si="6"/>
        <v>-</v>
      </c>
      <c r="G37" s="120">
        <v>72292</v>
      </c>
      <c r="H37" s="121">
        <f t="shared" si="6"/>
        <v>0.15587675679132751</v>
      </c>
      <c r="I37" s="120">
        <v>66167</v>
      </c>
      <c r="J37" s="121">
        <f t="shared" si="6"/>
        <v>-8.4725834117191368E-2</v>
      </c>
      <c r="K37" s="120">
        <v>72329</v>
      </c>
      <c r="L37" s="121">
        <f t="shared" si="6"/>
        <v>9.3127994317409035E-2</v>
      </c>
      <c r="M37" s="120"/>
      <c r="N37" s="121"/>
    </row>
    <row r="38" spans="2:15" x14ac:dyDescent="0.25">
      <c r="B38" s="119" t="s">
        <v>87</v>
      </c>
      <c r="C38" s="120">
        <v>60743</v>
      </c>
      <c r="D38" s="121">
        <v>-0.44106334425264093</v>
      </c>
      <c r="E38" s="120">
        <v>68184</v>
      </c>
      <c r="F38" s="121">
        <f t="shared" si="6"/>
        <v>0.12249971190095987</v>
      </c>
      <c r="G38" s="120">
        <v>87149</v>
      </c>
      <c r="H38" s="121">
        <f t="shared" si="6"/>
        <v>0.27814443271148659</v>
      </c>
      <c r="I38" s="120">
        <v>132200</v>
      </c>
      <c r="J38" s="121">
        <f t="shared" si="6"/>
        <v>0.51694224833331415</v>
      </c>
      <c r="K38" s="120">
        <v>90782</v>
      </c>
      <c r="L38" s="121">
        <f t="shared" si="6"/>
        <v>-0.31329803328290473</v>
      </c>
      <c r="M38" s="120"/>
      <c r="N38" s="121"/>
    </row>
    <row r="39" spans="2:15" x14ac:dyDescent="0.25">
      <c r="B39" s="119" t="s">
        <v>89</v>
      </c>
      <c r="C39" s="120">
        <v>30758</v>
      </c>
      <c r="D39" s="121">
        <v>-0.31096126705347338</v>
      </c>
      <c r="E39" s="120">
        <v>42507</v>
      </c>
      <c r="F39" s="121">
        <f t="shared" si="6"/>
        <v>0.38198192340204185</v>
      </c>
      <c r="G39" s="120">
        <v>45509</v>
      </c>
      <c r="H39" s="121">
        <f t="shared" si="6"/>
        <v>7.0623661985084851E-2</v>
      </c>
      <c r="I39" s="120">
        <v>54675</v>
      </c>
      <c r="J39" s="121">
        <f t="shared" si="6"/>
        <v>0.20141070996945665</v>
      </c>
      <c r="K39" s="120">
        <v>51020</v>
      </c>
      <c r="L39" s="121">
        <f t="shared" si="6"/>
        <v>-6.6849565614997664E-2</v>
      </c>
      <c r="M39" s="120"/>
      <c r="N39" s="121"/>
    </row>
    <row r="40" spans="2:15" x14ac:dyDescent="0.25">
      <c r="B40" s="119" t="s">
        <v>91</v>
      </c>
      <c r="C40" s="120">
        <v>28673</v>
      </c>
      <c r="D40" s="121">
        <v>-0.43128309895471761</v>
      </c>
      <c r="E40" s="120">
        <v>36401</v>
      </c>
      <c r="F40" s="121">
        <f t="shared" si="6"/>
        <v>0.26952184982387606</v>
      </c>
      <c r="G40" s="120">
        <v>38548</v>
      </c>
      <c r="H40" s="121">
        <f t="shared" si="6"/>
        <v>5.8981896101755416E-2</v>
      </c>
      <c r="I40" s="120">
        <v>44421</v>
      </c>
      <c r="J40" s="121">
        <f t="shared" si="6"/>
        <v>0.15235550482515303</v>
      </c>
      <c r="K40" s="120">
        <v>43620</v>
      </c>
      <c r="L40" s="121">
        <f t="shared" si="6"/>
        <v>-1.8032011886270016E-2</v>
      </c>
      <c r="M40" s="120"/>
      <c r="N40" s="121"/>
    </row>
    <row r="41" spans="2:15" x14ac:dyDescent="0.25">
      <c r="B41" s="119" t="s">
        <v>93</v>
      </c>
      <c r="C41" s="120">
        <v>10757</v>
      </c>
      <c r="D41" s="121">
        <v>-0.7234277780634546</v>
      </c>
      <c r="E41" s="120">
        <v>27872</v>
      </c>
      <c r="F41" s="121">
        <f t="shared" si="6"/>
        <v>1.5910569861485544</v>
      </c>
      <c r="G41" s="120">
        <v>30570</v>
      </c>
      <c r="H41" s="121">
        <f t="shared" si="6"/>
        <v>9.6799655568312382E-2</v>
      </c>
      <c r="I41" s="120">
        <v>36335</v>
      </c>
      <c r="J41" s="121">
        <f t="shared" si="6"/>
        <v>0.18858357867190056</v>
      </c>
      <c r="K41" s="120">
        <v>27880</v>
      </c>
      <c r="L41" s="121">
        <f t="shared" si="6"/>
        <v>-0.23269574790147241</v>
      </c>
      <c r="M41" s="120"/>
      <c r="N41" s="121"/>
    </row>
    <row r="42" spans="2:15" x14ac:dyDescent="0.25">
      <c r="B42" s="119" t="s">
        <v>95</v>
      </c>
      <c r="C42" s="120">
        <v>8464</v>
      </c>
      <c r="D42" s="121">
        <v>-0.78860610904368245</v>
      </c>
      <c r="E42" s="120">
        <v>32687</v>
      </c>
      <c r="F42" s="121">
        <f t="shared" si="6"/>
        <v>2.8618856332703215</v>
      </c>
      <c r="G42" s="120">
        <v>36689</v>
      </c>
      <c r="H42" s="121">
        <f t="shared" si="6"/>
        <v>0.12243399516627407</v>
      </c>
      <c r="I42" s="120">
        <v>45648</v>
      </c>
      <c r="J42" s="121">
        <f t="shared" si="6"/>
        <v>0.24418763117010545</v>
      </c>
      <c r="K42" s="120">
        <v>41448</v>
      </c>
      <c r="L42" s="121">
        <f t="shared" si="6"/>
        <v>-9.2008412197686629E-2</v>
      </c>
      <c r="M42" s="120"/>
      <c r="N42" s="121"/>
    </row>
    <row r="43" spans="2:15" ht="15.75" x14ac:dyDescent="0.25">
      <c r="B43" s="122" t="s">
        <v>32</v>
      </c>
      <c r="C43" s="123">
        <v>241430</v>
      </c>
      <c r="D43" s="124">
        <v>-0.60713065269392863</v>
      </c>
      <c r="E43" s="123">
        <v>350874</v>
      </c>
      <c r="F43" s="124">
        <f t="shared" si="6"/>
        <v>0.45331566085407782</v>
      </c>
      <c r="G43" s="123">
        <v>513218</v>
      </c>
      <c r="H43" s="124">
        <f t="shared" si="6"/>
        <v>0.4626846104299549</v>
      </c>
      <c r="I43" s="123">
        <v>576863</v>
      </c>
      <c r="J43" s="124">
        <f t="shared" si="6"/>
        <v>0.12401162858668235</v>
      </c>
      <c r="K43" s="123">
        <v>551747</v>
      </c>
      <c r="L43" s="124">
        <f t="shared" si="6"/>
        <v>-4.3538933854312067E-2</v>
      </c>
      <c r="M43" s="123">
        <v>147970</v>
      </c>
      <c r="N43" s="124">
        <v>8.6401080747712911E-2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5"/>
      <c r="K46" s="125"/>
      <c r="N46" s="81"/>
    </row>
    <row r="48" spans="2:15" ht="48.75" customHeight="1" thickBot="1" x14ac:dyDescent="0.3">
      <c r="B48" s="283" t="s">
        <v>276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5" t="s">
        <v>102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</row>
    <row r="51" spans="1:15" ht="22.5" thickTop="1" thickBot="1" x14ac:dyDescent="0.3">
      <c r="B51" s="111"/>
      <c r="C51" s="307">
        <f>$C$7</f>
        <v>2020</v>
      </c>
      <c r="D51" s="308"/>
      <c r="E51" s="309">
        <f>$E$7</f>
        <v>2021</v>
      </c>
      <c r="F51" s="308"/>
      <c r="G51" s="309">
        <f>$G$7</f>
        <v>2022</v>
      </c>
      <c r="H51" s="308"/>
      <c r="I51" s="309">
        <f>$I$7</f>
        <v>2023</v>
      </c>
      <c r="J51" s="308"/>
      <c r="K51" s="309">
        <f>$K$7</f>
        <v>2024</v>
      </c>
      <c r="L51" s="308"/>
      <c r="M51" s="309">
        <f>$M$7</f>
        <v>2025</v>
      </c>
      <c r="N51" s="310"/>
    </row>
    <row r="52" spans="1:15" ht="16.5" thickTop="1" thickBot="1" x14ac:dyDescent="0.3">
      <c r="B52" s="87"/>
      <c r="C52" s="116" t="s">
        <v>71</v>
      </c>
      <c r="D52" s="117" t="str">
        <f>CONCATENATE("var. ",RIGHT(C51,2),"/",RIGHT(C51-1,2))</f>
        <v>var. 20/19</v>
      </c>
      <c r="E52" s="118" t="s">
        <v>71</v>
      </c>
      <c r="F52" s="117" t="s">
        <v>249</v>
      </c>
      <c r="G52" s="118" t="s">
        <v>71</v>
      </c>
      <c r="H52" s="117" t="s">
        <v>249</v>
      </c>
      <c r="I52" s="118" t="s">
        <v>71</v>
      </c>
      <c r="J52" s="117" t="s">
        <v>249</v>
      </c>
      <c r="K52" s="118" t="s">
        <v>71</v>
      </c>
      <c r="L52" s="117" t="s">
        <v>249</v>
      </c>
      <c r="M52" s="118" t="s">
        <v>71</v>
      </c>
      <c r="N52" s="117" t="s">
        <v>275</v>
      </c>
    </row>
    <row r="53" spans="1:15" x14ac:dyDescent="0.25">
      <c r="A53" s="1">
        <v>1</v>
      </c>
      <c r="B53" s="119" t="s">
        <v>73</v>
      </c>
      <c r="C53" s="120">
        <v>23617</v>
      </c>
      <c r="D53" s="121">
        <v>-2.8026998106840062E-2</v>
      </c>
      <c r="E53" s="120">
        <v>1838</v>
      </c>
      <c r="F53" s="121">
        <f>IFERROR(E53/C53-1,"-")</f>
        <v>-0.92217470466189611</v>
      </c>
      <c r="G53" s="120">
        <v>16394</v>
      </c>
      <c r="H53" s="121">
        <f>IFERROR(G53/E53-1,"-")</f>
        <v>7.9194776931447226</v>
      </c>
      <c r="I53" s="120">
        <v>25146</v>
      </c>
      <c r="J53" s="121">
        <f>IFERROR(I53/G53-1,"-")</f>
        <v>0.53385384896913513</v>
      </c>
      <c r="K53" s="120">
        <v>18647</v>
      </c>
      <c r="L53" s="121">
        <f>IFERROR(K53/I53-1,"-")</f>
        <v>-0.25845064821442776</v>
      </c>
      <c r="M53" s="120">
        <v>21537</v>
      </c>
      <c r="N53" s="121">
        <f t="shared" ref="N53:N56" si="8">IFERROR(M53/K53-1,"-")</f>
        <v>0.15498471604011366</v>
      </c>
    </row>
    <row r="54" spans="1:15" x14ac:dyDescent="0.25">
      <c r="A54" s="1">
        <v>2</v>
      </c>
      <c r="B54" s="119" t="s">
        <v>75</v>
      </c>
      <c r="C54" s="120">
        <v>21412</v>
      </c>
      <c r="D54" s="121">
        <v>-0.12109022247762913</v>
      </c>
      <c r="E54" s="120">
        <v>3018</v>
      </c>
      <c r="F54" s="121">
        <f t="shared" ref="F54:L65" si="9">IFERROR(E54/C54-1,"-")</f>
        <v>-0.85905099943956653</v>
      </c>
      <c r="G54" s="120">
        <v>16294</v>
      </c>
      <c r="H54" s="121">
        <f t="shared" si="9"/>
        <v>4.3989396951623592</v>
      </c>
      <c r="I54" s="120">
        <v>16027</v>
      </c>
      <c r="J54" s="121">
        <f t="shared" si="9"/>
        <v>-1.6386399901804349E-2</v>
      </c>
      <c r="K54" s="120">
        <v>16643</v>
      </c>
      <c r="L54" s="121">
        <f t="shared" si="9"/>
        <v>3.8435140700068704E-2</v>
      </c>
      <c r="M54" s="120">
        <v>19156</v>
      </c>
      <c r="N54" s="121">
        <f t="shared" si="8"/>
        <v>0.15099441206513253</v>
      </c>
    </row>
    <row r="55" spans="1:15" x14ac:dyDescent="0.25">
      <c r="A55" s="1">
        <v>3</v>
      </c>
      <c r="B55" s="119" t="s">
        <v>77</v>
      </c>
      <c r="C55" s="120">
        <v>7343</v>
      </c>
      <c r="D55" s="121">
        <v>-0.65350132125330318</v>
      </c>
      <c r="E55" s="120">
        <v>4318</v>
      </c>
      <c r="F55" s="121">
        <f t="shared" si="9"/>
        <v>-0.41195696581778563</v>
      </c>
      <c r="G55" s="120">
        <v>18322</v>
      </c>
      <c r="H55" s="121">
        <f t="shared" si="9"/>
        <v>3.2431681333950904</v>
      </c>
      <c r="I55" s="120">
        <v>18063</v>
      </c>
      <c r="J55" s="121">
        <f t="shared" si="9"/>
        <v>-1.4136011352472444E-2</v>
      </c>
      <c r="K55" s="120">
        <v>20604</v>
      </c>
      <c r="L55" s="121">
        <f t="shared" si="9"/>
        <v>0.14067430659358915</v>
      </c>
      <c r="M55" s="120">
        <v>18642</v>
      </c>
      <c r="N55" s="121">
        <f t="shared" si="8"/>
        <v>-9.5224228305183511E-2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3687</v>
      </c>
      <c r="F56" s="121" t="str">
        <f t="shared" si="9"/>
        <v>-</v>
      </c>
      <c r="G56" s="120">
        <v>33602</v>
      </c>
      <c r="H56" s="121">
        <f t="shared" si="9"/>
        <v>8.1136425278003799</v>
      </c>
      <c r="I56" s="120">
        <v>31153</v>
      </c>
      <c r="J56" s="121">
        <f t="shared" si="9"/>
        <v>-7.2882566513898017E-2</v>
      </c>
      <c r="K56" s="120">
        <v>18824</v>
      </c>
      <c r="L56" s="121">
        <f t="shared" si="9"/>
        <v>-0.3957564279523641</v>
      </c>
      <c r="M56" s="120">
        <v>29526</v>
      </c>
      <c r="N56" s="121">
        <f t="shared" si="8"/>
        <v>0.56852953676158102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5269</v>
      </c>
      <c r="F57" s="121" t="str">
        <f t="shared" si="9"/>
        <v>-</v>
      </c>
      <c r="G57" s="120">
        <v>21960</v>
      </c>
      <c r="H57" s="121">
        <f t="shared" si="9"/>
        <v>3.1677737711140637</v>
      </c>
      <c r="I57" s="120">
        <v>18994</v>
      </c>
      <c r="J57" s="121">
        <f t="shared" si="9"/>
        <v>-0.13506375227686707</v>
      </c>
      <c r="K57" s="120">
        <v>22446</v>
      </c>
      <c r="L57" s="121">
        <f t="shared" si="9"/>
        <v>0.18174160261135097</v>
      </c>
      <c r="M57" s="120"/>
      <c r="N57" s="121"/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12085</v>
      </c>
      <c r="F58" s="121" t="str">
        <f t="shared" si="9"/>
        <v>-</v>
      </c>
      <c r="G58" s="120">
        <v>29605</v>
      </c>
      <c r="H58" s="121">
        <f t="shared" si="9"/>
        <v>1.4497310715763345</v>
      </c>
      <c r="I58" s="120">
        <v>26276</v>
      </c>
      <c r="J58" s="121">
        <f t="shared" si="9"/>
        <v>-0.1124472217530823</v>
      </c>
      <c r="K58" s="120">
        <v>24937</v>
      </c>
      <c r="L58" s="121">
        <f t="shared" si="9"/>
        <v>-5.0959050083726587E-2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34781</v>
      </c>
      <c r="F59" s="121" t="str">
        <f t="shared" si="9"/>
        <v>-</v>
      </c>
      <c r="G59" s="120">
        <v>45742</v>
      </c>
      <c r="H59" s="121">
        <f t="shared" si="9"/>
        <v>0.31514332537879874</v>
      </c>
      <c r="I59" s="120">
        <v>36382</v>
      </c>
      <c r="J59" s="121">
        <f t="shared" si="9"/>
        <v>-0.20462594552052815</v>
      </c>
      <c r="K59" s="120">
        <v>39454</v>
      </c>
      <c r="L59" s="121">
        <f t="shared" si="9"/>
        <v>8.4437359133637591E-2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38101</v>
      </c>
      <c r="D60" s="121">
        <v>-0.41627344037259473</v>
      </c>
      <c r="E60" s="120">
        <v>50516</v>
      </c>
      <c r="F60" s="121">
        <f t="shared" si="9"/>
        <v>0.32584446602451389</v>
      </c>
      <c r="G60" s="120">
        <v>58778</v>
      </c>
      <c r="H60" s="121">
        <f t="shared" si="9"/>
        <v>0.16355214189563694</v>
      </c>
      <c r="I60" s="120">
        <v>83159</v>
      </c>
      <c r="J60" s="121">
        <f t="shared" si="9"/>
        <v>0.41479805369355871</v>
      </c>
      <c r="K60" s="120">
        <v>50144</v>
      </c>
      <c r="L60" s="121">
        <f t="shared" si="9"/>
        <v>-0.39701054606236241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17630</v>
      </c>
      <c r="D61" s="121">
        <v>-0.50712887894883973</v>
      </c>
      <c r="E61" s="120">
        <v>34341</v>
      </c>
      <c r="F61" s="121">
        <f t="shared" si="9"/>
        <v>0.94787294384571763</v>
      </c>
      <c r="G61" s="120">
        <v>34328</v>
      </c>
      <c r="H61" s="121">
        <f t="shared" si="9"/>
        <v>-3.7855624472205029E-4</v>
      </c>
      <c r="I61" s="120">
        <v>27840</v>
      </c>
      <c r="J61" s="121">
        <f t="shared" si="9"/>
        <v>-0.18900023304591007</v>
      </c>
      <c r="K61" s="120">
        <v>29348</v>
      </c>
      <c r="L61" s="121">
        <f t="shared" si="9"/>
        <v>5.4166666666666696E-2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16572</v>
      </c>
      <c r="D62" s="121">
        <v>-0.50722569134701168</v>
      </c>
      <c r="E62" s="120">
        <v>24758</v>
      </c>
      <c r="F62" s="121">
        <f t="shared" si="9"/>
        <v>0.49396572531981664</v>
      </c>
      <c r="G62" s="120">
        <v>28657</v>
      </c>
      <c r="H62" s="121">
        <f t="shared" si="9"/>
        <v>0.15748444947087803</v>
      </c>
      <c r="I62" s="120">
        <v>24146</v>
      </c>
      <c r="J62" s="121">
        <f t="shared" si="9"/>
        <v>-0.15741354642844685</v>
      </c>
      <c r="K62" s="120">
        <v>26632</v>
      </c>
      <c r="L62" s="121">
        <f t="shared" si="9"/>
        <v>0.10295701151329406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5230</v>
      </c>
      <c r="D63" s="121">
        <v>-0.8050980099873295</v>
      </c>
      <c r="E63" s="120">
        <v>20985</v>
      </c>
      <c r="F63" s="121">
        <f t="shared" si="9"/>
        <v>3.0124282982791586</v>
      </c>
      <c r="G63" s="120">
        <v>24068</v>
      </c>
      <c r="H63" s="121">
        <f t="shared" si="9"/>
        <v>0.14691446271146047</v>
      </c>
      <c r="I63" s="120">
        <v>20317</v>
      </c>
      <c r="J63" s="121">
        <f t="shared" si="9"/>
        <v>-0.15585009140767825</v>
      </c>
      <c r="K63" s="120">
        <v>20242</v>
      </c>
      <c r="L63" s="121">
        <f t="shared" si="9"/>
        <v>-3.6914898853177558E-3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4774</v>
      </c>
      <c r="D64" s="121">
        <v>-0.82489730046948351</v>
      </c>
      <c r="E64" s="120">
        <v>24212</v>
      </c>
      <c r="F64" s="121">
        <f t="shared" si="9"/>
        <v>4.0716380393799749</v>
      </c>
      <c r="G64" s="120">
        <v>30360</v>
      </c>
      <c r="H64" s="121">
        <f t="shared" si="9"/>
        <v>0.25392367421113504</v>
      </c>
      <c r="I64" s="120">
        <v>31159</v>
      </c>
      <c r="J64" s="121">
        <f t="shared" si="9"/>
        <v>2.6317523056653469E-2</v>
      </c>
      <c r="K64" s="120">
        <v>24796</v>
      </c>
      <c r="L64" s="121">
        <f t="shared" si="9"/>
        <v>-0.20421066144613109</v>
      </c>
      <c r="M64" s="120"/>
      <c r="N64" s="121"/>
    </row>
    <row r="65" spans="1:15" ht="15.75" x14ac:dyDescent="0.25">
      <c r="B65" s="122" t="s">
        <v>32</v>
      </c>
      <c r="C65" s="123">
        <v>148896</v>
      </c>
      <c r="D65" s="124">
        <v>-0.63143368474728145</v>
      </c>
      <c r="E65" s="123">
        <v>219808</v>
      </c>
      <c r="F65" s="124">
        <f t="shared" si="9"/>
        <v>0.47625188050719958</v>
      </c>
      <c r="G65" s="123">
        <v>358110</v>
      </c>
      <c r="H65" s="124">
        <f t="shared" si="9"/>
        <v>0.62919456980637656</v>
      </c>
      <c r="I65" s="123">
        <v>358662</v>
      </c>
      <c r="J65" s="124">
        <f t="shared" si="9"/>
        <v>1.5414258188823915E-3</v>
      </c>
      <c r="K65" s="123">
        <v>312717</v>
      </c>
      <c r="L65" s="124">
        <f t="shared" si="9"/>
        <v>-0.1281011091222376</v>
      </c>
      <c r="M65" s="123">
        <v>88861</v>
      </c>
      <c r="N65" s="124">
        <v>0.18928504510292021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5"/>
      <c r="K68" s="125"/>
      <c r="N68" s="81"/>
    </row>
    <row r="70" spans="1:15" ht="48.75" customHeight="1" thickBot="1" x14ac:dyDescent="0.3">
      <c r="B70" s="283" t="s">
        <v>277</v>
      </c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5" t="s">
        <v>105</v>
      </c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</row>
    <row r="73" spans="1:15" ht="22.5" thickTop="1" thickBot="1" x14ac:dyDescent="0.3">
      <c r="B73" s="111"/>
      <c r="C73" s="307">
        <f>$C$7</f>
        <v>2020</v>
      </c>
      <c r="D73" s="308"/>
      <c r="E73" s="309">
        <f>$E$7</f>
        <v>2021</v>
      </c>
      <c r="F73" s="308"/>
      <c r="G73" s="309">
        <f>$G$7</f>
        <v>2022</v>
      </c>
      <c r="H73" s="308"/>
      <c r="I73" s="309">
        <f>$I$7</f>
        <v>2023</v>
      </c>
      <c r="J73" s="308"/>
      <c r="K73" s="309">
        <f>$K$7</f>
        <v>2024</v>
      </c>
      <c r="L73" s="308"/>
      <c r="M73" s="309">
        <f>$M$7</f>
        <v>2025</v>
      </c>
      <c r="N73" s="310"/>
    </row>
    <row r="74" spans="1:15" ht="16.5" thickTop="1" thickBot="1" x14ac:dyDescent="0.3">
      <c r="B74" s="87"/>
      <c r="C74" s="116" t="s">
        <v>71</v>
      </c>
      <c r="D74" s="117" t="str">
        <f>CONCATENATE("var. ",RIGHT(C73,2),"/",RIGHT(C73-1,2))</f>
        <v>var. 20/19</v>
      </c>
      <c r="E74" s="118" t="s">
        <v>71</v>
      </c>
      <c r="F74" s="117" t="s">
        <v>249</v>
      </c>
      <c r="G74" s="118" t="s">
        <v>71</v>
      </c>
      <c r="H74" s="117" t="s">
        <v>249</v>
      </c>
      <c r="I74" s="118" t="s">
        <v>71</v>
      </c>
      <c r="J74" s="117" t="s">
        <v>249</v>
      </c>
      <c r="K74" s="118" t="s">
        <v>71</v>
      </c>
      <c r="L74" s="117" t="s">
        <v>249</v>
      </c>
      <c r="M74" s="118" t="s">
        <v>71</v>
      </c>
      <c r="N74" s="117" t="s">
        <v>275</v>
      </c>
    </row>
    <row r="75" spans="1:15" x14ac:dyDescent="0.25">
      <c r="A75" s="1">
        <v>1</v>
      </c>
      <c r="B75" s="119" t="s">
        <v>73</v>
      </c>
      <c r="C75" s="120">
        <v>14054</v>
      </c>
      <c r="D75" s="121">
        <v>1.9206151288445552</v>
      </c>
      <c r="E75" s="120">
        <v>3729</v>
      </c>
      <c r="F75" s="121">
        <f>IFERROR(E75/C75-1,"-")</f>
        <v>-0.73466628717802762</v>
      </c>
      <c r="G75" s="120">
        <v>6656</v>
      </c>
      <c r="H75" s="121">
        <f>IFERROR(G75/E75-1,"-")</f>
        <v>0.78492893537141328</v>
      </c>
      <c r="I75" s="120">
        <v>6602</v>
      </c>
      <c r="J75" s="121">
        <f>IFERROR(I75/G75-1,"-")</f>
        <v>-8.1129807692307265E-3</v>
      </c>
      <c r="K75" s="120">
        <v>13726</v>
      </c>
      <c r="L75" s="121">
        <f>IFERROR(K75/I75-1,"-")</f>
        <v>1.0790669494092699</v>
      </c>
      <c r="M75" s="120">
        <v>12513</v>
      </c>
      <c r="N75" s="121">
        <f t="shared" ref="N75:N78" si="10">IFERROR(M75/K75-1,"-")</f>
        <v>-8.8372431881101554E-2</v>
      </c>
    </row>
    <row r="76" spans="1:15" x14ac:dyDescent="0.25">
      <c r="A76" s="1">
        <v>2</v>
      </c>
      <c r="B76" s="119" t="s">
        <v>75</v>
      </c>
      <c r="C76" s="120">
        <v>10029</v>
      </c>
      <c r="D76" s="121">
        <v>-6.1394478240524131E-2</v>
      </c>
      <c r="E76" s="120">
        <v>5015</v>
      </c>
      <c r="F76" s="121">
        <f t="shared" ref="F76:L87" si="11">IFERROR(E76/C76-1,"-")</f>
        <v>-0.49995014458071596</v>
      </c>
      <c r="G76" s="120">
        <v>7479</v>
      </c>
      <c r="H76" s="121">
        <f t="shared" si="11"/>
        <v>0.4913260219341975</v>
      </c>
      <c r="I76" s="120">
        <v>5254</v>
      </c>
      <c r="J76" s="121">
        <f t="shared" si="11"/>
        <v>-0.29749966573071263</v>
      </c>
      <c r="K76" s="120">
        <v>9998</v>
      </c>
      <c r="L76" s="121">
        <f t="shared" si="11"/>
        <v>0.90293110011419864</v>
      </c>
      <c r="M76" s="120">
        <v>11350</v>
      </c>
      <c r="N76" s="121">
        <f t="shared" si="10"/>
        <v>0.13522704540908181</v>
      </c>
    </row>
    <row r="77" spans="1:15" x14ac:dyDescent="0.25">
      <c r="A77" s="1">
        <v>3</v>
      </c>
      <c r="B77" s="119" t="s">
        <v>77</v>
      </c>
      <c r="C77" s="120">
        <v>6638</v>
      </c>
      <c r="D77" s="121">
        <v>-0.49593742881008429</v>
      </c>
      <c r="E77" s="120">
        <v>7597</v>
      </c>
      <c r="F77" s="121">
        <f t="shared" si="11"/>
        <v>0.14447122627297371</v>
      </c>
      <c r="G77" s="120">
        <v>8558</v>
      </c>
      <c r="H77" s="121">
        <f t="shared" si="11"/>
        <v>0.1264973015664077</v>
      </c>
      <c r="I77" s="120">
        <v>6259</v>
      </c>
      <c r="J77" s="121">
        <f t="shared" si="11"/>
        <v>-0.26863753213367614</v>
      </c>
      <c r="K77" s="120">
        <v>18306</v>
      </c>
      <c r="L77" s="121">
        <f t="shared" si="11"/>
        <v>1.924748362358204</v>
      </c>
      <c r="M77" s="120">
        <v>11161</v>
      </c>
      <c r="N77" s="121">
        <f t="shared" si="10"/>
        <v>-0.39030918824429151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11618</v>
      </c>
      <c r="F78" s="121" t="str">
        <f t="shared" si="11"/>
        <v>-</v>
      </c>
      <c r="G78" s="120">
        <v>15080</v>
      </c>
      <c r="H78" s="121">
        <f t="shared" si="11"/>
        <v>0.29798588397314507</v>
      </c>
      <c r="I78" s="120">
        <v>14927</v>
      </c>
      <c r="J78" s="121">
        <f t="shared" si="11"/>
        <v>-1.0145888594164432E-2</v>
      </c>
      <c r="K78" s="120">
        <v>19454</v>
      </c>
      <c r="L78" s="121">
        <f t="shared" si="11"/>
        <v>0.30327594292222138</v>
      </c>
      <c r="M78" s="120">
        <v>24085</v>
      </c>
      <c r="N78" s="121">
        <f t="shared" si="10"/>
        <v>0.2380487303382337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10864</v>
      </c>
      <c r="F79" s="121" t="str">
        <f t="shared" si="11"/>
        <v>-</v>
      </c>
      <c r="G79" s="120">
        <v>13633</v>
      </c>
      <c r="H79" s="121">
        <f t="shared" si="11"/>
        <v>0.25487849779086891</v>
      </c>
      <c r="I79" s="120">
        <v>10402</v>
      </c>
      <c r="J79" s="121">
        <f t="shared" si="11"/>
        <v>-0.23699845962003963</v>
      </c>
      <c r="K79" s="120">
        <v>18925</v>
      </c>
      <c r="L79" s="121">
        <f t="shared" si="11"/>
        <v>0.81936166121899645</v>
      </c>
      <c r="M79" s="120"/>
      <c r="N79" s="121"/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11642</v>
      </c>
      <c r="F80" s="121" t="str">
        <f t="shared" si="11"/>
        <v>-</v>
      </c>
      <c r="G80" s="120">
        <v>14878</v>
      </c>
      <c r="H80" s="121">
        <f t="shared" si="11"/>
        <v>0.27795911355437219</v>
      </c>
      <c r="I80" s="120">
        <v>18314</v>
      </c>
      <c r="J80" s="121">
        <f t="shared" si="11"/>
        <v>0.23094501949186719</v>
      </c>
      <c r="K80" s="120">
        <v>22158</v>
      </c>
      <c r="L80" s="121">
        <f t="shared" si="11"/>
        <v>0.20989407011029804</v>
      </c>
      <c r="M80" s="120"/>
      <c r="N80" s="121"/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27762</v>
      </c>
      <c r="F81" s="121" t="str">
        <f t="shared" si="11"/>
        <v>-</v>
      </c>
      <c r="G81" s="120">
        <v>26550</v>
      </c>
      <c r="H81" s="121">
        <f t="shared" si="11"/>
        <v>-4.3656797060730446E-2</v>
      </c>
      <c r="I81" s="120">
        <v>29785</v>
      </c>
      <c r="J81" s="121">
        <f t="shared" si="11"/>
        <v>0.12184557438794719</v>
      </c>
      <c r="K81" s="120">
        <v>32875</v>
      </c>
      <c r="L81" s="121">
        <f t="shared" si="11"/>
        <v>0.10374349504784286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22642</v>
      </c>
      <c r="D82" s="121">
        <v>-0.47834300986084233</v>
      </c>
      <c r="E82" s="120">
        <v>17668</v>
      </c>
      <c r="F82" s="121">
        <f t="shared" si="11"/>
        <v>-0.21968024026146105</v>
      </c>
      <c r="G82" s="120">
        <v>28371</v>
      </c>
      <c r="H82" s="121">
        <f t="shared" si="11"/>
        <v>0.60578446909667205</v>
      </c>
      <c r="I82" s="120">
        <v>49041</v>
      </c>
      <c r="J82" s="121">
        <f t="shared" si="11"/>
        <v>0.72856085439357088</v>
      </c>
      <c r="K82" s="120">
        <v>40638</v>
      </c>
      <c r="L82" s="121">
        <f t="shared" si="11"/>
        <v>-0.17134642442038295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13128</v>
      </c>
      <c r="D83" s="121">
        <v>0.48021197429247953</v>
      </c>
      <c r="E83" s="120">
        <v>8166</v>
      </c>
      <c r="F83" s="121">
        <f t="shared" si="11"/>
        <v>-0.37797074954296161</v>
      </c>
      <c r="G83" s="120">
        <v>11181</v>
      </c>
      <c r="H83" s="121">
        <f t="shared" si="11"/>
        <v>0.36921381337252024</v>
      </c>
      <c r="I83" s="120">
        <v>26835</v>
      </c>
      <c r="J83" s="121">
        <f t="shared" si="11"/>
        <v>1.4000536624631073</v>
      </c>
      <c r="K83" s="120">
        <v>21672</v>
      </c>
      <c r="L83" s="121">
        <f t="shared" si="11"/>
        <v>-0.19239798770262717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12101</v>
      </c>
      <c r="D84" s="121">
        <v>-0.27914457616012389</v>
      </c>
      <c r="E84" s="120">
        <v>11643</v>
      </c>
      <c r="F84" s="121">
        <f t="shared" si="11"/>
        <v>-3.7848111726303646E-2</v>
      </c>
      <c r="G84" s="120">
        <v>9891</v>
      </c>
      <c r="H84" s="121">
        <f t="shared" si="11"/>
        <v>-0.15047668126771452</v>
      </c>
      <c r="I84" s="120">
        <v>20275</v>
      </c>
      <c r="J84" s="121">
        <f t="shared" si="11"/>
        <v>1.0498432918815084</v>
      </c>
      <c r="K84" s="120">
        <v>16988</v>
      </c>
      <c r="L84" s="121">
        <f t="shared" si="11"/>
        <v>-0.16212083847102343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5527</v>
      </c>
      <c r="D85" s="121">
        <v>-0.54170812603648422</v>
      </c>
      <c r="E85" s="120">
        <v>6887</v>
      </c>
      <c r="F85" s="121">
        <f t="shared" si="11"/>
        <v>0.24606477293287488</v>
      </c>
      <c r="G85" s="120">
        <v>6502</v>
      </c>
      <c r="H85" s="121">
        <f t="shared" si="11"/>
        <v>-5.590242485842889E-2</v>
      </c>
      <c r="I85" s="120">
        <v>16018</v>
      </c>
      <c r="J85" s="121">
        <f t="shared" si="11"/>
        <v>1.4635496770224545</v>
      </c>
      <c r="K85" s="120">
        <v>7638</v>
      </c>
      <c r="L85" s="121">
        <f t="shared" si="11"/>
        <v>-0.52316144337620174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3690</v>
      </c>
      <c r="D86" s="121">
        <v>-0.71115459882583165</v>
      </c>
      <c r="E86" s="120">
        <v>8475</v>
      </c>
      <c r="F86" s="121">
        <f t="shared" si="11"/>
        <v>1.2967479674796749</v>
      </c>
      <c r="G86" s="120">
        <v>6329</v>
      </c>
      <c r="H86" s="121">
        <f t="shared" si="11"/>
        <v>-0.25321533923303829</v>
      </c>
      <c r="I86" s="120">
        <v>14489</v>
      </c>
      <c r="J86" s="121">
        <f t="shared" si="11"/>
        <v>1.2893032074577344</v>
      </c>
      <c r="K86" s="120">
        <v>16652</v>
      </c>
      <c r="L86" s="121">
        <f t="shared" si="11"/>
        <v>0.14928566498723161</v>
      </c>
      <c r="M86" s="120"/>
      <c r="N86" s="121"/>
    </row>
    <row r="87" spans="1:15" ht="15.75" x14ac:dyDescent="0.25">
      <c r="B87" s="122" t="s">
        <v>32</v>
      </c>
      <c r="C87" s="123">
        <v>92534</v>
      </c>
      <c r="D87" s="124">
        <v>-0.56049833050730724</v>
      </c>
      <c r="E87" s="123">
        <v>131066</v>
      </c>
      <c r="F87" s="124">
        <f t="shared" si="11"/>
        <v>0.4164091036808093</v>
      </c>
      <c r="G87" s="123">
        <v>155108</v>
      </c>
      <c r="H87" s="124">
        <f t="shared" si="11"/>
        <v>0.18343430027619667</v>
      </c>
      <c r="I87" s="123">
        <v>218201</v>
      </c>
      <c r="J87" s="124">
        <f t="shared" si="11"/>
        <v>0.4067681873275395</v>
      </c>
      <c r="K87" s="123">
        <v>239030</v>
      </c>
      <c r="L87" s="124">
        <f t="shared" si="11"/>
        <v>9.5457857663347134E-2</v>
      </c>
      <c r="M87" s="123">
        <v>59109</v>
      </c>
      <c r="N87" s="124">
        <v>-3.8627935723114959E-2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5"/>
      <c r="K90" s="125"/>
      <c r="N90" s="81"/>
    </row>
    <row r="92" spans="1:15" ht="48.75" customHeight="1" thickBot="1" x14ac:dyDescent="0.3">
      <c r="B92" s="283" t="s">
        <v>278</v>
      </c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5" t="s">
        <v>109</v>
      </c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</row>
    <row r="95" spans="1:15" ht="22.5" thickTop="1" thickBot="1" x14ac:dyDescent="0.3">
      <c r="B95" s="111"/>
      <c r="C95" s="307">
        <f>$C$7</f>
        <v>2020</v>
      </c>
      <c r="D95" s="308"/>
      <c r="E95" s="309">
        <f>$E$7</f>
        <v>2021</v>
      </c>
      <c r="F95" s="308"/>
      <c r="G95" s="309">
        <f>$G$7</f>
        <v>2022</v>
      </c>
      <c r="H95" s="308"/>
      <c r="I95" s="309">
        <f>$I$7</f>
        <v>2023</v>
      </c>
      <c r="J95" s="308"/>
      <c r="K95" s="309">
        <f>$K$7</f>
        <v>2024</v>
      </c>
      <c r="L95" s="308"/>
      <c r="M95" s="309">
        <f>$M$7</f>
        <v>2025</v>
      </c>
      <c r="N95" s="310"/>
    </row>
    <row r="96" spans="1:15" ht="16.5" thickTop="1" thickBot="1" x14ac:dyDescent="0.3">
      <c r="B96" s="87"/>
      <c r="C96" s="116" t="s">
        <v>71</v>
      </c>
      <c r="D96" s="117" t="str">
        <f>CONCATENATE("var. ",RIGHT(C95,2),"/",RIGHT(C95-1,2))</f>
        <v>var. 20/19</v>
      </c>
      <c r="E96" s="118" t="s">
        <v>71</v>
      </c>
      <c r="F96" s="117" t="s">
        <v>249</v>
      </c>
      <c r="G96" s="118" t="s">
        <v>71</v>
      </c>
      <c r="H96" s="117" t="s">
        <v>249</v>
      </c>
      <c r="I96" s="118" t="s">
        <v>71</v>
      </c>
      <c r="J96" s="117" t="s">
        <v>249</v>
      </c>
      <c r="K96" s="118" t="s">
        <v>71</v>
      </c>
      <c r="L96" s="117" t="s">
        <v>249</v>
      </c>
      <c r="M96" s="118" t="s">
        <v>71</v>
      </c>
      <c r="N96" s="117" t="s">
        <v>275</v>
      </c>
    </row>
    <row r="97" spans="2:14" x14ac:dyDescent="0.25">
      <c r="B97" s="119" t="s">
        <v>73</v>
      </c>
      <c r="C97" s="120">
        <v>856263</v>
      </c>
      <c r="D97" s="121">
        <v>1.1583563508171801E-2</v>
      </c>
      <c r="E97" s="120">
        <v>46100</v>
      </c>
      <c r="F97" s="121">
        <f t="shared" ref="F97:L109" si="12">IFERROR(E97/C97-1,"-")</f>
        <v>-0.94616140134514748</v>
      </c>
      <c r="G97" s="120">
        <v>553411</v>
      </c>
      <c r="H97" s="121">
        <f t="shared" si="12"/>
        <v>11.004577006507592</v>
      </c>
      <c r="I97" s="120">
        <v>778985</v>
      </c>
      <c r="J97" s="121">
        <f t="shared" si="12"/>
        <v>0.40760664316394135</v>
      </c>
      <c r="K97" s="120">
        <v>804587</v>
      </c>
      <c r="L97" s="121">
        <f t="shared" si="12"/>
        <v>3.2865844656829069E-2</v>
      </c>
      <c r="M97" s="120">
        <v>842262</v>
      </c>
      <c r="N97" s="121">
        <f t="shared" ref="N97:N100" si="13">IFERROR(M97/K97-1,"-")</f>
        <v>4.6825265633175794E-2</v>
      </c>
    </row>
    <row r="98" spans="2:14" x14ac:dyDescent="0.25">
      <c r="B98" s="119" t="s">
        <v>75</v>
      </c>
      <c r="C98" s="120">
        <v>800741</v>
      </c>
      <c r="D98" s="121">
        <v>4.1572307328094693E-2</v>
      </c>
      <c r="E98" s="120">
        <v>45834</v>
      </c>
      <c r="F98" s="121">
        <f t="shared" si="12"/>
        <v>-0.9427605180701375</v>
      </c>
      <c r="G98" s="120">
        <v>585204</v>
      </c>
      <c r="H98" s="121">
        <f t="shared" si="12"/>
        <v>11.767901557795524</v>
      </c>
      <c r="I98" s="120">
        <v>752563</v>
      </c>
      <c r="J98" s="121">
        <f t="shared" si="12"/>
        <v>0.28598403291843533</v>
      </c>
      <c r="K98" s="120">
        <v>798120</v>
      </c>
      <c r="L98" s="121">
        <f t="shared" si="12"/>
        <v>6.053579567424916E-2</v>
      </c>
      <c r="M98" s="120">
        <v>781511</v>
      </c>
      <c r="N98" s="121">
        <f t="shared" si="13"/>
        <v>-2.0810153861574698E-2</v>
      </c>
    </row>
    <row r="99" spans="2:14" x14ac:dyDescent="0.25">
      <c r="B99" s="119" t="s">
        <v>77</v>
      </c>
      <c r="C99" s="120">
        <v>367740</v>
      </c>
      <c r="D99" s="121">
        <v>-0.55632663451782161</v>
      </c>
      <c r="E99" s="120">
        <v>61552</v>
      </c>
      <c r="F99" s="121">
        <f t="shared" si="12"/>
        <v>-0.83262087344319358</v>
      </c>
      <c r="G99" s="120">
        <v>721001</v>
      </c>
      <c r="H99" s="121">
        <f t="shared" si="12"/>
        <v>10.713689238367559</v>
      </c>
      <c r="I99" s="120">
        <v>794080</v>
      </c>
      <c r="J99" s="121">
        <f t="shared" si="12"/>
        <v>0.10135769575909048</v>
      </c>
      <c r="K99" s="120">
        <v>827758</v>
      </c>
      <c r="L99" s="121">
        <f t="shared" si="12"/>
        <v>4.2411343945194524E-2</v>
      </c>
      <c r="M99" s="120">
        <v>798871</v>
      </c>
      <c r="N99" s="121">
        <f t="shared" si="13"/>
        <v>-3.489788078158107E-2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55835</v>
      </c>
      <c r="F100" s="121" t="str">
        <f t="shared" si="12"/>
        <v>-</v>
      </c>
      <c r="G100" s="120">
        <v>676545</v>
      </c>
      <c r="H100" s="121">
        <f t="shared" si="12"/>
        <v>11.116862183218412</v>
      </c>
      <c r="I100" s="120">
        <v>699869</v>
      </c>
      <c r="J100" s="121">
        <f t="shared" si="12"/>
        <v>3.4475164253671142E-2</v>
      </c>
      <c r="K100" s="120">
        <v>751517</v>
      </c>
      <c r="L100" s="121">
        <f t="shared" si="12"/>
        <v>7.3796667662091142E-2</v>
      </c>
      <c r="M100" s="120">
        <v>701010</v>
      </c>
      <c r="N100" s="121">
        <f t="shared" si="13"/>
        <v>-6.7206729854414449E-2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55151</v>
      </c>
      <c r="F101" s="121" t="str">
        <f t="shared" si="12"/>
        <v>-</v>
      </c>
      <c r="G101" s="120">
        <v>617668</v>
      </c>
      <c r="H101" s="121">
        <f t="shared" si="12"/>
        <v>10.199579336730068</v>
      </c>
      <c r="I101" s="120">
        <v>641625</v>
      </c>
      <c r="J101" s="121">
        <f t="shared" si="12"/>
        <v>3.8786208772350284E-2</v>
      </c>
      <c r="K101" s="120">
        <v>705456</v>
      </c>
      <c r="L101" s="121">
        <f t="shared" si="12"/>
        <v>9.9483343074225683E-2</v>
      </c>
      <c r="M101" s="120"/>
      <c r="N101" s="121"/>
    </row>
    <row r="102" spans="2:14" x14ac:dyDescent="0.25">
      <c r="B102" s="119" t="s">
        <v>83</v>
      </c>
      <c r="C102" s="120">
        <v>0</v>
      </c>
      <c r="D102" s="121">
        <v>-1</v>
      </c>
      <c r="E102" s="120">
        <v>90172</v>
      </c>
      <c r="F102" s="121" t="str">
        <f t="shared" si="12"/>
        <v>-</v>
      </c>
      <c r="G102" s="120">
        <v>628460</v>
      </c>
      <c r="H102" s="121">
        <f t="shared" si="12"/>
        <v>5.9695692676218783</v>
      </c>
      <c r="I102" s="120">
        <v>713434</v>
      </c>
      <c r="J102" s="121">
        <f t="shared" si="12"/>
        <v>0.1352098781147566</v>
      </c>
      <c r="K102" s="120">
        <v>740595</v>
      </c>
      <c r="L102" s="121">
        <f t="shared" si="12"/>
        <v>3.8070795616693243E-2</v>
      </c>
      <c r="M102" s="120"/>
      <c r="N102" s="121"/>
    </row>
    <row r="103" spans="2:14" x14ac:dyDescent="0.25">
      <c r="B103" s="119" t="s">
        <v>85</v>
      </c>
      <c r="C103" s="120">
        <v>0</v>
      </c>
      <c r="D103" s="121">
        <v>-1</v>
      </c>
      <c r="E103" s="120">
        <v>191769</v>
      </c>
      <c r="F103" s="121" t="str">
        <f t="shared" si="12"/>
        <v>-</v>
      </c>
      <c r="G103" s="120">
        <v>785928</v>
      </c>
      <c r="H103" s="121">
        <f t="shared" si="12"/>
        <v>3.0983057741345057</v>
      </c>
      <c r="I103" s="120">
        <v>805133</v>
      </c>
      <c r="J103" s="121">
        <f t="shared" si="12"/>
        <v>2.4436080658787995E-2</v>
      </c>
      <c r="K103" s="120">
        <v>823259</v>
      </c>
      <c r="L103" s="121">
        <f t="shared" si="12"/>
        <v>2.2513050638838461E-2</v>
      </c>
      <c r="M103" s="120"/>
      <c r="N103" s="121"/>
    </row>
    <row r="104" spans="2:14" x14ac:dyDescent="0.25">
      <c r="B104" s="119" t="s">
        <v>87</v>
      </c>
      <c r="C104" s="120">
        <v>130458</v>
      </c>
      <c r="D104" s="121">
        <v>-0.84801800605327726</v>
      </c>
      <c r="E104" s="120">
        <v>318588</v>
      </c>
      <c r="F104" s="121">
        <f t="shared" si="12"/>
        <v>1.4420733109506507</v>
      </c>
      <c r="G104" s="120">
        <v>808317</v>
      </c>
      <c r="H104" s="121">
        <f t="shared" si="12"/>
        <v>1.537185958039851</v>
      </c>
      <c r="I104" s="120">
        <v>814997</v>
      </c>
      <c r="J104" s="121">
        <f t="shared" si="12"/>
        <v>8.264084511398373E-3</v>
      </c>
      <c r="K104" s="120">
        <v>845497</v>
      </c>
      <c r="L104" s="121">
        <f t="shared" si="12"/>
        <v>3.7423450638468525E-2</v>
      </c>
      <c r="M104" s="120"/>
      <c r="N104" s="121"/>
    </row>
    <row r="105" spans="2:14" x14ac:dyDescent="0.25">
      <c r="B105" s="119" t="s">
        <v>89</v>
      </c>
      <c r="C105" s="120">
        <v>75032</v>
      </c>
      <c r="D105" s="121">
        <v>-0.90027101423655465</v>
      </c>
      <c r="E105" s="120">
        <v>380362</v>
      </c>
      <c r="F105" s="121">
        <f t="shared" si="12"/>
        <v>4.0693304190212176</v>
      </c>
      <c r="G105" s="120">
        <v>703133</v>
      </c>
      <c r="H105" s="121">
        <f t="shared" si="12"/>
        <v>0.8485889757651921</v>
      </c>
      <c r="I105" s="120">
        <v>745193</v>
      </c>
      <c r="J105" s="121">
        <f t="shared" si="12"/>
        <v>5.9817986070914042E-2</v>
      </c>
      <c r="K105" s="120">
        <v>756660</v>
      </c>
      <c r="L105" s="121">
        <f t="shared" si="12"/>
        <v>1.5387959897637193E-2</v>
      </c>
      <c r="M105" s="120"/>
      <c r="N105" s="121"/>
    </row>
    <row r="106" spans="2:14" x14ac:dyDescent="0.25">
      <c r="B106" s="119" t="s">
        <v>91</v>
      </c>
      <c r="C106" s="120">
        <v>72966</v>
      </c>
      <c r="D106" s="121">
        <v>-0.90616138246252098</v>
      </c>
      <c r="E106" s="120">
        <v>591011</v>
      </c>
      <c r="F106" s="121">
        <f t="shared" si="12"/>
        <v>7.0998136118192043</v>
      </c>
      <c r="G106" s="120">
        <v>763388</v>
      </c>
      <c r="H106" s="121">
        <f t="shared" si="12"/>
        <v>0.2916646221474728</v>
      </c>
      <c r="I106" s="120">
        <v>818995</v>
      </c>
      <c r="J106" s="121">
        <f t="shared" si="12"/>
        <v>7.2842381593632544E-2</v>
      </c>
      <c r="K106" s="120">
        <v>826701</v>
      </c>
      <c r="L106" s="121">
        <f t="shared" si="12"/>
        <v>9.4090928516046279E-3</v>
      </c>
      <c r="M106" s="120"/>
      <c r="N106" s="121"/>
    </row>
    <row r="107" spans="2:14" x14ac:dyDescent="0.25">
      <c r="B107" s="119" t="s">
        <v>93</v>
      </c>
      <c r="C107" s="120">
        <v>100018</v>
      </c>
      <c r="D107" s="121">
        <v>-0.87329565824361111</v>
      </c>
      <c r="E107" s="120">
        <v>633044</v>
      </c>
      <c r="F107" s="121">
        <f t="shared" si="12"/>
        <v>5.3293007258693432</v>
      </c>
      <c r="G107" s="120">
        <v>755348</v>
      </c>
      <c r="H107" s="121">
        <f t="shared" si="12"/>
        <v>0.19319984076936203</v>
      </c>
      <c r="I107" s="120">
        <v>811442</v>
      </c>
      <c r="J107" s="121">
        <f t="shared" si="12"/>
        <v>7.4262459157897975E-2</v>
      </c>
      <c r="K107" s="120">
        <v>789577</v>
      </c>
      <c r="L107" s="121">
        <f t="shared" si="12"/>
        <v>-2.6945856881945951E-2</v>
      </c>
      <c r="M107" s="120"/>
      <c r="N107" s="121"/>
    </row>
    <row r="108" spans="2:14" x14ac:dyDescent="0.25">
      <c r="B108" s="119" t="s">
        <v>95</v>
      </c>
      <c r="C108" s="120">
        <v>109776</v>
      </c>
      <c r="D108" s="121">
        <v>-0.86667460154560105</v>
      </c>
      <c r="E108" s="120">
        <v>546870</v>
      </c>
      <c r="F108" s="121">
        <f t="shared" si="12"/>
        <v>3.9816899868823787</v>
      </c>
      <c r="G108" s="120">
        <v>753622</v>
      </c>
      <c r="H108" s="121">
        <f t="shared" si="12"/>
        <v>0.37806425658748877</v>
      </c>
      <c r="I108" s="120">
        <v>786129</v>
      </c>
      <c r="J108" s="121">
        <f t="shared" si="12"/>
        <v>4.3134356481100644E-2</v>
      </c>
      <c r="K108" s="120">
        <v>793507</v>
      </c>
      <c r="L108" s="121">
        <f t="shared" si="12"/>
        <v>9.3852281241373348E-3</v>
      </c>
      <c r="M108" s="120"/>
      <c r="N108" s="121"/>
    </row>
    <row r="109" spans="2:14" ht="15.75" x14ac:dyDescent="0.25">
      <c r="B109" s="122" t="s">
        <v>32</v>
      </c>
      <c r="C109" s="123">
        <v>2617010</v>
      </c>
      <c r="D109" s="124">
        <v>-0.72391633884714368</v>
      </c>
      <c r="E109" s="123">
        <v>3016288</v>
      </c>
      <c r="F109" s="124">
        <f t="shared" si="12"/>
        <v>0.15257029969316127</v>
      </c>
      <c r="G109" s="123">
        <v>8352025</v>
      </c>
      <c r="H109" s="124">
        <f t="shared" si="12"/>
        <v>1.7689746469833119</v>
      </c>
      <c r="I109" s="123">
        <v>9162445</v>
      </c>
      <c r="J109" s="124">
        <f t="shared" si="12"/>
        <v>9.7032755529347758E-2</v>
      </c>
      <c r="K109" s="123">
        <v>9463234</v>
      </c>
      <c r="L109" s="124">
        <f t="shared" si="12"/>
        <v>3.2828464454629724E-2</v>
      </c>
      <c r="M109" s="123">
        <v>3123654</v>
      </c>
      <c r="N109" s="124">
        <v>-1.8330713372985752E-2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5"/>
      <c r="K112" s="125"/>
      <c r="N112" s="81"/>
    </row>
    <row r="114" spans="1:15" ht="48.75" customHeight="1" thickBot="1" x14ac:dyDescent="0.3">
      <c r="B114" s="283" t="s">
        <v>279</v>
      </c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5" t="s">
        <v>112</v>
      </c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</row>
    <row r="117" spans="1:15" ht="22.5" thickTop="1" thickBot="1" x14ac:dyDescent="0.3">
      <c r="B117" s="111"/>
      <c r="C117" s="307">
        <f>$C$7</f>
        <v>2020</v>
      </c>
      <c r="D117" s="308"/>
      <c r="E117" s="309">
        <f>$E$7</f>
        <v>2021</v>
      </c>
      <c r="F117" s="308"/>
      <c r="G117" s="309">
        <f>$G$7</f>
        <v>2022</v>
      </c>
      <c r="H117" s="308"/>
      <c r="I117" s="309">
        <f>$I$7</f>
        <v>2023</v>
      </c>
      <c r="J117" s="308"/>
      <c r="K117" s="309">
        <f>$K$7</f>
        <v>2024</v>
      </c>
      <c r="L117" s="308"/>
      <c r="M117" s="309">
        <f>$M$7</f>
        <v>2025</v>
      </c>
      <c r="N117" s="310"/>
    </row>
    <row r="118" spans="1:15" ht="16.5" thickTop="1" thickBot="1" x14ac:dyDescent="0.3">
      <c r="B118" s="87"/>
      <c r="C118" s="116" t="s">
        <v>71</v>
      </c>
      <c r="D118" s="117" t="str">
        <f>CONCATENATE("var. ",RIGHT(C117,2),"/",RIGHT(C117-1,2))</f>
        <v>var. 20/19</v>
      </c>
      <c r="E118" s="118" t="s">
        <v>71</v>
      </c>
      <c r="F118" s="117" t="s">
        <v>249</v>
      </c>
      <c r="G118" s="118" t="s">
        <v>71</v>
      </c>
      <c r="H118" s="117" t="s">
        <v>249</v>
      </c>
      <c r="I118" s="118" t="s">
        <v>71</v>
      </c>
      <c r="J118" s="117" t="s">
        <v>249</v>
      </c>
      <c r="K118" s="118" t="s">
        <v>71</v>
      </c>
      <c r="L118" s="117" t="s">
        <v>249</v>
      </c>
      <c r="M118" s="118" t="s">
        <v>71</v>
      </c>
      <c r="N118" s="117" t="s">
        <v>275</v>
      </c>
    </row>
    <row r="119" spans="1:15" x14ac:dyDescent="0.25">
      <c r="B119" s="119" t="s">
        <v>73</v>
      </c>
      <c r="C119" s="120">
        <v>371020</v>
      </c>
      <c r="D119" s="121">
        <v>-2.3098911204988415E-3</v>
      </c>
      <c r="E119" s="120">
        <v>5882</v>
      </c>
      <c r="F119" s="121">
        <f t="shared" ref="F119:L131" si="14">IFERROR(E119/C119-1,"-")</f>
        <v>-0.98414640720176805</v>
      </c>
      <c r="G119" s="120">
        <v>194152</v>
      </c>
      <c r="H119" s="121">
        <f t="shared" si="14"/>
        <v>32.00782046922815</v>
      </c>
      <c r="I119" s="120">
        <v>305389</v>
      </c>
      <c r="J119" s="121">
        <f t="shared" si="14"/>
        <v>0.57293769829824059</v>
      </c>
      <c r="K119" s="120">
        <v>337479</v>
      </c>
      <c r="L119" s="121">
        <f t="shared" si="14"/>
        <v>0.10507909584169695</v>
      </c>
      <c r="M119" s="120">
        <v>359614</v>
      </c>
      <c r="N119" s="121">
        <f t="shared" ref="N119:N122" si="15">IFERROR(M119/K119-1,"-")</f>
        <v>6.55892662950881E-2</v>
      </c>
    </row>
    <row r="120" spans="1:15" x14ac:dyDescent="0.25">
      <c r="B120" s="119" t="s">
        <v>75</v>
      </c>
      <c r="C120" s="120">
        <v>348572</v>
      </c>
      <c r="D120" s="121">
        <v>7.5899278354970345E-2</v>
      </c>
      <c r="E120" s="120">
        <v>2515</v>
      </c>
      <c r="F120" s="121">
        <f t="shared" si="14"/>
        <v>-0.99278484789369192</v>
      </c>
      <c r="G120" s="120">
        <v>236389</v>
      </c>
      <c r="H120" s="121">
        <f t="shared" si="14"/>
        <v>92.991650099403572</v>
      </c>
      <c r="I120" s="120">
        <v>294598</v>
      </c>
      <c r="J120" s="121">
        <f t="shared" si="14"/>
        <v>0.24624242244774508</v>
      </c>
      <c r="K120" s="120">
        <v>317505</v>
      </c>
      <c r="L120" s="121">
        <f t="shared" si="14"/>
        <v>7.7756807581857323E-2</v>
      </c>
      <c r="M120" s="120">
        <v>313821</v>
      </c>
      <c r="N120" s="121">
        <f t="shared" si="15"/>
        <v>-1.1602966882411248E-2</v>
      </c>
    </row>
    <row r="121" spans="1:15" x14ac:dyDescent="0.25">
      <c r="B121" s="119" t="s">
        <v>77</v>
      </c>
      <c r="C121" s="120">
        <v>182964</v>
      </c>
      <c r="D121" s="121">
        <v>-0.50144826439885448</v>
      </c>
      <c r="E121" s="120">
        <v>2747</v>
      </c>
      <c r="F121" s="121">
        <f t="shared" si="14"/>
        <v>-0.98498611748759324</v>
      </c>
      <c r="G121" s="120">
        <v>322218</v>
      </c>
      <c r="H121" s="121">
        <f t="shared" si="14"/>
        <v>116.29814342919549</v>
      </c>
      <c r="I121" s="120">
        <v>365880</v>
      </c>
      <c r="J121" s="121">
        <f t="shared" si="14"/>
        <v>0.13550453419734465</v>
      </c>
      <c r="K121" s="120">
        <v>366554</v>
      </c>
      <c r="L121" s="121">
        <f t="shared" si="14"/>
        <v>1.8421340330163627E-3</v>
      </c>
      <c r="M121" s="120">
        <v>362426</v>
      </c>
      <c r="N121" s="121">
        <f t="shared" si="15"/>
        <v>-1.1261642213698408E-2</v>
      </c>
    </row>
    <row r="122" spans="1:15" x14ac:dyDescent="0.25">
      <c r="B122" s="119" t="s">
        <v>79</v>
      </c>
      <c r="C122" s="120">
        <v>0</v>
      </c>
      <c r="D122" s="121">
        <v>-1</v>
      </c>
      <c r="E122" s="120">
        <v>1587</v>
      </c>
      <c r="F122" s="121" t="str">
        <f t="shared" si="14"/>
        <v>-</v>
      </c>
      <c r="G122" s="120">
        <v>336250</v>
      </c>
      <c r="H122" s="121">
        <f t="shared" si="14"/>
        <v>210.87775677378701</v>
      </c>
      <c r="I122" s="120">
        <v>328415</v>
      </c>
      <c r="J122" s="121">
        <f t="shared" si="14"/>
        <v>-2.3301115241635695E-2</v>
      </c>
      <c r="K122" s="120">
        <v>387552</v>
      </c>
      <c r="L122" s="121">
        <f t="shared" si="14"/>
        <v>0.18006790189242272</v>
      </c>
      <c r="M122" s="120">
        <v>350010</v>
      </c>
      <c r="N122" s="121">
        <f t="shared" si="15"/>
        <v>-9.6869581372306168E-2</v>
      </c>
    </row>
    <row r="123" spans="1:15" x14ac:dyDescent="0.25">
      <c r="B123" s="119" t="s">
        <v>81</v>
      </c>
      <c r="C123" s="120">
        <v>0</v>
      </c>
      <c r="D123" s="121">
        <v>-1</v>
      </c>
      <c r="E123" s="120">
        <v>1610</v>
      </c>
      <c r="F123" s="121" t="str">
        <f t="shared" si="14"/>
        <v>-</v>
      </c>
      <c r="G123" s="120">
        <v>366440</v>
      </c>
      <c r="H123" s="121">
        <f t="shared" si="14"/>
        <v>226.6024844720497</v>
      </c>
      <c r="I123" s="120">
        <v>380507</v>
      </c>
      <c r="J123" s="121">
        <f t="shared" si="14"/>
        <v>3.838827638904041E-2</v>
      </c>
      <c r="K123" s="120">
        <v>422996</v>
      </c>
      <c r="L123" s="121">
        <f t="shared" si="14"/>
        <v>0.11166417437786946</v>
      </c>
      <c r="M123" s="120"/>
      <c r="N123" s="121"/>
    </row>
    <row r="124" spans="1:15" x14ac:dyDescent="0.25">
      <c r="B124" s="119" t="s">
        <v>83</v>
      </c>
      <c r="C124" s="120">
        <v>0</v>
      </c>
      <c r="D124" s="121">
        <v>-1</v>
      </c>
      <c r="E124" s="120">
        <v>8660</v>
      </c>
      <c r="F124" s="121" t="str">
        <f t="shared" si="14"/>
        <v>-</v>
      </c>
      <c r="G124" s="120">
        <v>382090</v>
      </c>
      <c r="H124" s="121">
        <f t="shared" si="14"/>
        <v>43.121247113163975</v>
      </c>
      <c r="I124" s="120">
        <v>428359</v>
      </c>
      <c r="J124" s="121">
        <f t="shared" si="14"/>
        <v>0.12109450652987519</v>
      </c>
      <c r="K124" s="120">
        <v>458450</v>
      </c>
      <c r="L124" s="121">
        <f t="shared" si="14"/>
        <v>7.024715250525837E-2</v>
      </c>
      <c r="M124" s="120"/>
      <c r="N124" s="121"/>
    </row>
    <row r="125" spans="1:15" x14ac:dyDescent="0.25">
      <c r="B125" s="119" t="s">
        <v>85</v>
      </c>
      <c r="C125" s="120">
        <v>0</v>
      </c>
      <c r="D125" s="121">
        <v>-1</v>
      </c>
      <c r="E125" s="120">
        <v>31484</v>
      </c>
      <c r="F125" s="121" t="str">
        <f t="shared" si="14"/>
        <v>-</v>
      </c>
      <c r="G125" s="120">
        <v>453306</v>
      </c>
      <c r="H125" s="121">
        <f t="shared" si="14"/>
        <v>13.397979926311777</v>
      </c>
      <c r="I125" s="120">
        <v>480731</v>
      </c>
      <c r="J125" s="121">
        <f t="shared" si="14"/>
        <v>6.0499971321800183E-2</v>
      </c>
      <c r="K125" s="120">
        <v>490081</v>
      </c>
      <c r="L125" s="121">
        <f t="shared" si="14"/>
        <v>1.9449546627947845E-2</v>
      </c>
      <c r="M125" s="120"/>
      <c r="N125" s="121"/>
    </row>
    <row r="126" spans="1:15" x14ac:dyDescent="0.25">
      <c r="B126" s="119" t="s">
        <v>87</v>
      </c>
      <c r="C126" s="120">
        <v>39763</v>
      </c>
      <c r="D126" s="121">
        <v>-0.92509800006404619</v>
      </c>
      <c r="E126" s="120">
        <v>112679</v>
      </c>
      <c r="F126" s="121">
        <f t="shared" si="14"/>
        <v>1.833765057968463</v>
      </c>
      <c r="G126" s="120">
        <v>453711</v>
      </c>
      <c r="H126" s="121">
        <f t="shared" si="14"/>
        <v>3.0265799305993131</v>
      </c>
      <c r="I126" s="120">
        <v>456116</v>
      </c>
      <c r="J126" s="121">
        <f t="shared" si="14"/>
        <v>5.3007310821204801E-3</v>
      </c>
      <c r="K126" s="120">
        <v>482673</v>
      </c>
      <c r="L126" s="121">
        <f t="shared" si="14"/>
        <v>5.8224223662401764E-2</v>
      </c>
      <c r="M126" s="120"/>
      <c r="N126" s="121"/>
    </row>
    <row r="127" spans="1:15" x14ac:dyDescent="0.25">
      <c r="B127" s="119" t="s">
        <v>89</v>
      </c>
      <c r="C127" s="120">
        <v>30652</v>
      </c>
      <c r="D127" s="121">
        <v>-0.93657126420845482</v>
      </c>
      <c r="E127" s="120">
        <v>175746</v>
      </c>
      <c r="F127" s="121">
        <f t="shared" si="14"/>
        <v>4.7335899778154769</v>
      </c>
      <c r="G127" s="120">
        <v>420455</v>
      </c>
      <c r="H127" s="121">
        <f t="shared" si="14"/>
        <v>1.3924015340320688</v>
      </c>
      <c r="I127" s="120">
        <v>441166</v>
      </c>
      <c r="J127" s="121">
        <f t="shared" si="14"/>
        <v>4.9258541342117379E-2</v>
      </c>
      <c r="K127" s="120">
        <v>457809</v>
      </c>
      <c r="L127" s="121">
        <f t="shared" si="14"/>
        <v>3.7725028674013839E-2</v>
      </c>
      <c r="M127" s="120"/>
      <c r="N127" s="121"/>
    </row>
    <row r="128" spans="1:15" x14ac:dyDescent="0.25">
      <c r="A128" s="125"/>
      <c r="B128" s="119" t="s">
        <v>91</v>
      </c>
      <c r="C128" s="120">
        <v>32753</v>
      </c>
      <c r="D128" s="121">
        <v>-0.92429537585347699</v>
      </c>
      <c r="E128" s="120">
        <v>282050</v>
      </c>
      <c r="F128" s="121">
        <f t="shared" si="14"/>
        <v>7.6114249076420482</v>
      </c>
      <c r="G128" s="120">
        <v>411383</v>
      </c>
      <c r="H128" s="121">
        <f t="shared" si="14"/>
        <v>0.45854635702889568</v>
      </c>
      <c r="I128" s="120">
        <v>438839</v>
      </c>
      <c r="J128" s="121">
        <f t="shared" si="14"/>
        <v>6.6740725795669809E-2</v>
      </c>
      <c r="K128" s="120">
        <v>440688</v>
      </c>
      <c r="L128" s="121">
        <f t="shared" si="14"/>
        <v>4.2133903322174593E-3</v>
      </c>
      <c r="M128" s="120"/>
      <c r="N128" s="121"/>
    </row>
    <row r="129" spans="2:15" x14ac:dyDescent="0.25">
      <c r="B129" s="119" t="s">
        <v>93</v>
      </c>
      <c r="C129" s="120">
        <v>58172</v>
      </c>
      <c r="D129" s="121">
        <v>-0.8345859102864861</v>
      </c>
      <c r="E129" s="120">
        <v>253462</v>
      </c>
      <c r="F129" s="121">
        <f t="shared" si="14"/>
        <v>3.3571133878842057</v>
      </c>
      <c r="G129" s="120">
        <v>344832</v>
      </c>
      <c r="H129" s="121">
        <f t="shared" si="14"/>
        <v>0.3604879626926325</v>
      </c>
      <c r="I129" s="120">
        <v>355194</v>
      </c>
      <c r="J129" s="121">
        <f t="shared" si="14"/>
        <v>3.004941536748329E-2</v>
      </c>
      <c r="K129" s="120">
        <v>349166</v>
      </c>
      <c r="L129" s="121">
        <f t="shared" si="14"/>
        <v>-1.6971007393142945E-2</v>
      </c>
      <c r="M129" s="120"/>
      <c r="N129" s="121"/>
    </row>
    <row r="130" spans="2:15" x14ac:dyDescent="0.25">
      <c r="B130" s="119" t="s">
        <v>95</v>
      </c>
      <c r="C130" s="120">
        <v>59517</v>
      </c>
      <c r="D130" s="121">
        <v>-0.84141782593983061</v>
      </c>
      <c r="E130" s="120">
        <v>187921</v>
      </c>
      <c r="F130" s="121">
        <f t="shared" si="14"/>
        <v>2.1574340104507956</v>
      </c>
      <c r="G130" s="120">
        <v>335204</v>
      </c>
      <c r="H130" s="121">
        <f t="shared" si="14"/>
        <v>0.78374955433400206</v>
      </c>
      <c r="I130" s="120">
        <v>352959</v>
      </c>
      <c r="J130" s="121">
        <f t="shared" si="14"/>
        <v>5.296774501497592E-2</v>
      </c>
      <c r="K130" s="120">
        <v>347949</v>
      </c>
      <c r="L130" s="121">
        <f t="shared" si="14"/>
        <v>-1.4194283188698975E-2</v>
      </c>
      <c r="M130" s="120"/>
      <c r="N130" s="121"/>
    </row>
    <row r="131" spans="2:15" ht="15.75" x14ac:dyDescent="0.25">
      <c r="B131" s="122" t="s">
        <v>32</v>
      </c>
      <c r="C131" s="123">
        <v>1173619</v>
      </c>
      <c r="D131" s="124">
        <v>-0.76964985814343068</v>
      </c>
      <c r="E131" s="123">
        <v>1066343</v>
      </c>
      <c r="F131" s="124">
        <f t="shared" si="14"/>
        <v>-9.1406154808332141E-2</v>
      </c>
      <c r="G131" s="123">
        <v>4256430</v>
      </c>
      <c r="H131" s="124">
        <f t="shared" si="14"/>
        <v>2.9916143304734031</v>
      </c>
      <c r="I131" s="123">
        <v>4628153</v>
      </c>
      <c r="J131" s="124">
        <f t="shared" si="14"/>
        <v>8.7332106953479816E-2</v>
      </c>
      <c r="K131" s="123">
        <v>4858902</v>
      </c>
      <c r="L131" s="124">
        <f t="shared" si="14"/>
        <v>4.9857686208731655E-2</v>
      </c>
      <c r="M131" s="123">
        <v>1385871</v>
      </c>
      <c r="N131" s="124">
        <v>-1.6478010630974649E-2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5"/>
      <c r="K134" s="125"/>
      <c r="N134" s="81"/>
    </row>
    <row r="136" spans="2:15" ht="48.75" customHeight="1" thickBot="1" x14ac:dyDescent="0.3">
      <c r="B136" s="283" t="s">
        <v>280</v>
      </c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5" t="s">
        <v>115</v>
      </c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</row>
    <row r="139" spans="2:15" ht="22.5" thickTop="1" thickBot="1" x14ac:dyDescent="0.3">
      <c r="B139" s="111"/>
      <c r="C139" s="307">
        <f>$C$7</f>
        <v>2020</v>
      </c>
      <c r="D139" s="308"/>
      <c r="E139" s="309">
        <f>$E$7</f>
        <v>2021</v>
      </c>
      <c r="F139" s="308"/>
      <c r="G139" s="309">
        <f>$G$7</f>
        <v>2022</v>
      </c>
      <c r="H139" s="308"/>
      <c r="I139" s="309">
        <f>$I$7</f>
        <v>2023</v>
      </c>
      <c r="J139" s="308"/>
      <c r="K139" s="309">
        <f>$K$7</f>
        <v>2024</v>
      </c>
      <c r="L139" s="308"/>
      <c r="M139" s="309">
        <f>$M$7</f>
        <v>2025</v>
      </c>
      <c r="N139" s="310"/>
    </row>
    <row r="140" spans="2:15" ht="16.5" thickTop="1" thickBot="1" x14ac:dyDescent="0.3">
      <c r="B140" s="87"/>
      <c r="C140" s="116" t="s">
        <v>71</v>
      </c>
      <c r="D140" s="117" t="str">
        <f>CONCATENATE("var. ",RIGHT(C139,2),"/",RIGHT(C139-1,2))</f>
        <v>var. 20/19</v>
      </c>
      <c r="E140" s="118" t="s">
        <v>71</v>
      </c>
      <c r="F140" s="117" t="s">
        <v>249</v>
      </c>
      <c r="G140" s="118" t="s">
        <v>71</v>
      </c>
      <c r="H140" s="117" t="s">
        <v>249</v>
      </c>
      <c r="I140" s="118" t="s">
        <v>71</v>
      </c>
      <c r="J140" s="117" t="s">
        <v>249</v>
      </c>
      <c r="K140" s="118" t="s">
        <v>71</v>
      </c>
      <c r="L140" s="117" t="s">
        <v>249</v>
      </c>
      <c r="M140" s="118" t="s">
        <v>71</v>
      </c>
      <c r="N140" s="117" t="s">
        <v>275</v>
      </c>
    </row>
    <row r="141" spans="2:15" x14ac:dyDescent="0.25">
      <c r="B141" s="119" t="s">
        <v>73</v>
      </c>
      <c r="C141" s="120">
        <v>44550</v>
      </c>
      <c r="D141" s="121">
        <v>-0.10161527758172173</v>
      </c>
      <c r="E141" s="120">
        <v>3988</v>
      </c>
      <c r="F141" s="121">
        <f t="shared" ref="F141:L153" si="16">IFERROR(E141/C141-1,"-")</f>
        <v>-0.91048260381593715</v>
      </c>
      <c r="G141" s="120">
        <v>24948</v>
      </c>
      <c r="H141" s="121">
        <f t="shared" si="16"/>
        <v>5.2557673019057169</v>
      </c>
      <c r="I141" s="120">
        <v>34751</v>
      </c>
      <c r="J141" s="121">
        <f t="shared" si="16"/>
        <v>0.39293730960397633</v>
      </c>
      <c r="K141" s="120">
        <v>33149</v>
      </c>
      <c r="L141" s="121">
        <f t="shared" si="16"/>
        <v>-4.6099392823228058E-2</v>
      </c>
      <c r="M141" s="120">
        <v>33405</v>
      </c>
      <c r="N141" s="121">
        <f t="shared" ref="N141:N144" si="17">IFERROR(M141/K141-1,"-")</f>
        <v>7.7227065673173279E-3</v>
      </c>
    </row>
    <row r="142" spans="2:15" x14ac:dyDescent="0.25">
      <c r="B142" s="119" t="s">
        <v>75</v>
      </c>
      <c r="C142" s="120">
        <v>43433</v>
      </c>
      <c r="D142" s="121">
        <v>-6.8660877023694611E-2</v>
      </c>
      <c r="E142" s="120">
        <v>4402</v>
      </c>
      <c r="F142" s="121">
        <f t="shared" si="16"/>
        <v>-0.89864849308129768</v>
      </c>
      <c r="G142" s="120">
        <v>24167</v>
      </c>
      <c r="H142" s="121">
        <f t="shared" si="16"/>
        <v>4.4900045433893681</v>
      </c>
      <c r="I142" s="120">
        <v>41108</v>
      </c>
      <c r="J142" s="121">
        <f t="shared" si="16"/>
        <v>0.7009972276244465</v>
      </c>
      <c r="K142" s="120">
        <v>38403</v>
      </c>
      <c r="L142" s="121">
        <f t="shared" si="16"/>
        <v>-6.5802276929064929E-2</v>
      </c>
      <c r="M142" s="120">
        <v>32430</v>
      </c>
      <c r="N142" s="121">
        <f t="shared" si="17"/>
        <v>-0.15553472384969924</v>
      </c>
    </row>
    <row r="143" spans="2:15" x14ac:dyDescent="0.25">
      <c r="B143" s="119" t="s">
        <v>77</v>
      </c>
      <c r="C143" s="120">
        <v>17711</v>
      </c>
      <c r="D143" s="121">
        <v>-0.61737383339094365</v>
      </c>
      <c r="E143" s="120">
        <v>6472</v>
      </c>
      <c r="F143" s="121">
        <f t="shared" si="16"/>
        <v>-0.63457738128846475</v>
      </c>
      <c r="G143" s="120">
        <v>30216</v>
      </c>
      <c r="H143" s="121">
        <f t="shared" si="16"/>
        <v>3.6687268232385657</v>
      </c>
      <c r="I143" s="120">
        <v>34033</v>
      </c>
      <c r="J143" s="121">
        <f t="shared" si="16"/>
        <v>0.12632380195922699</v>
      </c>
      <c r="K143" s="120">
        <v>36177</v>
      </c>
      <c r="L143" s="121">
        <f t="shared" si="16"/>
        <v>6.2997678723591743E-2</v>
      </c>
      <c r="M143" s="120">
        <v>34895</v>
      </c>
      <c r="N143" s="121">
        <f t="shared" si="17"/>
        <v>-3.5436879785499031E-2</v>
      </c>
    </row>
    <row r="144" spans="2:15" x14ac:dyDescent="0.25">
      <c r="B144" s="119" t="s">
        <v>79</v>
      </c>
      <c r="C144" s="120">
        <v>0</v>
      </c>
      <c r="D144" s="121">
        <v>-1</v>
      </c>
      <c r="E144" s="120">
        <v>3725</v>
      </c>
      <c r="F144" s="121" t="str">
        <f t="shared" si="16"/>
        <v>-</v>
      </c>
      <c r="G144" s="120">
        <v>29557</v>
      </c>
      <c r="H144" s="121">
        <f t="shared" si="16"/>
        <v>6.9347651006711413</v>
      </c>
      <c r="I144" s="120">
        <v>29401</v>
      </c>
      <c r="J144" s="121">
        <f t="shared" si="16"/>
        <v>-5.277937544405753E-3</v>
      </c>
      <c r="K144" s="120">
        <v>30259</v>
      </c>
      <c r="L144" s="121">
        <f t="shared" si="16"/>
        <v>2.9182680861195243E-2</v>
      </c>
      <c r="M144" s="120">
        <v>32073</v>
      </c>
      <c r="N144" s="121">
        <f t="shared" si="17"/>
        <v>5.994910605109216E-2</v>
      </c>
    </row>
    <row r="145" spans="1:15" x14ac:dyDescent="0.25">
      <c r="B145" s="119" t="s">
        <v>81</v>
      </c>
      <c r="C145" s="120">
        <v>0</v>
      </c>
      <c r="D145" s="121">
        <v>-1</v>
      </c>
      <c r="E145" s="120">
        <v>4989</v>
      </c>
      <c r="F145" s="121" t="str">
        <f t="shared" si="16"/>
        <v>-</v>
      </c>
      <c r="G145" s="120">
        <v>16808</v>
      </c>
      <c r="H145" s="121">
        <f t="shared" si="16"/>
        <v>2.3690118260172381</v>
      </c>
      <c r="I145" s="120">
        <v>17791</v>
      </c>
      <c r="J145" s="121">
        <f t="shared" si="16"/>
        <v>5.8484055211803998E-2</v>
      </c>
      <c r="K145" s="120">
        <v>18366</v>
      </c>
      <c r="L145" s="121">
        <f t="shared" si="16"/>
        <v>3.2319712214040841E-2</v>
      </c>
      <c r="M145" s="120"/>
      <c r="N145" s="121"/>
    </row>
    <row r="146" spans="1:15" x14ac:dyDescent="0.25">
      <c r="B146" s="119" t="s">
        <v>83</v>
      </c>
      <c r="C146" s="120">
        <v>0</v>
      </c>
      <c r="D146" s="121">
        <v>-1</v>
      </c>
      <c r="E146" s="120">
        <v>6327</v>
      </c>
      <c r="F146" s="121" t="str">
        <f t="shared" si="16"/>
        <v>-</v>
      </c>
      <c r="G146" s="120">
        <v>19444</v>
      </c>
      <c r="H146" s="121">
        <f t="shared" si="16"/>
        <v>2.0731784415994943</v>
      </c>
      <c r="I146" s="120">
        <v>23745</v>
      </c>
      <c r="J146" s="121">
        <f t="shared" si="16"/>
        <v>0.22119934169923883</v>
      </c>
      <c r="K146" s="120">
        <v>18611</v>
      </c>
      <c r="L146" s="121">
        <f t="shared" si="16"/>
        <v>-0.21621393977679515</v>
      </c>
      <c r="M146" s="120"/>
      <c r="N146" s="121"/>
    </row>
    <row r="147" spans="1:15" x14ac:dyDescent="0.25">
      <c r="B147" s="119" t="s">
        <v>85</v>
      </c>
      <c r="C147" s="120">
        <v>0</v>
      </c>
      <c r="D147" s="121">
        <v>-1</v>
      </c>
      <c r="E147" s="120">
        <v>11927</v>
      </c>
      <c r="F147" s="121" t="str">
        <f t="shared" si="16"/>
        <v>-</v>
      </c>
      <c r="G147" s="120">
        <v>25892</v>
      </c>
      <c r="H147" s="121">
        <f t="shared" si="16"/>
        <v>1.1708728095916827</v>
      </c>
      <c r="I147" s="120">
        <v>21000</v>
      </c>
      <c r="J147" s="121">
        <f t="shared" si="16"/>
        <v>-0.18893866831453732</v>
      </c>
      <c r="K147" s="120">
        <v>21458</v>
      </c>
      <c r="L147" s="121">
        <f t="shared" si="16"/>
        <v>2.1809523809523723E-2</v>
      </c>
      <c r="M147" s="120"/>
      <c r="N147" s="121"/>
    </row>
    <row r="148" spans="1:15" x14ac:dyDescent="0.25">
      <c r="B148" s="119" t="s">
        <v>87</v>
      </c>
      <c r="C148" s="120">
        <v>9610</v>
      </c>
      <c r="D148" s="121">
        <v>-0.68435919332588846</v>
      </c>
      <c r="E148" s="120">
        <v>11584</v>
      </c>
      <c r="F148" s="121">
        <f t="shared" si="16"/>
        <v>0.20541103017689899</v>
      </c>
      <c r="G148" s="120">
        <v>23834</v>
      </c>
      <c r="H148" s="121">
        <f t="shared" si="16"/>
        <v>1.0574930939226519</v>
      </c>
      <c r="I148" s="120">
        <v>24723</v>
      </c>
      <c r="J148" s="121">
        <f t="shared" si="16"/>
        <v>3.7299655953679567E-2</v>
      </c>
      <c r="K148" s="120">
        <v>25592</v>
      </c>
      <c r="L148" s="121">
        <f t="shared" si="16"/>
        <v>3.5149455972171673E-2</v>
      </c>
      <c r="M148" s="120"/>
      <c r="N148" s="121"/>
    </row>
    <row r="149" spans="1:15" x14ac:dyDescent="0.25">
      <c r="B149" s="119" t="s">
        <v>89</v>
      </c>
      <c r="C149" s="120">
        <v>2711</v>
      </c>
      <c r="D149" s="121">
        <v>-0.92172431714500203</v>
      </c>
      <c r="E149" s="120">
        <v>19406</v>
      </c>
      <c r="F149" s="121">
        <f t="shared" si="16"/>
        <v>6.1582441903356697</v>
      </c>
      <c r="G149" s="120">
        <v>20951</v>
      </c>
      <c r="H149" s="121">
        <f t="shared" si="16"/>
        <v>7.9614552200350408E-2</v>
      </c>
      <c r="I149" s="120">
        <v>27751</v>
      </c>
      <c r="J149" s="121">
        <f t="shared" si="16"/>
        <v>0.32456684645124345</v>
      </c>
      <c r="K149" s="120">
        <v>23085</v>
      </c>
      <c r="L149" s="121">
        <f t="shared" si="16"/>
        <v>-0.16813808511404993</v>
      </c>
      <c r="M149" s="120"/>
      <c r="N149" s="121"/>
    </row>
    <row r="150" spans="1:15" x14ac:dyDescent="0.25">
      <c r="A150" s="125"/>
      <c r="B150" s="119" t="s">
        <v>91</v>
      </c>
      <c r="C150" s="120">
        <v>1419</v>
      </c>
      <c r="D150" s="121">
        <v>-0.96029547553093264</v>
      </c>
      <c r="E150" s="120">
        <v>30169</v>
      </c>
      <c r="F150" s="121">
        <f t="shared" si="16"/>
        <v>20.260747004933052</v>
      </c>
      <c r="G150" s="120">
        <v>22674</v>
      </c>
      <c r="H150" s="121">
        <f t="shared" si="16"/>
        <v>-0.24843382279823656</v>
      </c>
      <c r="I150" s="120">
        <v>29023</v>
      </c>
      <c r="J150" s="121">
        <f t="shared" si="16"/>
        <v>0.28001234894592919</v>
      </c>
      <c r="K150" s="120">
        <v>30463</v>
      </c>
      <c r="L150" s="121">
        <f t="shared" si="16"/>
        <v>4.9615821934327897E-2</v>
      </c>
      <c r="M150" s="120"/>
      <c r="N150" s="121"/>
    </row>
    <row r="151" spans="1:15" x14ac:dyDescent="0.25">
      <c r="B151" s="119" t="s">
        <v>93</v>
      </c>
      <c r="C151" s="120">
        <v>6113</v>
      </c>
      <c r="D151" s="121">
        <v>-0.86518910574484509</v>
      </c>
      <c r="E151" s="120">
        <v>39561</v>
      </c>
      <c r="F151" s="121">
        <f t="shared" si="16"/>
        <v>5.4716178635694419</v>
      </c>
      <c r="G151" s="120">
        <v>37132</v>
      </c>
      <c r="H151" s="121">
        <f t="shared" si="16"/>
        <v>-6.1398852405146531E-2</v>
      </c>
      <c r="I151" s="120">
        <v>37370</v>
      </c>
      <c r="J151" s="121">
        <f t="shared" si="16"/>
        <v>6.4095658731013749E-3</v>
      </c>
      <c r="K151" s="120">
        <v>40648</v>
      </c>
      <c r="L151" s="121">
        <f t="shared" si="16"/>
        <v>8.7717420390687639E-2</v>
      </c>
      <c r="M151" s="120"/>
      <c r="N151" s="121"/>
    </row>
    <row r="152" spans="1:15" x14ac:dyDescent="0.25">
      <c r="B152" s="119" t="s">
        <v>95</v>
      </c>
      <c r="C152" s="120">
        <v>7245</v>
      </c>
      <c r="D152" s="121">
        <v>-0.82432530733978326</v>
      </c>
      <c r="E152" s="120">
        <v>32431</v>
      </c>
      <c r="F152" s="121">
        <f t="shared" si="16"/>
        <v>3.4763285024154591</v>
      </c>
      <c r="G152" s="120">
        <v>35573</v>
      </c>
      <c r="H152" s="121">
        <f t="shared" si="16"/>
        <v>9.6882612315377203E-2</v>
      </c>
      <c r="I152" s="120">
        <v>37684</v>
      </c>
      <c r="J152" s="121">
        <f t="shared" si="16"/>
        <v>5.934275995839533E-2</v>
      </c>
      <c r="K152" s="120">
        <v>41905</v>
      </c>
      <c r="L152" s="121">
        <f t="shared" si="16"/>
        <v>0.11201040229275017</v>
      </c>
      <c r="M152" s="120"/>
      <c r="N152" s="121"/>
    </row>
    <row r="153" spans="1:15" ht="15.75" x14ac:dyDescent="0.25">
      <c r="B153" s="122" t="s">
        <v>32</v>
      </c>
      <c r="C153" s="123">
        <v>139836</v>
      </c>
      <c r="D153" s="124">
        <v>-0.7030603664285533</v>
      </c>
      <c r="E153" s="123">
        <v>174981</v>
      </c>
      <c r="F153" s="124">
        <f t="shared" si="16"/>
        <v>0.2513301295803656</v>
      </c>
      <c r="G153" s="123">
        <v>311196</v>
      </c>
      <c r="H153" s="124">
        <f t="shared" si="16"/>
        <v>0.77845594664563578</v>
      </c>
      <c r="I153" s="123">
        <v>358380</v>
      </c>
      <c r="J153" s="124">
        <f t="shared" si="16"/>
        <v>0.15162148613735393</v>
      </c>
      <c r="K153" s="123">
        <v>358116</v>
      </c>
      <c r="L153" s="124">
        <f t="shared" si="16"/>
        <v>-7.3664825046038107E-4</v>
      </c>
      <c r="M153" s="123">
        <v>132803</v>
      </c>
      <c r="N153" s="124">
        <v>-3.7575731223004949E-2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5"/>
      <c r="K156" s="125"/>
      <c r="N156" s="81"/>
    </row>
    <row r="158" spans="1:15" ht="48.75" customHeight="1" thickBot="1" x14ac:dyDescent="0.3">
      <c r="B158" s="283" t="s">
        <v>281</v>
      </c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5" t="s">
        <v>118</v>
      </c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</row>
    <row r="161" spans="2:14" ht="22.5" thickTop="1" thickBot="1" x14ac:dyDescent="0.3">
      <c r="B161" s="111"/>
      <c r="C161" s="307">
        <f>$C$7</f>
        <v>2020</v>
      </c>
      <c r="D161" s="308"/>
      <c r="E161" s="309">
        <f>$E$7</f>
        <v>2021</v>
      </c>
      <c r="F161" s="308"/>
      <c r="G161" s="309">
        <f>$G$7</f>
        <v>2022</v>
      </c>
      <c r="H161" s="308"/>
      <c r="I161" s="309">
        <f>$I$7</f>
        <v>2023</v>
      </c>
      <c r="J161" s="308"/>
      <c r="K161" s="309">
        <f>$K$7</f>
        <v>2024</v>
      </c>
      <c r="L161" s="308"/>
      <c r="M161" s="309">
        <f>$M$7</f>
        <v>2025</v>
      </c>
      <c r="N161" s="310"/>
    </row>
    <row r="162" spans="2:14" ht="16.5" thickTop="1" thickBot="1" x14ac:dyDescent="0.3">
      <c r="B162" s="87"/>
      <c r="C162" s="116" t="s">
        <v>71</v>
      </c>
      <c r="D162" s="117" t="str">
        <f>CONCATENATE("var. ",RIGHT(C161,2),"/",RIGHT(C161-1,2))</f>
        <v>var. 20/19</v>
      </c>
      <c r="E162" s="118" t="s">
        <v>71</v>
      </c>
      <c r="F162" s="117" t="s">
        <v>249</v>
      </c>
      <c r="G162" s="118" t="s">
        <v>71</v>
      </c>
      <c r="H162" s="117" t="s">
        <v>249</v>
      </c>
      <c r="I162" s="118" t="s">
        <v>71</v>
      </c>
      <c r="J162" s="117" t="s">
        <v>249</v>
      </c>
      <c r="K162" s="118" t="s">
        <v>71</v>
      </c>
      <c r="L162" s="117" t="s">
        <v>249</v>
      </c>
      <c r="M162" s="118" t="s">
        <v>71</v>
      </c>
      <c r="N162" s="117" t="s">
        <v>275</v>
      </c>
    </row>
    <row r="163" spans="2:14" x14ac:dyDescent="0.25">
      <c r="B163" s="119" t="s">
        <v>73</v>
      </c>
      <c r="C163" s="120">
        <v>18130</v>
      </c>
      <c r="D163" s="121">
        <v>9.8787878787878869E-2</v>
      </c>
      <c r="E163" s="120">
        <v>3849</v>
      </c>
      <c r="F163" s="121">
        <f t="shared" ref="F163:L175" si="18">IFERROR(E163/C163-1,"-")</f>
        <v>-0.78769994484280192</v>
      </c>
      <c r="G163" s="120">
        <v>13267</v>
      </c>
      <c r="H163" s="121">
        <f t="shared" si="18"/>
        <v>2.4468693167056377</v>
      </c>
      <c r="I163" s="120">
        <v>19000</v>
      </c>
      <c r="J163" s="121">
        <f t="shared" si="18"/>
        <v>0.43212482098439731</v>
      </c>
      <c r="K163" s="120">
        <v>18969</v>
      </c>
      <c r="L163" s="121">
        <f t="shared" si="18"/>
        <v>-1.6315789473684283E-3</v>
      </c>
      <c r="M163" s="120">
        <v>20765</v>
      </c>
      <c r="N163" s="121">
        <f t="shared" ref="N163:N166" si="19">IFERROR(M163/K163-1,"-")</f>
        <v>9.4680794981285343E-2</v>
      </c>
    </row>
    <row r="164" spans="2:14" x14ac:dyDescent="0.25">
      <c r="B164" s="119" t="s">
        <v>75</v>
      </c>
      <c r="C164" s="120">
        <v>19669</v>
      </c>
      <c r="D164" s="121">
        <v>6.7053653773124333E-2</v>
      </c>
      <c r="E164" s="120">
        <v>7396</v>
      </c>
      <c r="F164" s="121">
        <f t="shared" si="18"/>
        <v>-0.62397681630992929</v>
      </c>
      <c r="G164" s="120">
        <v>18071</v>
      </c>
      <c r="H164" s="121">
        <f t="shared" si="18"/>
        <v>1.4433477555435372</v>
      </c>
      <c r="I164" s="120">
        <v>20172</v>
      </c>
      <c r="J164" s="121">
        <f t="shared" si="18"/>
        <v>0.11626362680537872</v>
      </c>
      <c r="K164" s="120">
        <v>19532</v>
      </c>
      <c r="L164" s="121">
        <f t="shared" si="18"/>
        <v>-3.1727146539758055E-2</v>
      </c>
      <c r="M164" s="120">
        <v>23537</v>
      </c>
      <c r="N164" s="121">
        <f t="shared" si="19"/>
        <v>0.20504812615195567</v>
      </c>
    </row>
    <row r="165" spans="2:14" x14ac:dyDescent="0.25">
      <c r="B165" s="119" t="s">
        <v>77</v>
      </c>
      <c r="C165" s="120">
        <v>5819</v>
      </c>
      <c r="D165" s="121">
        <v>-0.58130666282918408</v>
      </c>
      <c r="E165" s="120">
        <v>7023</v>
      </c>
      <c r="F165" s="121">
        <f t="shared" si="18"/>
        <v>0.2069084035057569</v>
      </c>
      <c r="G165" s="120">
        <v>15881</v>
      </c>
      <c r="H165" s="121">
        <f t="shared" si="18"/>
        <v>1.2612843514167733</v>
      </c>
      <c r="I165" s="120">
        <v>20521</v>
      </c>
      <c r="J165" s="121">
        <f t="shared" si="18"/>
        <v>0.29217303696240782</v>
      </c>
      <c r="K165" s="120">
        <v>19164</v>
      </c>
      <c r="L165" s="121">
        <f t="shared" si="18"/>
        <v>-6.612738170654453E-2</v>
      </c>
      <c r="M165" s="120">
        <v>20641</v>
      </c>
      <c r="N165" s="121">
        <f t="shared" si="19"/>
        <v>7.7071592569400993E-2</v>
      </c>
    </row>
    <row r="166" spans="2:14" x14ac:dyDescent="0.25">
      <c r="B166" s="119" t="s">
        <v>79</v>
      </c>
      <c r="C166" s="120">
        <v>0</v>
      </c>
      <c r="D166" s="121">
        <v>-1</v>
      </c>
      <c r="E166" s="120">
        <v>4157</v>
      </c>
      <c r="F166" s="121" t="str">
        <f t="shared" si="18"/>
        <v>-</v>
      </c>
      <c r="G166" s="120">
        <v>15425</v>
      </c>
      <c r="H166" s="121">
        <f t="shared" si="18"/>
        <v>2.7106086119797932</v>
      </c>
      <c r="I166" s="120">
        <v>24238</v>
      </c>
      <c r="J166" s="121">
        <f t="shared" si="18"/>
        <v>0.57134521880064826</v>
      </c>
      <c r="K166" s="120">
        <v>23046</v>
      </c>
      <c r="L166" s="121">
        <f t="shared" si="18"/>
        <v>-4.9178975162967209E-2</v>
      </c>
      <c r="M166" s="120">
        <v>18693</v>
      </c>
      <c r="N166" s="121">
        <f t="shared" si="19"/>
        <v>-0.18888310335850034</v>
      </c>
    </row>
    <row r="167" spans="2:14" x14ac:dyDescent="0.25">
      <c r="B167" s="119" t="s">
        <v>81</v>
      </c>
      <c r="C167" s="120">
        <v>0</v>
      </c>
      <c r="D167" s="121">
        <v>-1</v>
      </c>
      <c r="E167" s="120">
        <v>8877</v>
      </c>
      <c r="F167" s="121" t="str">
        <f t="shared" si="18"/>
        <v>-</v>
      </c>
      <c r="G167" s="120">
        <v>14464</v>
      </c>
      <c r="H167" s="121">
        <f t="shared" si="18"/>
        <v>0.62937929480680399</v>
      </c>
      <c r="I167" s="120">
        <v>19331</v>
      </c>
      <c r="J167" s="121">
        <f t="shared" si="18"/>
        <v>0.33649059734513265</v>
      </c>
      <c r="K167" s="120">
        <v>18795</v>
      </c>
      <c r="L167" s="121">
        <f t="shared" si="18"/>
        <v>-2.7727484351559695E-2</v>
      </c>
      <c r="M167" s="120"/>
      <c r="N167" s="121"/>
    </row>
    <row r="168" spans="2:14" x14ac:dyDescent="0.25">
      <c r="B168" s="119" t="s">
        <v>83</v>
      </c>
      <c r="C168" s="120">
        <v>0</v>
      </c>
      <c r="D168" s="121">
        <v>-1</v>
      </c>
      <c r="E168" s="120">
        <v>7506</v>
      </c>
      <c r="F168" s="121" t="str">
        <f t="shared" si="18"/>
        <v>-</v>
      </c>
      <c r="G168" s="120">
        <v>11078</v>
      </c>
      <c r="H168" s="121">
        <f t="shared" si="18"/>
        <v>0.47588595790034649</v>
      </c>
      <c r="I168" s="120">
        <v>16213</v>
      </c>
      <c r="J168" s="121">
        <f t="shared" si="18"/>
        <v>0.46353132334356384</v>
      </c>
      <c r="K168" s="120">
        <v>18025</v>
      </c>
      <c r="L168" s="121">
        <f t="shared" si="18"/>
        <v>0.11176216616295576</v>
      </c>
      <c r="M168" s="120"/>
      <c r="N168" s="121"/>
    </row>
    <row r="169" spans="2:14" x14ac:dyDescent="0.25">
      <c r="B169" s="119" t="s">
        <v>85</v>
      </c>
      <c r="C169" s="120">
        <v>0</v>
      </c>
      <c r="D169" s="121">
        <v>-1</v>
      </c>
      <c r="E169" s="120">
        <v>14469</v>
      </c>
      <c r="F169" s="121" t="str">
        <f t="shared" si="18"/>
        <v>-</v>
      </c>
      <c r="G169" s="120">
        <v>14696</v>
      </c>
      <c r="H169" s="121">
        <f t="shared" si="18"/>
        <v>1.5688713801921272E-2</v>
      </c>
      <c r="I169" s="120">
        <v>16801</v>
      </c>
      <c r="J169" s="121">
        <f t="shared" si="18"/>
        <v>0.1432362547632009</v>
      </c>
      <c r="K169" s="120">
        <v>21516</v>
      </c>
      <c r="L169" s="121">
        <f t="shared" si="18"/>
        <v>0.28063805725849655</v>
      </c>
      <c r="M169" s="120"/>
      <c r="N169" s="121"/>
    </row>
    <row r="170" spans="2:14" x14ac:dyDescent="0.25">
      <c r="B170" s="119" t="s">
        <v>87</v>
      </c>
      <c r="C170" s="120">
        <v>7582</v>
      </c>
      <c r="D170" s="121">
        <v>-0.62379676491019154</v>
      </c>
      <c r="E170" s="120">
        <v>19532</v>
      </c>
      <c r="F170" s="121">
        <f t="shared" si="18"/>
        <v>1.5761012925349513</v>
      </c>
      <c r="G170" s="120">
        <v>26445</v>
      </c>
      <c r="H170" s="121">
        <f t="shared" si="18"/>
        <v>0.35393200901085398</v>
      </c>
      <c r="I170" s="120">
        <v>28351</v>
      </c>
      <c r="J170" s="121">
        <f t="shared" si="18"/>
        <v>7.207411608999803E-2</v>
      </c>
      <c r="K170" s="120">
        <v>28603</v>
      </c>
      <c r="L170" s="121">
        <f t="shared" si="18"/>
        <v>8.8885753588938687E-3</v>
      </c>
      <c r="M170" s="120"/>
      <c r="N170" s="121"/>
    </row>
    <row r="171" spans="2:14" x14ac:dyDescent="0.25">
      <c r="B171" s="119" t="s">
        <v>89</v>
      </c>
      <c r="C171" s="120">
        <v>2424</v>
      </c>
      <c r="D171" s="121">
        <v>-0.7991881368569298</v>
      </c>
      <c r="E171" s="120">
        <v>9241</v>
      </c>
      <c r="F171" s="121">
        <f t="shared" si="18"/>
        <v>2.8122937293729371</v>
      </c>
      <c r="G171" s="120">
        <v>15077</v>
      </c>
      <c r="H171" s="121">
        <f t="shared" si="18"/>
        <v>0.63153338383291846</v>
      </c>
      <c r="I171" s="120">
        <v>19988</v>
      </c>
      <c r="J171" s="121">
        <f t="shared" si="18"/>
        <v>0.32572792995954103</v>
      </c>
      <c r="K171" s="120">
        <v>18074</v>
      </c>
      <c r="L171" s="121">
        <f t="shared" si="18"/>
        <v>-9.5757454472683579E-2</v>
      </c>
      <c r="M171" s="120"/>
      <c r="N171" s="121"/>
    </row>
    <row r="172" spans="2:14" x14ac:dyDescent="0.25">
      <c r="B172" s="119" t="s">
        <v>91</v>
      </c>
      <c r="C172" s="120">
        <v>7424</v>
      </c>
      <c r="D172" s="121">
        <v>-0.45563865669452996</v>
      </c>
      <c r="E172" s="120">
        <v>14695</v>
      </c>
      <c r="F172" s="121">
        <f t="shared" si="18"/>
        <v>0.97939116379310343</v>
      </c>
      <c r="G172" s="120">
        <v>19469</v>
      </c>
      <c r="H172" s="121">
        <f t="shared" si="18"/>
        <v>0.32487240558012931</v>
      </c>
      <c r="I172" s="120">
        <v>23246</v>
      </c>
      <c r="J172" s="121">
        <f t="shared" si="18"/>
        <v>0.19400071909188976</v>
      </c>
      <c r="K172" s="120">
        <v>21587</v>
      </c>
      <c r="L172" s="121">
        <f t="shared" si="18"/>
        <v>-7.1367116923341634E-2</v>
      </c>
      <c r="M172" s="120"/>
      <c r="N172" s="121"/>
    </row>
    <row r="173" spans="2:14" x14ac:dyDescent="0.25">
      <c r="B173" s="119" t="s">
        <v>93</v>
      </c>
      <c r="C173" s="120">
        <v>1425</v>
      </c>
      <c r="D173" s="121">
        <v>-0.89326642199086215</v>
      </c>
      <c r="E173" s="120">
        <v>15308</v>
      </c>
      <c r="F173" s="121">
        <f t="shared" si="18"/>
        <v>9.7424561403508765</v>
      </c>
      <c r="G173" s="120">
        <v>14978</v>
      </c>
      <c r="H173" s="121">
        <f t="shared" si="18"/>
        <v>-2.1557355631042552E-2</v>
      </c>
      <c r="I173" s="120">
        <v>20932</v>
      </c>
      <c r="J173" s="121">
        <f t="shared" si="18"/>
        <v>0.39751635732407542</v>
      </c>
      <c r="K173" s="120">
        <v>18655</v>
      </c>
      <c r="L173" s="121">
        <f t="shared" si="18"/>
        <v>-0.10878081406459006</v>
      </c>
      <c r="M173" s="120"/>
      <c r="N173" s="121"/>
    </row>
    <row r="174" spans="2:14" x14ac:dyDescent="0.25">
      <c r="B174" s="119" t="s">
        <v>95</v>
      </c>
      <c r="C174" s="120">
        <v>3667</v>
      </c>
      <c r="D174" s="121">
        <v>-0.6960126005139684</v>
      </c>
      <c r="E174" s="120">
        <v>15332</v>
      </c>
      <c r="F174" s="121">
        <f t="shared" si="18"/>
        <v>3.1810744477774744</v>
      </c>
      <c r="G174" s="120">
        <v>20052</v>
      </c>
      <c r="H174" s="121">
        <f t="shared" si="18"/>
        <v>0.30785285677015395</v>
      </c>
      <c r="I174" s="120">
        <v>19000</v>
      </c>
      <c r="J174" s="121">
        <f t="shared" si="18"/>
        <v>-5.2463594653899825E-2</v>
      </c>
      <c r="K174" s="120">
        <v>19682</v>
      </c>
      <c r="L174" s="121">
        <f t="shared" si="18"/>
        <v>3.5894736842105202E-2</v>
      </c>
      <c r="M174" s="120"/>
      <c r="N174" s="121"/>
    </row>
    <row r="175" spans="2:14" ht="15.75" x14ac:dyDescent="0.25">
      <c r="B175" s="122" t="s">
        <v>32</v>
      </c>
      <c r="C175" s="123">
        <v>67848</v>
      </c>
      <c r="D175" s="124">
        <v>-0.61970102069986044</v>
      </c>
      <c r="E175" s="123">
        <v>127385</v>
      </c>
      <c r="F175" s="124">
        <f t="shared" si="18"/>
        <v>0.87750560075462802</v>
      </c>
      <c r="G175" s="123">
        <v>198903</v>
      </c>
      <c r="H175" s="124">
        <f t="shared" si="18"/>
        <v>0.56143187973466269</v>
      </c>
      <c r="I175" s="123">
        <v>247793</v>
      </c>
      <c r="J175" s="124">
        <f t="shared" si="18"/>
        <v>0.24579820314424627</v>
      </c>
      <c r="K175" s="123">
        <v>245648</v>
      </c>
      <c r="L175" s="124">
        <f t="shared" si="18"/>
        <v>-8.6564188657468621E-3</v>
      </c>
      <c r="M175" s="123">
        <v>83636</v>
      </c>
      <c r="N175" s="124">
        <v>3.6240413326560139E-2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5"/>
      <c r="K178" s="125"/>
      <c r="N178" s="81"/>
    </row>
    <row r="180" spans="1:15" ht="48.75" customHeight="1" thickBot="1" x14ac:dyDescent="0.3">
      <c r="B180" s="283" t="s">
        <v>282</v>
      </c>
      <c r="C180" s="283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5" t="s">
        <v>121</v>
      </c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</row>
    <row r="183" spans="1:15" ht="22.5" thickTop="1" thickBot="1" x14ac:dyDescent="0.3">
      <c r="B183" s="111"/>
      <c r="C183" s="307">
        <f>$C$7</f>
        <v>2020</v>
      </c>
      <c r="D183" s="308"/>
      <c r="E183" s="309">
        <f>$E$7</f>
        <v>2021</v>
      </c>
      <c r="F183" s="308"/>
      <c r="G183" s="309">
        <f>$G$7</f>
        <v>2022</v>
      </c>
      <c r="H183" s="308"/>
      <c r="I183" s="309">
        <f>$I$7</f>
        <v>2023</v>
      </c>
      <c r="J183" s="308"/>
      <c r="K183" s="309">
        <f>$K$7</f>
        <v>2024</v>
      </c>
      <c r="L183" s="308"/>
      <c r="M183" s="309">
        <f>$M$7</f>
        <v>2025</v>
      </c>
      <c r="N183" s="310"/>
    </row>
    <row r="184" spans="1:15" ht="16.5" thickTop="1" thickBot="1" x14ac:dyDescent="0.3">
      <c r="B184" s="87"/>
      <c r="C184" s="116" t="s">
        <v>71</v>
      </c>
      <c r="D184" s="117" t="str">
        <f>CONCATENATE("var. ",RIGHT(C183,2),"/",RIGHT(C183-1,2))</f>
        <v>var. 20/19</v>
      </c>
      <c r="E184" s="118" t="s">
        <v>71</v>
      </c>
      <c r="F184" s="117" t="s">
        <v>249</v>
      </c>
      <c r="G184" s="118" t="s">
        <v>71</v>
      </c>
      <c r="H184" s="117" t="s">
        <v>249</v>
      </c>
      <c r="I184" s="118" t="s">
        <v>71</v>
      </c>
      <c r="J184" s="117" t="s">
        <v>249</v>
      </c>
      <c r="K184" s="118" t="s">
        <v>71</v>
      </c>
      <c r="L184" s="117" t="s">
        <v>249</v>
      </c>
      <c r="M184" s="118" t="s">
        <v>71</v>
      </c>
      <c r="N184" s="117" t="s">
        <v>275</v>
      </c>
    </row>
    <row r="185" spans="1:15" x14ac:dyDescent="0.25">
      <c r="A185" s="125"/>
      <c r="B185" s="119" t="s">
        <v>73</v>
      </c>
      <c r="C185" s="120">
        <v>37400</v>
      </c>
      <c r="D185" s="121">
        <v>0.15435661594493655</v>
      </c>
      <c r="E185" s="120">
        <v>2352</v>
      </c>
      <c r="F185" s="121">
        <f t="shared" ref="F185:L197" si="20">IFERROR(E185/C185-1,"-")</f>
        <v>-0.93711229946524066</v>
      </c>
      <c r="G185" s="120">
        <v>24134</v>
      </c>
      <c r="H185" s="121">
        <f t="shared" si="20"/>
        <v>9.2610544217687067</v>
      </c>
      <c r="I185" s="120">
        <v>34084</v>
      </c>
      <c r="J185" s="121">
        <f t="shared" si="20"/>
        <v>0.4122814286898151</v>
      </c>
      <c r="K185" s="120">
        <v>36621</v>
      </c>
      <c r="L185" s="121">
        <f t="shared" si="20"/>
        <v>7.4433751907053258E-2</v>
      </c>
      <c r="M185" s="120">
        <v>29962</v>
      </c>
      <c r="N185" s="121">
        <f t="shared" ref="N185:N188" si="21">IFERROR(M185/K185-1,"-")</f>
        <v>-0.18183555883236391</v>
      </c>
    </row>
    <row r="186" spans="1:15" x14ac:dyDescent="0.25">
      <c r="B186" s="119" t="s">
        <v>75</v>
      </c>
      <c r="C186" s="120">
        <v>29154</v>
      </c>
      <c r="D186" s="121">
        <v>0.17121966896995011</v>
      </c>
      <c r="E186" s="120">
        <v>692</v>
      </c>
      <c r="F186" s="121">
        <f t="shared" si="20"/>
        <v>-0.97626397749879945</v>
      </c>
      <c r="G186" s="120">
        <v>23097</v>
      </c>
      <c r="H186" s="121">
        <f t="shared" si="20"/>
        <v>32.377167630057805</v>
      </c>
      <c r="I186" s="120">
        <v>28094</v>
      </c>
      <c r="J186" s="121">
        <f t="shared" si="20"/>
        <v>0.21634844352080362</v>
      </c>
      <c r="K186" s="120">
        <v>31556</v>
      </c>
      <c r="L186" s="121">
        <f t="shared" si="20"/>
        <v>0.12322915925108568</v>
      </c>
      <c r="M186" s="120">
        <v>26211</v>
      </c>
      <c r="N186" s="121">
        <f t="shared" si="21"/>
        <v>-0.16938141716313859</v>
      </c>
    </row>
    <row r="187" spans="1:15" x14ac:dyDescent="0.25">
      <c r="B187" s="119" t="s">
        <v>77</v>
      </c>
      <c r="C187" s="120">
        <v>14426</v>
      </c>
      <c r="D187" s="121">
        <v>-0.47138145840967383</v>
      </c>
      <c r="E187" s="120">
        <v>644</v>
      </c>
      <c r="F187" s="121">
        <f t="shared" si="20"/>
        <v>-0.95535838070151113</v>
      </c>
      <c r="G187" s="120">
        <v>26029</v>
      </c>
      <c r="H187" s="121">
        <f t="shared" si="20"/>
        <v>39.41770186335404</v>
      </c>
      <c r="I187" s="120">
        <v>24451</v>
      </c>
      <c r="J187" s="121">
        <f t="shared" si="20"/>
        <v>-6.0624687848169323E-2</v>
      </c>
      <c r="K187" s="120">
        <v>29418</v>
      </c>
      <c r="L187" s="121">
        <f t="shared" si="20"/>
        <v>0.20314097582920954</v>
      </c>
      <c r="M187" s="120">
        <v>28764</v>
      </c>
      <c r="N187" s="121">
        <f t="shared" si="21"/>
        <v>-2.2231286967162922E-2</v>
      </c>
    </row>
    <row r="188" spans="1:15" x14ac:dyDescent="0.25">
      <c r="B188" s="119" t="s">
        <v>79</v>
      </c>
      <c r="C188" s="120">
        <v>0</v>
      </c>
      <c r="D188" s="121">
        <v>-1</v>
      </c>
      <c r="E188" s="120">
        <v>949</v>
      </c>
      <c r="F188" s="121" t="str">
        <f t="shared" si="20"/>
        <v>-</v>
      </c>
      <c r="G188" s="120">
        <v>26786</v>
      </c>
      <c r="H188" s="121">
        <f t="shared" si="20"/>
        <v>27.225500526870391</v>
      </c>
      <c r="I188" s="120">
        <v>29765</v>
      </c>
      <c r="J188" s="121">
        <f t="shared" si="20"/>
        <v>0.11121481370865371</v>
      </c>
      <c r="K188" s="120">
        <v>34774</v>
      </c>
      <c r="L188" s="121">
        <f t="shared" si="20"/>
        <v>0.16828489837056937</v>
      </c>
      <c r="M188" s="120">
        <v>20575</v>
      </c>
      <c r="N188" s="121">
        <f t="shared" si="21"/>
        <v>-0.4083223097716685</v>
      </c>
    </row>
    <row r="189" spans="1:15" x14ac:dyDescent="0.25">
      <c r="B189" s="119" t="s">
        <v>81</v>
      </c>
      <c r="C189" s="120">
        <v>0</v>
      </c>
      <c r="D189" s="121">
        <v>-1</v>
      </c>
      <c r="E189" s="120">
        <v>3125</v>
      </c>
      <c r="F189" s="121" t="str">
        <f t="shared" si="20"/>
        <v>-</v>
      </c>
      <c r="G189" s="120">
        <v>22076</v>
      </c>
      <c r="H189" s="121">
        <f t="shared" si="20"/>
        <v>6.0643200000000004</v>
      </c>
      <c r="I189" s="120">
        <v>28163</v>
      </c>
      <c r="J189" s="121">
        <f t="shared" si="20"/>
        <v>0.27572929878601204</v>
      </c>
      <c r="K189" s="120">
        <v>25349</v>
      </c>
      <c r="L189" s="121">
        <f t="shared" si="20"/>
        <v>-9.9918332564002399E-2</v>
      </c>
      <c r="M189" s="120"/>
      <c r="N189" s="121"/>
    </row>
    <row r="190" spans="1:15" x14ac:dyDescent="0.25">
      <c r="B190" s="119" t="s">
        <v>122</v>
      </c>
      <c r="C190" s="120">
        <v>0</v>
      </c>
      <c r="D190" s="121">
        <v>-1</v>
      </c>
      <c r="E190" s="120">
        <v>9995</v>
      </c>
      <c r="F190" s="121" t="str">
        <f t="shared" si="20"/>
        <v>-</v>
      </c>
      <c r="G190" s="120">
        <v>22144</v>
      </c>
      <c r="H190" s="121">
        <f t="shared" si="20"/>
        <v>1.2155077538769383</v>
      </c>
      <c r="I190" s="120">
        <v>26526</v>
      </c>
      <c r="J190" s="121">
        <f t="shared" si="20"/>
        <v>0.19788656069364152</v>
      </c>
      <c r="K190" s="120">
        <v>22751</v>
      </c>
      <c r="L190" s="121">
        <f t="shared" si="20"/>
        <v>-0.14231320214129528</v>
      </c>
      <c r="M190" s="120"/>
      <c r="N190" s="121"/>
    </row>
    <row r="191" spans="1:15" x14ac:dyDescent="0.25">
      <c r="B191" s="119" t="s">
        <v>85</v>
      </c>
      <c r="C191" s="120">
        <v>0</v>
      </c>
      <c r="D191" s="121">
        <v>-1</v>
      </c>
      <c r="E191" s="120">
        <v>17267</v>
      </c>
      <c r="F191" s="121" t="str">
        <f t="shared" si="20"/>
        <v>-</v>
      </c>
      <c r="G191" s="120">
        <v>30251</v>
      </c>
      <c r="H191" s="121">
        <f t="shared" si="20"/>
        <v>0.75195459547112997</v>
      </c>
      <c r="I191" s="120">
        <v>33464</v>
      </c>
      <c r="J191" s="121">
        <f t="shared" si="20"/>
        <v>0.10621136491355654</v>
      </c>
      <c r="K191" s="120">
        <v>32743</v>
      </c>
      <c r="L191" s="121">
        <f t="shared" si="20"/>
        <v>-2.1545541477408503E-2</v>
      </c>
      <c r="M191" s="120"/>
      <c r="N191" s="121"/>
    </row>
    <row r="192" spans="1:15" x14ac:dyDescent="0.25">
      <c r="B192" s="119" t="s">
        <v>87</v>
      </c>
      <c r="C192" s="120">
        <v>11092</v>
      </c>
      <c r="D192" s="121">
        <v>-0.5540545973545612</v>
      </c>
      <c r="E192" s="120">
        <v>18483</v>
      </c>
      <c r="F192" s="121">
        <f t="shared" si="20"/>
        <v>0.66633609808871253</v>
      </c>
      <c r="G192" s="120">
        <v>21835</v>
      </c>
      <c r="H192" s="121">
        <f t="shared" si="20"/>
        <v>0.18135584050208298</v>
      </c>
      <c r="I192" s="120">
        <v>31558</v>
      </c>
      <c r="J192" s="121">
        <f t="shared" si="20"/>
        <v>0.44529425234714903</v>
      </c>
      <c r="K192" s="120">
        <v>29115</v>
      </c>
      <c r="L192" s="121">
        <f t="shared" si="20"/>
        <v>-7.741301730147665E-2</v>
      </c>
      <c r="M192" s="120"/>
      <c r="N192" s="121"/>
    </row>
    <row r="193" spans="2:15" x14ac:dyDescent="0.25">
      <c r="B193" s="119" t="s">
        <v>89</v>
      </c>
      <c r="C193" s="120">
        <v>17306</v>
      </c>
      <c r="D193" s="121">
        <v>-0.44301760484052655</v>
      </c>
      <c r="E193" s="120">
        <v>27344</v>
      </c>
      <c r="F193" s="121">
        <f t="shared" si="20"/>
        <v>0.58003004738241071</v>
      </c>
      <c r="G193" s="120">
        <v>28789</v>
      </c>
      <c r="H193" s="121">
        <f t="shared" si="20"/>
        <v>5.2845231129315495E-2</v>
      </c>
      <c r="I193" s="120">
        <v>33205</v>
      </c>
      <c r="J193" s="121">
        <f t="shared" si="20"/>
        <v>0.15339192052520056</v>
      </c>
      <c r="K193" s="120">
        <v>26955</v>
      </c>
      <c r="L193" s="121">
        <f t="shared" si="20"/>
        <v>-0.18822466496009638</v>
      </c>
      <c r="M193" s="120"/>
      <c r="N193" s="121"/>
    </row>
    <row r="194" spans="2:15" x14ac:dyDescent="0.25">
      <c r="B194" s="119" t="s">
        <v>91</v>
      </c>
      <c r="C194" s="120">
        <v>8123</v>
      </c>
      <c r="D194" s="121">
        <v>-0.73589751926390745</v>
      </c>
      <c r="E194" s="120">
        <v>32377</v>
      </c>
      <c r="F194" s="121">
        <f t="shared" si="20"/>
        <v>2.9858426689646684</v>
      </c>
      <c r="G194" s="120">
        <v>28129</v>
      </c>
      <c r="H194" s="121">
        <f t="shared" si="20"/>
        <v>-0.13120424993050628</v>
      </c>
      <c r="I194" s="120">
        <v>34381</v>
      </c>
      <c r="J194" s="121">
        <f t="shared" si="20"/>
        <v>0.22226172277720502</v>
      </c>
      <c r="K194" s="120">
        <v>32149</v>
      </c>
      <c r="L194" s="121">
        <f t="shared" si="20"/>
        <v>-6.4919577673715145E-2</v>
      </c>
      <c r="M194" s="120"/>
      <c r="N194" s="121"/>
    </row>
    <row r="195" spans="2:15" x14ac:dyDescent="0.25">
      <c r="B195" s="119" t="s">
        <v>93</v>
      </c>
      <c r="C195" s="120">
        <v>3107</v>
      </c>
      <c r="D195" s="121">
        <v>-0.89431972789115644</v>
      </c>
      <c r="E195" s="120">
        <v>37434</v>
      </c>
      <c r="F195" s="121">
        <f t="shared" si="20"/>
        <v>11.048278081750885</v>
      </c>
      <c r="G195" s="120">
        <v>29244</v>
      </c>
      <c r="H195" s="121">
        <f t="shared" si="20"/>
        <v>-0.21878506170860712</v>
      </c>
      <c r="I195" s="120">
        <v>31295</v>
      </c>
      <c r="J195" s="121">
        <f t="shared" si="20"/>
        <v>7.0134044590343336E-2</v>
      </c>
      <c r="K195" s="120">
        <v>30599</v>
      </c>
      <c r="L195" s="121">
        <f t="shared" si="20"/>
        <v>-2.2239974436811027E-2</v>
      </c>
      <c r="M195" s="120"/>
      <c r="N195" s="121"/>
    </row>
    <row r="196" spans="2:15" x14ac:dyDescent="0.25">
      <c r="B196" s="119" t="s">
        <v>95</v>
      </c>
      <c r="C196" s="120">
        <v>4175</v>
      </c>
      <c r="D196" s="121">
        <v>-0.90026278069756327</v>
      </c>
      <c r="E196" s="120">
        <v>33539</v>
      </c>
      <c r="F196" s="121">
        <f t="shared" si="20"/>
        <v>7.0332934131736522</v>
      </c>
      <c r="G196" s="120">
        <v>36172</v>
      </c>
      <c r="H196" s="121">
        <f t="shared" si="20"/>
        <v>7.8505620322609548E-2</v>
      </c>
      <c r="I196" s="120">
        <v>39946</v>
      </c>
      <c r="J196" s="121">
        <f t="shared" si="20"/>
        <v>0.10433484463120646</v>
      </c>
      <c r="K196" s="120">
        <v>40752</v>
      </c>
      <c r="L196" s="121">
        <f t="shared" si="20"/>
        <v>2.0177239273018621E-2</v>
      </c>
      <c r="M196" s="120"/>
      <c r="N196" s="121"/>
    </row>
    <row r="197" spans="2:15" ht="15.75" x14ac:dyDescent="0.25">
      <c r="B197" s="122" t="s">
        <v>32</v>
      </c>
      <c r="C197" s="123">
        <v>131712</v>
      </c>
      <c r="D197" s="124">
        <v>-0.62753764581124072</v>
      </c>
      <c r="E197" s="123">
        <v>184201</v>
      </c>
      <c r="F197" s="124">
        <f t="shared" si="20"/>
        <v>0.39851342322643335</v>
      </c>
      <c r="G197" s="123">
        <v>318686</v>
      </c>
      <c r="H197" s="124">
        <f t="shared" si="20"/>
        <v>0.73009918512928818</v>
      </c>
      <c r="I197" s="123">
        <v>374932</v>
      </c>
      <c r="J197" s="124">
        <f t="shared" si="20"/>
        <v>0.17649347633720969</v>
      </c>
      <c r="K197" s="123">
        <v>372782</v>
      </c>
      <c r="L197" s="124">
        <f t="shared" si="20"/>
        <v>-5.7343731663341835E-3</v>
      </c>
      <c r="M197" s="123">
        <v>105512</v>
      </c>
      <c r="N197" s="124">
        <v>-0.20289493763645572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5"/>
      <c r="K200" s="125"/>
      <c r="N200" s="81"/>
    </row>
    <row r="202" spans="2:15" ht="48.75" customHeight="1" thickBot="1" x14ac:dyDescent="0.3">
      <c r="B202" s="283" t="s">
        <v>283</v>
      </c>
      <c r="C202" s="283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5" t="s">
        <v>125</v>
      </c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</row>
    <row r="205" spans="2:15" ht="22.5" thickTop="1" thickBot="1" x14ac:dyDescent="0.3">
      <c r="B205" s="111"/>
      <c r="C205" s="307">
        <f>$C$7</f>
        <v>2020</v>
      </c>
      <c r="D205" s="308"/>
      <c r="E205" s="309">
        <f>$E$7</f>
        <v>2021</v>
      </c>
      <c r="F205" s="308"/>
      <c r="G205" s="309">
        <f>$G$7</f>
        <v>2022</v>
      </c>
      <c r="H205" s="308"/>
      <c r="I205" s="309">
        <f>$I$7</f>
        <v>2023</v>
      </c>
      <c r="J205" s="308"/>
      <c r="K205" s="309">
        <f>$K$7</f>
        <v>2024</v>
      </c>
      <c r="L205" s="308"/>
      <c r="M205" s="309">
        <f>$M$7</f>
        <v>2025</v>
      </c>
      <c r="N205" s="310"/>
    </row>
    <row r="206" spans="2:15" ht="16.5" thickTop="1" thickBot="1" x14ac:dyDescent="0.3">
      <c r="B206" s="87"/>
      <c r="C206" s="116" t="s">
        <v>71</v>
      </c>
      <c r="D206" s="117" t="str">
        <f>CONCATENATE("var. ",RIGHT(C205,2),"/",RIGHT(C205-1,2))</f>
        <v>var. 20/19</v>
      </c>
      <c r="E206" s="118" t="s">
        <v>71</v>
      </c>
      <c r="F206" s="117" t="s">
        <v>249</v>
      </c>
      <c r="G206" s="118" t="s">
        <v>71</v>
      </c>
      <c r="H206" s="117" t="s">
        <v>249</v>
      </c>
      <c r="I206" s="118" t="s">
        <v>71</v>
      </c>
      <c r="J206" s="117" t="s">
        <v>249</v>
      </c>
      <c r="K206" s="118" t="s">
        <v>71</v>
      </c>
      <c r="L206" s="117" t="s">
        <v>249</v>
      </c>
      <c r="M206" s="118" t="s">
        <v>71</v>
      </c>
      <c r="N206" s="117" t="s">
        <v>275</v>
      </c>
    </row>
    <row r="207" spans="2:15" x14ac:dyDescent="0.25">
      <c r="B207" s="119" t="s">
        <v>73</v>
      </c>
      <c r="C207" s="120">
        <v>36543</v>
      </c>
      <c r="D207" s="121">
        <v>5.7898850707813532E-2</v>
      </c>
      <c r="E207" s="120">
        <v>962</v>
      </c>
      <c r="F207" s="121">
        <f t="shared" ref="F207:L219" si="22">IFERROR(E207/C207-1,"-")</f>
        <v>-0.97367484880825328</v>
      </c>
      <c r="G207" s="120">
        <v>33158</v>
      </c>
      <c r="H207" s="121">
        <f t="shared" si="22"/>
        <v>33.467775467775468</v>
      </c>
      <c r="I207" s="120">
        <v>37744</v>
      </c>
      <c r="J207" s="121">
        <f t="shared" si="22"/>
        <v>0.13830749743651616</v>
      </c>
      <c r="K207" s="120">
        <v>41040</v>
      </c>
      <c r="L207" s="121">
        <f t="shared" si="22"/>
        <v>8.7325137770241534E-2</v>
      </c>
      <c r="M207" s="120">
        <v>35525</v>
      </c>
      <c r="N207" s="121">
        <f t="shared" ref="N207:N210" si="23">IFERROR(M207/K207-1,"-")</f>
        <v>-0.13438109161793377</v>
      </c>
    </row>
    <row r="208" spans="2:15" x14ac:dyDescent="0.25">
      <c r="B208" s="119" t="s">
        <v>75</v>
      </c>
      <c r="C208" s="120">
        <v>36529</v>
      </c>
      <c r="D208" s="121">
        <v>1.9679544439481944E-2</v>
      </c>
      <c r="E208" s="120">
        <v>736</v>
      </c>
      <c r="F208" s="121">
        <f t="shared" si="22"/>
        <v>-0.97985162473651077</v>
      </c>
      <c r="G208" s="120">
        <v>31142</v>
      </c>
      <c r="H208" s="121">
        <f t="shared" si="22"/>
        <v>41.3125</v>
      </c>
      <c r="I208" s="120">
        <v>38159</v>
      </c>
      <c r="J208" s="121">
        <f t="shared" si="22"/>
        <v>0.22532271530409087</v>
      </c>
      <c r="K208" s="120">
        <v>40584</v>
      </c>
      <c r="L208" s="121">
        <f t="shared" si="22"/>
        <v>6.3549883382688188E-2</v>
      </c>
      <c r="M208" s="120">
        <v>39705</v>
      </c>
      <c r="N208" s="121">
        <f t="shared" si="23"/>
        <v>-2.1658781785925507E-2</v>
      </c>
    </row>
    <row r="209" spans="2:15" x14ac:dyDescent="0.25">
      <c r="B209" s="119" t="s">
        <v>77</v>
      </c>
      <c r="C209" s="120">
        <v>14903</v>
      </c>
      <c r="D209" s="121">
        <v>-0.56374227920728315</v>
      </c>
      <c r="E209" s="120">
        <v>704</v>
      </c>
      <c r="F209" s="121">
        <f t="shared" si="22"/>
        <v>-0.95276118902234452</v>
      </c>
      <c r="G209" s="120">
        <v>37658</v>
      </c>
      <c r="H209" s="121">
        <f t="shared" si="22"/>
        <v>52.491477272727273</v>
      </c>
      <c r="I209" s="120">
        <v>34053</v>
      </c>
      <c r="J209" s="121">
        <f t="shared" si="22"/>
        <v>-9.5729990971373913E-2</v>
      </c>
      <c r="K209" s="120">
        <v>33027</v>
      </c>
      <c r="L209" s="121">
        <f t="shared" si="22"/>
        <v>-3.0129504008457375E-2</v>
      </c>
      <c r="M209" s="120">
        <v>35886</v>
      </c>
      <c r="N209" s="121">
        <f t="shared" si="23"/>
        <v>8.6565537287673688E-2</v>
      </c>
    </row>
    <row r="210" spans="2:15" x14ac:dyDescent="0.25">
      <c r="B210" s="119" t="s">
        <v>79</v>
      </c>
      <c r="C210" s="120">
        <v>0</v>
      </c>
      <c r="D210" s="121">
        <v>-1</v>
      </c>
      <c r="E210" s="120">
        <v>573</v>
      </c>
      <c r="F210" s="121" t="str">
        <f t="shared" si="22"/>
        <v>-</v>
      </c>
      <c r="G210" s="120">
        <v>39062</v>
      </c>
      <c r="H210" s="121">
        <f t="shared" si="22"/>
        <v>67.171029668411862</v>
      </c>
      <c r="I210" s="120">
        <v>39077</v>
      </c>
      <c r="J210" s="121">
        <f t="shared" si="22"/>
        <v>3.8400491526302538E-4</v>
      </c>
      <c r="K210" s="120">
        <v>40882</v>
      </c>
      <c r="L210" s="121">
        <f t="shared" si="22"/>
        <v>4.619085395501199E-2</v>
      </c>
      <c r="M210" s="120">
        <v>34317</v>
      </c>
      <c r="N210" s="121">
        <f t="shared" si="23"/>
        <v>-0.16058412015067758</v>
      </c>
    </row>
    <row r="211" spans="2:15" x14ac:dyDescent="0.25">
      <c r="B211" s="119" t="s">
        <v>81</v>
      </c>
      <c r="C211" s="120">
        <v>0</v>
      </c>
      <c r="D211" s="121">
        <v>-1</v>
      </c>
      <c r="E211" s="120">
        <v>2269</v>
      </c>
      <c r="F211" s="121" t="str">
        <f t="shared" si="22"/>
        <v>-</v>
      </c>
      <c r="G211" s="120">
        <v>47122</v>
      </c>
      <c r="H211" s="121">
        <f t="shared" si="22"/>
        <v>19.767739092111061</v>
      </c>
      <c r="I211" s="120">
        <v>38759</v>
      </c>
      <c r="J211" s="121">
        <f t="shared" si="22"/>
        <v>-0.17747548915580835</v>
      </c>
      <c r="K211" s="120">
        <v>41406</v>
      </c>
      <c r="L211" s="121">
        <f t="shared" si="22"/>
        <v>6.8293815629918209E-2</v>
      </c>
      <c r="M211" s="120"/>
      <c r="N211" s="121"/>
    </row>
    <row r="212" spans="2:15" x14ac:dyDescent="0.25">
      <c r="B212" s="119" t="s">
        <v>83</v>
      </c>
      <c r="C212" s="120">
        <v>0</v>
      </c>
      <c r="D212" s="121">
        <v>-1</v>
      </c>
      <c r="E212" s="120">
        <v>16579</v>
      </c>
      <c r="F212" s="121" t="str">
        <f t="shared" si="22"/>
        <v>-</v>
      </c>
      <c r="G212" s="120">
        <v>34341</v>
      </c>
      <c r="H212" s="121">
        <f t="shared" si="22"/>
        <v>1.0713553290307014</v>
      </c>
      <c r="I212" s="120">
        <v>38151</v>
      </c>
      <c r="J212" s="121">
        <f t="shared" si="22"/>
        <v>0.1109460994146938</v>
      </c>
      <c r="K212" s="120">
        <v>35459</v>
      </c>
      <c r="L212" s="121">
        <f t="shared" si="22"/>
        <v>-7.0561715289245375E-2</v>
      </c>
      <c r="M212" s="120"/>
      <c r="N212" s="121"/>
    </row>
    <row r="213" spans="2:15" x14ac:dyDescent="0.25">
      <c r="B213" s="119" t="s">
        <v>85</v>
      </c>
      <c r="C213" s="120">
        <v>0</v>
      </c>
      <c r="D213" s="121">
        <v>-1</v>
      </c>
      <c r="E213" s="120">
        <v>24677</v>
      </c>
      <c r="F213" s="121" t="str">
        <f t="shared" si="22"/>
        <v>-</v>
      </c>
      <c r="G213" s="120">
        <v>47180</v>
      </c>
      <c r="H213" s="121">
        <f t="shared" si="22"/>
        <v>0.91190177087976654</v>
      </c>
      <c r="I213" s="120">
        <v>46479</v>
      </c>
      <c r="J213" s="121">
        <f t="shared" si="22"/>
        <v>-1.4857990674014387E-2</v>
      </c>
      <c r="K213" s="120">
        <v>44935</v>
      </c>
      <c r="L213" s="121">
        <f t="shared" si="22"/>
        <v>-3.3219303341293971E-2</v>
      </c>
      <c r="M213" s="120"/>
      <c r="N213" s="121"/>
    </row>
    <row r="214" spans="2:15" x14ac:dyDescent="0.25">
      <c r="B214" s="119" t="s">
        <v>87</v>
      </c>
      <c r="C214" s="120">
        <v>14171</v>
      </c>
      <c r="D214" s="121">
        <v>-0.74963339870320311</v>
      </c>
      <c r="E214" s="120">
        <v>32393</v>
      </c>
      <c r="F214" s="121">
        <f t="shared" si="22"/>
        <v>1.2858654999647166</v>
      </c>
      <c r="G214" s="120">
        <v>56250</v>
      </c>
      <c r="H214" s="121">
        <f t="shared" si="22"/>
        <v>0.73648627789954624</v>
      </c>
      <c r="I214" s="120">
        <v>60423</v>
      </c>
      <c r="J214" s="121">
        <f t="shared" si="22"/>
        <v>7.4186666666666623E-2</v>
      </c>
      <c r="K214" s="120">
        <v>53292</v>
      </c>
      <c r="L214" s="121">
        <f t="shared" si="22"/>
        <v>-0.11801797328831731</v>
      </c>
      <c r="M214" s="120"/>
      <c r="N214" s="121"/>
    </row>
    <row r="215" spans="2:15" x14ac:dyDescent="0.25">
      <c r="B215" s="119" t="s">
        <v>89</v>
      </c>
      <c r="C215" s="120">
        <v>592</v>
      </c>
      <c r="D215" s="121">
        <v>-0.98391479187044883</v>
      </c>
      <c r="E215" s="120">
        <v>40044</v>
      </c>
      <c r="F215" s="121">
        <f t="shared" si="22"/>
        <v>66.641891891891888</v>
      </c>
      <c r="G215" s="120">
        <v>48135</v>
      </c>
      <c r="H215" s="121">
        <f t="shared" si="22"/>
        <v>0.20205274198381784</v>
      </c>
      <c r="I215" s="120">
        <v>45100</v>
      </c>
      <c r="J215" s="121">
        <f t="shared" si="22"/>
        <v>-6.3051833385270539E-2</v>
      </c>
      <c r="K215" s="120">
        <v>42045</v>
      </c>
      <c r="L215" s="121">
        <f t="shared" si="22"/>
        <v>-6.7738359201773846E-2</v>
      </c>
      <c r="M215" s="120"/>
      <c r="N215" s="121"/>
    </row>
    <row r="216" spans="2:15" x14ac:dyDescent="0.25">
      <c r="B216" s="119" t="s">
        <v>91</v>
      </c>
      <c r="C216" s="120">
        <v>1075</v>
      </c>
      <c r="D216" s="121">
        <v>-0.97094280462752725</v>
      </c>
      <c r="E216" s="120">
        <v>49996</v>
      </c>
      <c r="F216" s="121">
        <f t="shared" si="22"/>
        <v>45.507906976744188</v>
      </c>
      <c r="G216" s="120">
        <v>37257</v>
      </c>
      <c r="H216" s="121">
        <f t="shared" si="22"/>
        <v>-0.25480038403072247</v>
      </c>
      <c r="I216" s="120">
        <v>47048</v>
      </c>
      <c r="J216" s="121">
        <f t="shared" si="22"/>
        <v>0.2627962530531176</v>
      </c>
      <c r="K216" s="120">
        <v>49338</v>
      </c>
      <c r="L216" s="121">
        <f t="shared" si="22"/>
        <v>4.8673694949838531E-2</v>
      </c>
      <c r="M216" s="120"/>
      <c r="N216" s="121"/>
    </row>
    <row r="217" spans="2:15" x14ac:dyDescent="0.25">
      <c r="B217" s="119" t="s">
        <v>93</v>
      </c>
      <c r="C217" s="120">
        <v>3587</v>
      </c>
      <c r="D217" s="121">
        <v>-0.87237146415228606</v>
      </c>
      <c r="E217" s="120">
        <v>36800</v>
      </c>
      <c r="F217" s="121">
        <f t="shared" si="22"/>
        <v>9.2592695846110953</v>
      </c>
      <c r="G217" s="120">
        <v>31131</v>
      </c>
      <c r="H217" s="121">
        <f t="shared" si="22"/>
        <v>-0.15404891304347823</v>
      </c>
      <c r="I217" s="120">
        <v>36228</v>
      </c>
      <c r="J217" s="121">
        <f t="shared" si="22"/>
        <v>0.16372747422183664</v>
      </c>
      <c r="K217" s="120">
        <v>38626</v>
      </c>
      <c r="L217" s="121">
        <f t="shared" si="22"/>
        <v>6.6191895771226639E-2</v>
      </c>
      <c r="M217" s="120"/>
      <c r="N217" s="121"/>
    </row>
    <row r="218" spans="2:15" x14ac:dyDescent="0.25">
      <c r="B218" s="119" t="s">
        <v>95</v>
      </c>
      <c r="C218" s="120">
        <v>4288</v>
      </c>
      <c r="D218" s="121">
        <v>-0.86672468452787965</v>
      </c>
      <c r="E218" s="120">
        <v>34190</v>
      </c>
      <c r="F218" s="121">
        <f t="shared" si="22"/>
        <v>6.9734141791044779</v>
      </c>
      <c r="G218" s="120">
        <v>34614</v>
      </c>
      <c r="H218" s="121">
        <f t="shared" si="22"/>
        <v>1.2401286926001731E-2</v>
      </c>
      <c r="I218" s="120">
        <v>39875</v>
      </c>
      <c r="J218" s="121">
        <f t="shared" si="22"/>
        <v>0.15199052406540714</v>
      </c>
      <c r="K218" s="120">
        <v>39037</v>
      </c>
      <c r="L218" s="121">
        <f t="shared" si="22"/>
        <v>-2.1015673981191196E-2</v>
      </c>
      <c r="M218" s="120"/>
      <c r="N218" s="121"/>
    </row>
    <row r="219" spans="2:15" ht="15.75" x14ac:dyDescent="0.25">
      <c r="B219" s="122" t="s">
        <v>32</v>
      </c>
      <c r="C219" s="123">
        <v>124287</v>
      </c>
      <c r="D219" s="124">
        <v>-0.72470961911596632</v>
      </c>
      <c r="E219" s="123">
        <v>239923</v>
      </c>
      <c r="F219" s="124">
        <f t="shared" si="22"/>
        <v>0.93039497292556739</v>
      </c>
      <c r="G219" s="123">
        <v>477050</v>
      </c>
      <c r="H219" s="124">
        <f t="shared" si="22"/>
        <v>0.98834626109210033</v>
      </c>
      <c r="I219" s="123">
        <v>501096</v>
      </c>
      <c r="J219" s="124">
        <f t="shared" si="22"/>
        <v>5.0405617859763163E-2</v>
      </c>
      <c r="K219" s="123">
        <v>499671</v>
      </c>
      <c r="L219" s="124">
        <f t="shared" si="22"/>
        <v>-2.8437664639111571E-3</v>
      </c>
      <c r="M219" s="123">
        <v>145433</v>
      </c>
      <c r="N219" s="124">
        <v>-6.4937987436749722E-2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5"/>
      <c r="K222" s="125"/>
      <c r="N222" s="81"/>
    </row>
    <row r="224" spans="2:15" ht="48.75" customHeight="1" thickBot="1" x14ac:dyDescent="0.3">
      <c r="B224" s="283" t="s">
        <v>284</v>
      </c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6" t="str">
        <f>C226</f>
        <v>Dinamarca</v>
      </c>
      <c r="C226" s="305" t="s">
        <v>130</v>
      </c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</row>
    <row r="227" spans="2:15" ht="22.5" thickTop="1" thickBot="1" x14ac:dyDescent="0.3">
      <c r="B227" s="111"/>
      <c r="C227" s="307">
        <f>$C$7</f>
        <v>2020</v>
      </c>
      <c r="D227" s="308"/>
      <c r="E227" s="309">
        <f>$E$7</f>
        <v>2021</v>
      </c>
      <c r="F227" s="308"/>
      <c r="G227" s="309">
        <f>$G$7</f>
        <v>2022</v>
      </c>
      <c r="H227" s="308"/>
      <c r="I227" s="309">
        <f>$I$7</f>
        <v>2023</v>
      </c>
      <c r="J227" s="308"/>
      <c r="K227" s="309">
        <f>$K$7</f>
        <v>2024</v>
      </c>
      <c r="L227" s="308"/>
      <c r="M227" s="309">
        <f>$M$7</f>
        <v>2025</v>
      </c>
      <c r="N227" s="310"/>
    </row>
    <row r="228" spans="2:15" ht="16.5" thickTop="1" thickBot="1" x14ac:dyDescent="0.3">
      <c r="B228" s="87"/>
      <c r="C228" s="116" t="s">
        <v>71</v>
      </c>
      <c r="D228" s="117" t="str">
        <f>CONCATENATE("var. ",RIGHT(C227,2),"/",RIGHT(C227-1,2))</f>
        <v>var. 20/19</v>
      </c>
      <c r="E228" s="118" t="s">
        <v>71</v>
      </c>
      <c r="F228" s="117" t="s">
        <v>249</v>
      </c>
      <c r="G228" s="118" t="s">
        <v>71</v>
      </c>
      <c r="H228" s="117" t="s">
        <v>249</v>
      </c>
      <c r="I228" s="118" t="s">
        <v>71</v>
      </c>
      <c r="J228" s="117" t="s">
        <v>249</v>
      </c>
      <c r="K228" s="118" t="s">
        <v>71</v>
      </c>
      <c r="L228" s="117" t="s">
        <v>249</v>
      </c>
      <c r="M228" s="118" t="s">
        <v>71</v>
      </c>
      <c r="N228" s="117" t="s">
        <v>275</v>
      </c>
    </row>
    <row r="229" spans="2:15" x14ac:dyDescent="0.25">
      <c r="B229" s="119" t="s">
        <v>73</v>
      </c>
      <c r="C229" s="120">
        <v>33066</v>
      </c>
      <c r="D229" s="121">
        <v>-9.9092717216576309E-2</v>
      </c>
      <c r="E229" s="120">
        <v>308</v>
      </c>
      <c r="F229" s="121">
        <f t="shared" ref="F229:L241" si="24">IFERROR(E229/C229-1,"-")</f>
        <v>-0.99068529607451761</v>
      </c>
      <c r="G229" s="120">
        <v>27584</v>
      </c>
      <c r="H229" s="121">
        <f t="shared" si="24"/>
        <v>88.558441558441558</v>
      </c>
      <c r="I229" s="120">
        <v>28081</v>
      </c>
      <c r="J229" s="121">
        <f t="shared" si="24"/>
        <v>1.8017691415313175E-2</v>
      </c>
      <c r="K229" s="120">
        <v>29190</v>
      </c>
      <c r="L229" s="121">
        <f t="shared" si="24"/>
        <v>3.949289555215274E-2</v>
      </c>
      <c r="M229" s="120">
        <v>32181</v>
      </c>
      <c r="N229" s="121">
        <f t="shared" ref="N229:N232" si="25">IFERROR(M229/K229-1,"-")</f>
        <v>0.10246659815005144</v>
      </c>
    </row>
    <row r="230" spans="2:15" x14ac:dyDescent="0.25">
      <c r="B230" s="119" t="s">
        <v>75</v>
      </c>
      <c r="C230" s="120">
        <v>34156</v>
      </c>
      <c r="D230" s="121">
        <v>-4.3329692182729751E-2</v>
      </c>
      <c r="E230" s="120">
        <v>207</v>
      </c>
      <c r="F230" s="121">
        <f t="shared" si="24"/>
        <v>-0.99393957137838151</v>
      </c>
      <c r="G230" s="120">
        <v>28945</v>
      </c>
      <c r="H230" s="121">
        <f t="shared" si="24"/>
        <v>138.83091787439614</v>
      </c>
      <c r="I230" s="120">
        <v>34359</v>
      </c>
      <c r="J230" s="121">
        <f t="shared" si="24"/>
        <v>0.18704439454137156</v>
      </c>
      <c r="K230" s="120">
        <v>31973</v>
      </c>
      <c r="L230" s="121">
        <f t="shared" si="24"/>
        <v>-6.9443231758782309E-2</v>
      </c>
      <c r="M230" s="120">
        <v>30102</v>
      </c>
      <c r="N230" s="121">
        <f t="shared" si="25"/>
        <v>-5.8518124667688354E-2</v>
      </c>
    </row>
    <row r="231" spans="2:15" x14ac:dyDescent="0.25">
      <c r="B231" s="119" t="s">
        <v>77</v>
      </c>
      <c r="C231" s="120">
        <v>18520</v>
      </c>
      <c r="D231" s="121">
        <v>-0.54898570489248222</v>
      </c>
      <c r="E231" s="120">
        <v>295</v>
      </c>
      <c r="F231" s="121">
        <f t="shared" si="24"/>
        <v>-0.98407127429805619</v>
      </c>
      <c r="G231" s="120">
        <v>27402</v>
      </c>
      <c r="H231" s="121">
        <f t="shared" si="24"/>
        <v>91.888135593220341</v>
      </c>
      <c r="I231" s="120">
        <v>32644</v>
      </c>
      <c r="J231" s="121">
        <f t="shared" si="24"/>
        <v>0.19129990511641481</v>
      </c>
      <c r="K231" s="120">
        <v>30472</v>
      </c>
      <c r="L231" s="121">
        <f t="shared" si="24"/>
        <v>-6.6535963729935088E-2</v>
      </c>
      <c r="M231" s="120">
        <v>31474</v>
      </c>
      <c r="N231" s="121">
        <f t="shared" si="25"/>
        <v>3.2882646363874946E-2</v>
      </c>
    </row>
    <row r="232" spans="2:15" x14ac:dyDescent="0.25">
      <c r="B232" s="119" t="s">
        <v>79</v>
      </c>
      <c r="C232" s="120">
        <v>0</v>
      </c>
      <c r="D232" s="121">
        <v>-1</v>
      </c>
      <c r="E232" s="120">
        <v>107</v>
      </c>
      <c r="F232" s="121" t="str">
        <f t="shared" si="24"/>
        <v>-</v>
      </c>
      <c r="G232" s="120">
        <v>14540</v>
      </c>
      <c r="H232" s="121">
        <f t="shared" si="24"/>
        <v>134.88785046728972</v>
      </c>
      <c r="I232" s="120">
        <v>16479</v>
      </c>
      <c r="J232" s="121">
        <f t="shared" si="24"/>
        <v>0.13335625859697386</v>
      </c>
      <c r="K232" s="120">
        <v>12896</v>
      </c>
      <c r="L232" s="121">
        <f t="shared" si="24"/>
        <v>-0.21742824200497601</v>
      </c>
      <c r="M232" s="120">
        <v>18959</v>
      </c>
      <c r="N232" s="121">
        <f t="shared" si="25"/>
        <v>0.47014578163771703</v>
      </c>
    </row>
    <row r="233" spans="2:15" x14ac:dyDescent="0.25">
      <c r="B233" s="119" t="s">
        <v>81</v>
      </c>
      <c r="C233" s="120">
        <v>0</v>
      </c>
      <c r="D233" s="121">
        <v>-1</v>
      </c>
      <c r="E233" s="120">
        <v>33</v>
      </c>
      <c r="F233" s="121" t="str">
        <f t="shared" si="24"/>
        <v>-</v>
      </c>
      <c r="G233" s="120">
        <v>3257</v>
      </c>
      <c r="H233" s="121">
        <f t="shared" si="24"/>
        <v>97.696969696969703</v>
      </c>
      <c r="I233" s="120">
        <v>3226</v>
      </c>
      <c r="J233" s="121">
        <f t="shared" si="24"/>
        <v>-9.517961314092771E-3</v>
      </c>
      <c r="K233" s="120">
        <v>4569</v>
      </c>
      <c r="L233" s="121">
        <f t="shared" si="24"/>
        <v>0.4163050216986981</v>
      </c>
      <c r="M233" s="120"/>
      <c r="N233" s="121"/>
    </row>
    <row r="234" spans="2:15" x14ac:dyDescent="0.25">
      <c r="B234" s="119" t="s">
        <v>83</v>
      </c>
      <c r="C234" s="120">
        <v>0</v>
      </c>
      <c r="D234" s="121">
        <v>-1</v>
      </c>
      <c r="E234" s="120">
        <v>420</v>
      </c>
      <c r="F234" s="121" t="str">
        <f t="shared" si="24"/>
        <v>-</v>
      </c>
      <c r="G234" s="120">
        <v>2257</v>
      </c>
      <c r="H234" s="121">
        <f t="shared" si="24"/>
        <v>4.3738095238095234</v>
      </c>
      <c r="I234" s="120">
        <v>4389</v>
      </c>
      <c r="J234" s="121">
        <f t="shared" si="24"/>
        <v>0.94461674789543637</v>
      </c>
      <c r="K234" s="120">
        <v>3883</v>
      </c>
      <c r="L234" s="121">
        <f t="shared" si="24"/>
        <v>-0.11528822055137844</v>
      </c>
      <c r="M234" s="120"/>
      <c r="N234" s="121"/>
    </row>
    <row r="235" spans="2:15" x14ac:dyDescent="0.25">
      <c r="B235" s="119" t="s">
        <v>85</v>
      </c>
      <c r="C235" s="120">
        <v>0</v>
      </c>
      <c r="D235" s="121">
        <v>-1</v>
      </c>
      <c r="E235" s="120">
        <v>6238</v>
      </c>
      <c r="F235" s="121" t="str">
        <f t="shared" si="24"/>
        <v>-</v>
      </c>
      <c r="G235" s="120">
        <v>7344</v>
      </c>
      <c r="H235" s="121">
        <f t="shared" si="24"/>
        <v>0.17730041680025654</v>
      </c>
      <c r="I235" s="120">
        <v>3899</v>
      </c>
      <c r="J235" s="121">
        <f t="shared" si="24"/>
        <v>-0.46909041394335516</v>
      </c>
      <c r="K235" s="120">
        <v>4602</v>
      </c>
      <c r="L235" s="121">
        <f t="shared" si="24"/>
        <v>0.1803026417030007</v>
      </c>
      <c r="M235" s="120"/>
      <c r="N235" s="121"/>
    </row>
    <row r="236" spans="2:15" x14ac:dyDescent="0.25">
      <c r="B236" s="119" t="s">
        <v>87</v>
      </c>
      <c r="C236" s="120">
        <v>98</v>
      </c>
      <c r="D236" s="121">
        <v>-0.97674418604651159</v>
      </c>
      <c r="E236" s="120">
        <v>5358</v>
      </c>
      <c r="F236" s="121">
        <f t="shared" si="24"/>
        <v>53.673469387755105</v>
      </c>
      <c r="G236" s="120">
        <v>6474</v>
      </c>
      <c r="H236" s="121">
        <f t="shared" si="24"/>
        <v>0.20828667413213875</v>
      </c>
      <c r="I236" s="120">
        <v>3011</v>
      </c>
      <c r="J236" s="121">
        <f t="shared" si="24"/>
        <v>-0.53490886623416745</v>
      </c>
      <c r="K236" s="120">
        <v>3794</v>
      </c>
      <c r="L236" s="121">
        <f t="shared" si="24"/>
        <v>0.26004649618067077</v>
      </c>
      <c r="M236" s="120"/>
      <c r="N236" s="121"/>
    </row>
    <row r="237" spans="2:15" x14ac:dyDescent="0.25">
      <c r="B237" s="119" t="s">
        <v>89</v>
      </c>
      <c r="C237" s="120">
        <v>22</v>
      </c>
      <c r="D237" s="121">
        <v>-0.99596478356566398</v>
      </c>
      <c r="E237" s="120">
        <v>4435</v>
      </c>
      <c r="F237" s="121">
        <f t="shared" si="24"/>
        <v>200.59090909090909</v>
      </c>
      <c r="G237" s="120">
        <v>4878</v>
      </c>
      <c r="H237" s="121">
        <f t="shared" si="24"/>
        <v>9.9887260428410451E-2</v>
      </c>
      <c r="I237" s="120">
        <v>3511</v>
      </c>
      <c r="J237" s="121">
        <f t="shared" si="24"/>
        <v>-0.28023780237802376</v>
      </c>
      <c r="K237" s="120">
        <v>4211</v>
      </c>
      <c r="L237" s="121">
        <f t="shared" si="24"/>
        <v>0.19937339789233843</v>
      </c>
      <c r="M237" s="120"/>
      <c r="N237" s="121"/>
    </row>
    <row r="238" spans="2:15" x14ac:dyDescent="0.25">
      <c r="B238" s="119" t="s">
        <v>91</v>
      </c>
      <c r="C238" s="120">
        <v>144</v>
      </c>
      <c r="D238" s="121">
        <v>-0.98942343004039657</v>
      </c>
      <c r="E238" s="120">
        <v>16294</v>
      </c>
      <c r="F238" s="121">
        <f t="shared" si="24"/>
        <v>112.15277777777777</v>
      </c>
      <c r="G238" s="120">
        <v>14250</v>
      </c>
      <c r="H238" s="121">
        <f t="shared" si="24"/>
        <v>-0.12544494906100401</v>
      </c>
      <c r="I238" s="120">
        <v>13071</v>
      </c>
      <c r="J238" s="121">
        <f t="shared" si="24"/>
        <v>-8.2736842105263109E-2</v>
      </c>
      <c r="K238" s="120">
        <v>11574</v>
      </c>
      <c r="L238" s="121">
        <f t="shared" si="24"/>
        <v>-0.11452834519164568</v>
      </c>
      <c r="M238" s="120"/>
      <c r="N238" s="121"/>
    </row>
    <row r="239" spans="2:15" x14ac:dyDescent="0.25">
      <c r="B239" s="119" t="s">
        <v>93</v>
      </c>
      <c r="C239" s="120">
        <v>219</v>
      </c>
      <c r="D239" s="121">
        <v>-0.9912087029826181</v>
      </c>
      <c r="E239" s="120">
        <v>25333</v>
      </c>
      <c r="F239" s="121">
        <f t="shared" si="24"/>
        <v>114.67579908675799</v>
      </c>
      <c r="G239" s="120">
        <v>25858</v>
      </c>
      <c r="H239" s="121">
        <f t="shared" si="24"/>
        <v>2.0723956894169726E-2</v>
      </c>
      <c r="I239" s="120">
        <v>23720</v>
      </c>
      <c r="J239" s="121">
        <f t="shared" si="24"/>
        <v>-8.2682342021811461E-2</v>
      </c>
      <c r="K239" s="120">
        <v>24371</v>
      </c>
      <c r="L239" s="121">
        <f t="shared" si="24"/>
        <v>2.7445193929173772E-2</v>
      </c>
      <c r="M239" s="120"/>
      <c r="N239" s="121"/>
    </row>
    <row r="240" spans="2:15" x14ac:dyDescent="0.25">
      <c r="B240" s="119" t="s">
        <v>95</v>
      </c>
      <c r="C240" s="120">
        <v>305</v>
      </c>
      <c r="D240" s="121">
        <v>-0.99059744743818978</v>
      </c>
      <c r="E240" s="120">
        <v>22805</v>
      </c>
      <c r="F240" s="121">
        <f t="shared" si="24"/>
        <v>73.770491803278688</v>
      </c>
      <c r="G240" s="120">
        <v>22903</v>
      </c>
      <c r="H240" s="121">
        <f t="shared" si="24"/>
        <v>4.2973032229773889E-3</v>
      </c>
      <c r="I240" s="120">
        <v>21949</v>
      </c>
      <c r="J240" s="121">
        <f t="shared" si="24"/>
        <v>-4.1653931799327637E-2</v>
      </c>
      <c r="K240" s="120">
        <v>25573</v>
      </c>
      <c r="L240" s="121">
        <f t="shared" si="24"/>
        <v>0.16511002779169903</v>
      </c>
      <c r="M240" s="120"/>
      <c r="N240" s="121"/>
    </row>
    <row r="241" spans="2:15" ht="15.75" x14ac:dyDescent="0.25">
      <c r="B241" s="122" t="s">
        <v>32</v>
      </c>
      <c r="C241" s="123">
        <v>86739</v>
      </c>
      <c r="D241" s="124">
        <v>-0.61904113559902674</v>
      </c>
      <c r="E241" s="123">
        <v>81833</v>
      </c>
      <c r="F241" s="124">
        <f t="shared" si="24"/>
        <v>-5.6560486055868719E-2</v>
      </c>
      <c r="G241" s="123">
        <v>185692</v>
      </c>
      <c r="H241" s="124">
        <f t="shared" si="24"/>
        <v>1.2691579191768603</v>
      </c>
      <c r="I241" s="123">
        <v>188339</v>
      </c>
      <c r="J241" s="124">
        <f t="shared" si="24"/>
        <v>1.4254787497576693E-2</v>
      </c>
      <c r="K241" s="123">
        <v>187108</v>
      </c>
      <c r="L241" s="124">
        <f t="shared" si="24"/>
        <v>-6.5360865248301758E-3</v>
      </c>
      <c r="M241" s="123">
        <v>112716</v>
      </c>
      <c r="N241" s="124">
        <v>7.8302130468473452E-2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N244" s="81"/>
    </row>
    <row r="250" spans="2:15" ht="48.75" customHeight="1" thickBot="1" x14ac:dyDescent="0.3">
      <c r="B250" s="283" t="s">
        <v>285</v>
      </c>
      <c r="C250" s="283"/>
      <c r="D250" s="283"/>
      <c r="E250" s="283"/>
      <c r="F250" s="283"/>
      <c r="G250" s="283"/>
      <c r="H250" s="283"/>
      <c r="I250" s="283"/>
      <c r="J250" s="283"/>
      <c r="K250" s="283"/>
      <c r="L250" s="283"/>
      <c r="M250" s="283"/>
      <c r="N250" s="283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6" t="str">
        <f>C252</f>
        <v>Suecia</v>
      </c>
      <c r="C252" s="305" t="s">
        <v>133</v>
      </c>
      <c r="D252" s="306"/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</row>
    <row r="253" spans="2:15" ht="22.5" thickTop="1" thickBot="1" x14ac:dyDescent="0.3">
      <c r="B253" s="111"/>
      <c r="C253" s="307">
        <f>$C$7</f>
        <v>2020</v>
      </c>
      <c r="D253" s="308"/>
      <c r="E253" s="309">
        <f>$E$7</f>
        <v>2021</v>
      </c>
      <c r="F253" s="308"/>
      <c r="G253" s="309">
        <f>$G$7</f>
        <v>2022</v>
      </c>
      <c r="H253" s="308"/>
      <c r="I253" s="309">
        <f>$I$7</f>
        <v>2023</v>
      </c>
      <c r="J253" s="308"/>
      <c r="K253" s="309">
        <f>$K$7</f>
        <v>2024</v>
      </c>
      <c r="L253" s="308"/>
      <c r="M253" s="309">
        <f>$M$7</f>
        <v>2025</v>
      </c>
      <c r="N253" s="310"/>
    </row>
    <row r="254" spans="2:15" ht="16.5" thickTop="1" thickBot="1" x14ac:dyDescent="0.3">
      <c r="B254" s="87"/>
      <c r="C254" s="116" t="s">
        <v>71</v>
      </c>
      <c r="D254" s="117" t="str">
        <f>CONCATENATE("var. ",RIGHT(C253,2),"/",RIGHT(C253-1,2))</f>
        <v>var. 20/19</v>
      </c>
      <c r="E254" s="118" t="s">
        <v>71</v>
      </c>
      <c r="F254" s="117" t="s">
        <v>249</v>
      </c>
      <c r="G254" s="118" t="s">
        <v>71</v>
      </c>
      <c r="H254" s="117" t="s">
        <v>249</v>
      </c>
      <c r="I254" s="118" t="s">
        <v>71</v>
      </c>
      <c r="J254" s="117" t="s">
        <v>249</v>
      </c>
      <c r="K254" s="118" t="s">
        <v>71</v>
      </c>
      <c r="L254" s="117" t="s">
        <v>249</v>
      </c>
      <c r="M254" s="118" t="s">
        <v>71</v>
      </c>
      <c r="N254" s="117" t="s">
        <v>275</v>
      </c>
    </row>
    <row r="255" spans="2:15" x14ac:dyDescent="0.25">
      <c r="B255" s="119" t="s">
        <v>73</v>
      </c>
      <c r="C255" s="120">
        <v>62996</v>
      </c>
      <c r="D255" s="121">
        <v>1.7081597726759101E-2</v>
      </c>
      <c r="E255" s="120">
        <v>4585</v>
      </c>
      <c r="F255" s="121">
        <f t="shared" ref="F255:L267" si="26">IFERROR(E255/C255-1,"-")</f>
        <v>-0.92721760111753126</v>
      </c>
      <c r="G255" s="120">
        <v>32167</v>
      </c>
      <c r="H255" s="121">
        <f t="shared" si="26"/>
        <v>6.0157033805888771</v>
      </c>
      <c r="I255" s="120">
        <v>36246</v>
      </c>
      <c r="J255" s="121">
        <f t="shared" si="26"/>
        <v>0.12680697609351199</v>
      </c>
      <c r="K255" s="120">
        <v>42817</v>
      </c>
      <c r="L255" s="121">
        <f t="shared" si="26"/>
        <v>0.1812889698173592</v>
      </c>
      <c r="M255" s="120">
        <v>40225</v>
      </c>
      <c r="N255" s="121">
        <f t="shared" ref="N255:N258" si="27">IFERROR(M255/K255-1,"-")</f>
        <v>-6.0536702711539769E-2</v>
      </c>
    </row>
    <row r="256" spans="2:15" x14ac:dyDescent="0.25">
      <c r="B256" s="119" t="s">
        <v>75</v>
      </c>
      <c r="C256" s="120">
        <v>54402</v>
      </c>
      <c r="D256" s="121">
        <v>8.303369537012939E-3</v>
      </c>
      <c r="E256" s="120">
        <v>2795</v>
      </c>
      <c r="F256" s="121">
        <f t="shared" si="26"/>
        <v>-0.94862321238189773</v>
      </c>
      <c r="G256" s="120">
        <v>21001</v>
      </c>
      <c r="H256" s="121">
        <f t="shared" si="26"/>
        <v>6.5137745974955275</v>
      </c>
      <c r="I256" s="120">
        <v>33395</v>
      </c>
      <c r="J256" s="121">
        <f t="shared" si="26"/>
        <v>0.59016237322032294</v>
      </c>
      <c r="K256" s="120">
        <v>37402</v>
      </c>
      <c r="L256" s="121">
        <f t="shared" si="26"/>
        <v>0.11998802215900595</v>
      </c>
      <c r="M256" s="120">
        <v>32015</v>
      </c>
      <c r="N256" s="121">
        <f t="shared" si="27"/>
        <v>-0.14402973103042616</v>
      </c>
    </row>
    <row r="257" spans="2:14" x14ac:dyDescent="0.25">
      <c r="B257" s="119" t="s">
        <v>77</v>
      </c>
      <c r="C257" s="120">
        <v>21399</v>
      </c>
      <c r="D257" s="121">
        <v>-0.67212135141346818</v>
      </c>
      <c r="E257" s="120">
        <v>5401</v>
      </c>
      <c r="F257" s="121">
        <f t="shared" si="26"/>
        <v>-0.7476050282723492</v>
      </c>
      <c r="G257" s="120">
        <v>28576</v>
      </c>
      <c r="H257" s="121">
        <f t="shared" si="26"/>
        <v>4.2908720607294946</v>
      </c>
      <c r="I257" s="120">
        <v>32444</v>
      </c>
      <c r="J257" s="121">
        <f t="shared" si="26"/>
        <v>0.13535834266517366</v>
      </c>
      <c r="K257" s="120">
        <v>37795</v>
      </c>
      <c r="L257" s="121">
        <f t="shared" si="26"/>
        <v>0.16493034151152752</v>
      </c>
      <c r="M257" s="120">
        <v>28398</v>
      </c>
      <c r="N257" s="121">
        <f t="shared" si="27"/>
        <v>-0.2486307712660405</v>
      </c>
    </row>
    <row r="258" spans="2:14" x14ac:dyDescent="0.25">
      <c r="B258" s="119" t="s">
        <v>79</v>
      </c>
      <c r="C258" s="120">
        <v>0</v>
      </c>
      <c r="D258" s="121">
        <v>-1</v>
      </c>
      <c r="E258" s="120">
        <v>1101</v>
      </c>
      <c r="F258" s="121" t="str">
        <f t="shared" si="26"/>
        <v>-</v>
      </c>
      <c r="G258" s="120">
        <v>14762</v>
      </c>
      <c r="H258" s="121">
        <f t="shared" si="26"/>
        <v>12.407811080835604</v>
      </c>
      <c r="I258" s="120">
        <v>16826</v>
      </c>
      <c r="J258" s="121">
        <f t="shared" si="26"/>
        <v>0.13981845278417548</v>
      </c>
      <c r="K258" s="120">
        <v>16401</v>
      </c>
      <c r="L258" s="121">
        <f t="shared" si="26"/>
        <v>-2.5258528467847374E-2</v>
      </c>
      <c r="M258" s="120">
        <v>14573</v>
      </c>
      <c r="N258" s="121">
        <f t="shared" si="27"/>
        <v>-0.11145661849887201</v>
      </c>
    </row>
    <row r="259" spans="2:14" x14ac:dyDescent="0.25">
      <c r="B259" s="119" t="s">
        <v>81</v>
      </c>
      <c r="C259" s="120">
        <v>0</v>
      </c>
      <c r="D259" s="121">
        <v>-1</v>
      </c>
      <c r="E259" s="120">
        <v>194</v>
      </c>
      <c r="F259" s="121" t="str">
        <f t="shared" si="26"/>
        <v>-</v>
      </c>
      <c r="G259" s="120">
        <v>724</v>
      </c>
      <c r="H259" s="121">
        <f t="shared" si="26"/>
        <v>2.731958762886598</v>
      </c>
      <c r="I259" s="120">
        <v>2087</v>
      </c>
      <c r="J259" s="121">
        <f t="shared" si="26"/>
        <v>1.882596685082873</v>
      </c>
      <c r="K259" s="120">
        <v>973</v>
      </c>
      <c r="L259" s="121">
        <f t="shared" si="26"/>
        <v>-0.53378054623862004</v>
      </c>
      <c r="M259" s="120"/>
      <c r="N259" s="121"/>
    </row>
    <row r="260" spans="2:14" x14ac:dyDescent="0.25">
      <c r="B260" s="119" t="s">
        <v>83</v>
      </c>
      <c r="C260" s="120">
        <v>0</v>
      </c>
      <c r="D260" s="121">
        <v>-1</v>
      </c>
      <c r="E260" s="120">
        <v>78</v>
      </c>
      <c r="F260" s="121" t="str">
        <f t="shared" si="26"/>
        <v>-</v>
      </c>
      <c r="G260" s="120">
        <v>1267</v>
      </c>
      <c r="H260" s="121">
        <f t="shared" si="26"/>
        <v>15.243589743589745</v>
      </c>
      <c r="I260" s="120">
        <v>2269</v>
      </c>
      <c r="J260" s="121">
        <f t="shared" si="26"/>
        <v>0.79084451460142069</v>
      </c>
      <c r="K260" s="120">
        <v>1043</v>
      </c>
      <c r="L260" s="121">
        <f t="shared" si="26"/>
        <v>-0.54032613486117231</v>
      </c>
      <c r="M260" s="120"/>
      <c r="N260" s="121"/>
    </row>
    <row r="261" spans="2:14" x14ac:dyDescent="0.25">
      <c r="B261" s="119" t="s">
        <v>85</v>
      </c>
      <c r="C261" s="120">
        <v>0</v>
      </c>
      <c r="D261" s="121">
        <v>-1</v>
      </c>
      <c r="E261" s="120">
        <v>473</v>
      </c>
      <c r="F261" s="121" t="str">
        <f t="shared" si="26"/>
        <v>-</v>
      </c>
      <c r="G261" s="120">
        <v>1278</v>
      </c>
      <c r="H261" s="121">
        <f t="shared" si="26"/>
        <v>1.7019027484143763</v>
      </c>
      <c r="I261" s="120">
        <v>2935</v>
      </c>
      <c r="J261" s="121">
        <f t="shared" si="26"/>
        <v>1.2965571205007826</v>
      </c>
      <c r="K261" s="120">
        <v>781</v>
      </c>
      <c r="L261" s="121">
        <f t="shared" si="26"/>
        <v>-0.73390119250425889</v>
      </c>
      <c r="M261" s="120"/>
      <c r="N261" s="121"/>
    </row>
    <row r="262" spans="2:14" x14ac:dyDescent="0.25">
      <c r="B262" s="119" t="s">
        <v>87</v>
      </c>
      <c r="C262" s="120">
        <v>121</v>
      </c>
      <c r="D262" s="121">
        <v>-0.95277127244340365</v>
      </c>
      <c r="E262" s="120">
        <v>620</v>
      </c>
      <c r="F262" s="121">
        <f t="shared" si="26"/>
        <v>4.1239669421487601</v>
      </c>
      <c r="G262" s="120">
        <v>989</v>
      </c>
      <c r="H262" s="121">
        <f t="shared" si="26"/>
        <v>0.59516129032258069</v>
      </c>
      <c r="I262" s="120">
        <v>2710</v>
      </c>
      <c r="J262" s="121">
        <f t="shared" si="26"/>
        <v>1.7401415571284127</v>
      </c>
      <c r="K262" s="120">
        <v>381</v>
      </c>
      <c r="L262" s="121">
        <f t="shared" si="26"/>
        <v>-0.85940959409594098</v>
      </c>
      <c r="M262" s="120"/>
      <c r="N262" s="121"/>
    </row>
    <row r="263" spans="2:14" x14ac:dyDescent="0.25">
      <c r="B263" s="119" t="s">
        <v>89</v>
      </c>
      <c r="C263" s="120">
        <v>200</v>
      </c>
      <c r="D263" s="121">
        <v>-0.94196169471851421</v>
      </c>
      <c r="E263" s="120">
        <v>834</v>
      </c>
      <c r="F263" s="121">
        <f t="shared" si="26"/>
        <v>3.17</v>
      </c>
      <c r="G263" s="120">
        <v>881</v>
      </c>
      <c r="H263" s="121">
        <f t="shared" si="26"/>
        <v>5.6354916067146377E-2</v>
      </c>
      <c r="I263" s="120">
        <v>2697</v>
      </c>
      <c r="J263" s="121">
        <f t="shared" si="26"/>
        <v>2.0612939841089672</v>
      </c>
      <c r="K263" s="120">
        <v>805</v>
      </c>
      <c r="L263" s="121">
        <f t="shared" si="26"/>
        <v>-0.7015202076381164</v>
      </c>
      <c r="M263" s="120"/>
      <c r="N263" s="121"/>
    </row>
    <row r="264" spans="2:14" x14ac:dyDescent="0.25">
      <c r="B264" s="119" t="s">
        <v>91</v>
      </c>
      <c r="C264" s="120">
        <v>2086</v>
      </c>
      <c r="D264" s="121">
        <v>-0.91433968462549275</v>
      </c>
      <c r="E264" s="120">
        <v>7257</v>
      </c>
      <c r="F264" s="121">
        <f t="shared" si="26"/>
        <v>2.4789069990412274</v>
      </c>
      <c r="G264" s="120">
        <v>12144</v>
      </c>
      <c r="H264" s="121">
        <f t="shared" si="26"/>
        <v>0.673418768085986</v>
      </c>
      <c r="I264" s="120">
        <v>13940</v>
      </c>
      <c r="J264" s="121">
        <f t="shared" si="26"/>
        <v>0.14789196310935449</v>
      </c>
      <c r="K264" s="120">
        <v>12474</v>
      </c>
      <c r="L264" s="121">
        <f t="shared" si="26"/>
        <v>-0.10516499282639891</v>
      </c>
      <c r="M264" s="120"/>
      <c r="N264" s="121"/>
    </row>
    <row r="265" spans="2:14" x14ac:dyDescent="0.25">
      <c r="B265" s="119" t="s">
        <v>93</v>
      </c>
      <c r="C265" s="120">
        <v>4827</v>
      </c>
      <c r="D265" s="121">
        <v>-0.91460868949900931</v>
      </c>
      <c r="E265" s="120">
        <v>33433</v>
      </c>
      <c r="F265" s="121">
        <f t="shared" si="26"/>
        <v>5.9262481872798842</v>
      </c>
      <c r="G265" s="120">
        <v>39258</v>
      </c>
      <c r="H265" s="121">
        <f t="shared" si="26"/>
        <v>0.17422905512517572</v>
      </c>
      <c r="I265" s="120">
        <v>40654</v>
      </c>
      <c r="J265" s="121">
        <f t="shared" si="26"/>
        <v>3.5559631157980442E-2</v>
      </c>
      <c r="K265" s="120">
        <v>32066</v>
      </c>
      <c r="L265" s="121">
        <f t="shared" si="26"/>
        <v>-0.21124612584247549</v>
      </c>
      <c r="M265" s="120"/>
      <c r="N265" s="121"/>
    </row>
    <row r="266" spans="2:14" x14ac:dyDescent="0.25">
      <c r="B266" s="119" t="s">
        <v>95</v>
      </c>
      <c r="C266" s="120">
        <v>3934</v>
      </c>
      <c r="D266" s="121">
        <v>-0.93409170869004343</v>
      </c>
      <c r="E266" s="120">
        <v>31477</v>
      </c>
      <c r="F266" s="121">
        <f t="shared" si="26"/>
        <v>7.0012709710218601</v>
      </c>
      <c r="G266" s="120">
        <v>35181</v>
      </c>
      <c r="H266" s="121">
        <f t="shared" si="26"/>
        <v>0.11767322171744454</v>
      </c>
      <c r="I266" s="120">
        <v>38319</v>
      </c>
      <c r="J266" s="121">
        <f t="shared" si="26"/>
        <v>8.9195872772235063E-2</v>
      </c>
      <c r="K266" s="120">
        <v>34431</v>
      </c>
      <c r="L266" s="121">
        <f t="shared" si="26"/>
        <v>-0.10146402567916701</v>
      </c>
      <c r="M266" s="120"/>
      <c r="N266" s="121"/>
    </row>
    <row r="267" spans="2:14" ht="15.75" x14ac:dyDescent="0.25">
      <c r="B267" s="122" t="s">
        <v>32</v>
      </c>
      <c r="C267" s="123">
        <v>150036</v>
      </c>
      <c r="D267" s="124">
        <v>-0.59081351300491725</v>
      </c>
      <c r="E267" s="123">
        <v>88248</v>
      </c>
      <c r="F267" s="124">
        <f t="shared" si="26"/>
        <v>-0.41182116292089899</v>
      </c>
      <c r="G267" s="123">
        <v>188228</v>
      </c>
      <c r="H267" s="124">
        <f t="shared" si="26"/>
        <v>1.1329435227993834</v>
      </c>
      <c r="I267" s="123">
        <v>224522</v>
      </c>
      <c r="J267" s="124">
        <f t="shared" si="26"/>
        <v>0.19281934674968659</v>
      </c>
      <c r="K267" s="123">
        <v>217369</v>
      </c>
      <c r="L267" s="124">
        <f t="shared" si="26"/>
        <v>-3.1858793347645187E-2</v>
      </c>
      <c r="M267" s="123">
        <v>115211</v>
      </c>
      <c r="N267" s="124">
        <v>-0.14287095934233529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5"/>
      <c r="K270" s="125"/>
      <c r="N270" s="81"/>
    </row>
  </sheetData>
  <mergeCells count="9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50:N250"/>
    <mergeCell ref="C252:N252"/>
    <mergeCell ref="C253:D253"/>
    <mergeCell ref="E253:F253"/>
    <mergeCell ref="G253:H253"/>
    <mergeCell ref="I253:J253"/>
    <mergeCell ref="K253:L253"/>
    <mergeCell ref="M253:N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27A4-8823-4B92-A304-81EB253813C8}">
  <sheetPr>
    <tabColor rgb="FFF29140"/>
  </sheetPr>
  <dimension ref="A4:O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83" t="s">
        <v>273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5" t="s">
        <v>134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</row>
    <row r="7" spans="1:15" ht="22.5" thickTop="1" thickBot="1" x14ac:dyDescent="0.3">
      <c r="B7" s="111"/>
      <c r="C7" s="309">
        <f>E7-1</f>
        <v>2020</v>
      </c>
      <c r="D7" s="308"/>
      <c r="E7" s="309">
        <f>G7-1</f>
        <v>2021</v>
      </c>
      <c r="F7" s="308"/>
      <c r="G7" s="309">
        <f>I7-1</f>
        <v>2022</v>
      </c>
      <c r="H7" s="308"/>
      <c r="I7" s="309">
        <f>K7-1</f>
        <v>2023</v>
      </c>
      <c r="J7" s="308"/>
      <c r="K7" s="309">
        <f>M7-1</f>
        <v>2024</v>
      </c>
      <c r="L7" s="308"/>
      <c r="M7" s="309">
        <v>2025</v>
      </c>
      <c r="N7" s="310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5" x14ac:dyDescent="0.25">
      <c r="A9" s="1" t="s">
        <v>72</v>
      </c>
      <c r="B9" s="119" t="s">
        <v>73</v>
      </c>
      <c r="C9" s="120">
        <v>893934</v>
      </c>
      <c r="D9" s="121">
        <v>2.0976097801655547E-2</v>
      </c>
      <c r="E9" s="120">
        <v>51667</v>
      </c>
      <c r="F9" s="121">
        <f t="shared" ref="F9:L21" si="0">IFERROR(E9/C9-1,"-")</f>
        <v>-0.94220266820593024</v>
      </c>
      <c r="G9" s="120">
        <v>576461</v>
      </c>
      <c r="H9" s="121">
        <f t="shared" si="0"/>
        <v>10.157237695240676</v>
      </c>
      <c r="I9" s="120">
        <v>810733</v>
      </c>
      <c r="J9" s="121">
        <f t="shared" si="0"/>
        <v>0.40639696354133248</v>
      </c>
      <c r="K9" s="120">
        <v>836960</v>
      </c>
      <c r="L9" s="121">
        <f t="shared" si="0"/>
        <v>3.2349737829840297E-2</v>
      </c>
      <c r="M9" s="120">
        <v>876312</v>
      </c>
      <c r="N9" s="121">
        <f t="shared" ref="N9:N12" si="1">IFERROR(M9/K9-1,"-")</f>
        <v>4.701777862741352E-2</v>
      </c>
    </row>
    <row r="10" spans="1:15" x14ac:dyDescent="0.25">
      <c r="A10" s="1" t="s">
        <v>74</v>
      </c>
      <c r="B10" s="119" t="s">
        <v>75</v>
      </c>
      <c r="C10" s="120">
        <v>832182</v>
      </c>
      <c r="D10" s="121">
        <v>3.5273715272421402E-2</v>
      </c>
      <c r="E10" s="120">
        <v>53867</v>
      </c>
      <c r="F10" s="121">
        <f t="shared" si="0"/>
        <v>-0.93527016926585771</v>
      </c>
      <c r="G10" s="120">
        <v>608977</v>
      </c>
      <c r="H10" s="121">
        <f t="shared" si="0"/>
        <v>10.305196131212059</v>
      </c>
      <c r="I10" s="120">
        <v>773844</v>
      </c>
      <c r="J10" s="121">
        <f t="shared" si="0"/>
        <v>0.27072779431735516</v>
      </c>
      <c r="K10" s="120">
        <v>824761</v>
      </c>
      <c r="L10" s="121">
        <f t="shared" si="0"/>
        <v>6.5797499237572499E-2</v>
      </c>
      <c r="M10" s="120">
        <v>812017</v>
      </c>
      <c r="N10" s="121">
        <f t="shared" si="1"/>
        <v>-1.5451749052149633E-2</v>
      </c>
    </row>
    <row r="11" spans="1:15" x14ac:dyDescent="0.25">
      <c r="A11" s="1" t="s">
        <v>76</v>
      </c>
      <c r="B11" s="119" t="s">
        <v>77</v>
      </c>
      <c r="C11" s="120">
        <v>381721</v>
      </c>
      <c r="D11" s="121">
        <v>-0.55779099968258161</v>
      </c>
      <c r="E11" s="120">
        <v>73467</v>
      </c>
      <c r="F11" s="121">
        <f t="shared" si="0"/>
        <v>-0.80753744226804391</v>
      </c>
      <c r="G11" s="120">
        <v>747881</v>
      </c>
      <c r="H11" s="121">
        <f t="shared" si="0"/>
        <v>9.1798222331114658</v>
      </c>
      <c r="I11" s="120">
        <v>818402</v>
      </c>
      <c r="J11" s="121">
        <f t="shared" si="0"/>
        <v>9.4294413148615863E-2</v>
      </c>
      <c r="K11" s="120">
        <v>866668</v>
      </c>
      <c r="L11" s="121">
        <f t="shared" si="0"/>
        <v>5.8975906705995396E-2</v>
      </c>
      <c r="M11" s="120">
        <v>828674</v>
      </c>
      <c r="N11" s="121">
        <f t="shared" si="1"/>
        <v>-4.3839163324364105E-2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71140</v>
      </c>
      <c r="F12" s="121" t="str">
        <f t="shared" si="0"/>
        <v>-</v>
      </c>
      <c r="G12" s="120">
        <v>725227</v>
      </c>
      <c r="H12" s="121">
        <f t="shared" si="0"/>
        <v>9.1943632274388527</v>
      </c>
      <c r="I12" s="120">
        <v>745949</v>
      </c>
      <c r="J12" s="121">
        <f t="shared" si="0"/>
        <v>2.8573122622296276E-2</v>
      </c>
      <c r="K12" s="120">
        <v>789795</v>
      </c>
      <c r="L12" s="121">
        <f t="shared" si="0"/>
        <v>5.8778817318610344E-2</v>
      </c>
      <c r="M12" s="120">
        <v>754621</v>
      </c>
      <c r="N12" s="121">
        <f t="shared" si="1"/>
        <v>-4.4535607341145478E-2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71284</v>
      </c>
      <c r="F13" s="121" t="str">
        <f t="shared" si="0"/>
        <v>-</v>
      </c>
      <c r="G13" s="120">
        <v>653261</v>
      </c>
      <c r="H13" s="121">
        <f t="shared" si="0"/>
        <v>8.1642023455473876</v>
      </c>
      <c r="I13" s="120">
        <v>671021</v>
      </c>
      <c r="J13" s="121">
        <f t="shared" si="0"/>
        <v>2.7186683423623847E-2</v>
      </c>
      <c r="K13" s="120">
        <v>746827</v>
      </c>
      <c r="L13" s="121">
        <f t="shared" si="0"/>
        <v>0.11297112907047624</v>
      </c>
      <c r="M13" s="120"/>
      <c r="N13" s="121"/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113899</v>
      </c>
      <c r="F14" s="121" t="str">
        <f t="shared" si="0"/>
        <v>-</v>
      </c>
      <c r="G14" s="120">
        <v>672943</v>
      </c>
      <c r="H14" s="121">
        <f t="shared" si="0"/>
        <v>4.9082432681586319</v>
      </c>
      <c r="I14" s="120">
        <v>758024</v>
      </c>
      <c r="J14" s="121">
        <f t="shared" si="0"/>
        <v>0.12643121334199181</v>
      </c>
      <c r="K14" s="120">
        <v>787690</v>
      </c>
      <c r="L14" s="121">
        <f t="shared" si="0"/>
        <v>3.9135964032801063E-2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254312</v>
      </c>
      <c r="F15" s="121" t="str">
        <f t="shared" si="0"/>
        <v>-</v>
      </c>
      <c r="G15" s="120">
        <v>858220</v>
      </c>
      <c r="H15" s="121">
        <f t="shared" si="0"/>
        <v>2.3746736292428197</v>
      </c>
      <c r="I15" s="120">
        <v>871300</v>
      </c>
      <c r="J15" s="121">
        <f t="shared" si="0"/>
        <v>1.5240847335182162E-2</v>
      </c>
      <c r="K15" s="120">
        <v>895588</v>
      </c>
      <c r="L15" s="121">
        <f t="shared" si="0"/>
        <v>2.7875588201538015E-2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191201</v>
      </c>
      <c r="D16" s="121">
        <v>-0.80228508439032353</v>
      </c>
      <c r="E16" s="120">
        <v>386772</v>
      </c>
      <c r="F16" s="121">
        <f t="shared" si="0"/>
        <v>1.0228555289982793</v>
      </c>
      <c r="G16" s="120">
        <v>895466</v>
      </c>
      <c r="H16" s="121">
        <f t="shared" si="0"/>
        <v>1.3152296443382663</v>
      </c>
      <c r="I16" s="120">
        <v>947197</v>
      </c>
      <c r="J16" s="121">
        <f t="shared" si="0"/>
        <v>5.7769920912686734E-2</v>
      </c>
      <c r="K16" s="120">
        <v>936279</v>
      </c>
      <c r="L16" s="121">
        <f t="shared" si="0"/>
        <v>-1.1526641237250557E-2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105790</v>
      </c>
      <c r="D17" s="121">
        <v>-0.86726440969738949</v>
      </c>
      <c r="E17" s="120">
        <v>422869</v>
      </c>
      <c r="F17" s="121">
        <f t="shared" si="0"/>
        <v>2.99724926741658</v>
      </c>
      <c r="G17" s="120">
        <v>748642</v>
      </c>
      <c r="H17" s="121">
        <f t="shared" si="0"/>
        <v>0.77038751953914808</v>
      </c>
      <c r="I17" s="120">
        <v>799868</v>
      </c>
      <c r="J17" s="121">
        <f t="shared" si="0"/>
        <v>6.8425228613943734E-2</v>
      </c>
      <c r="K17" s="120">
        <v>807680</v>
      </c>
      <c r="L17" s="121">
        <f t="shared" si="0"/>
        <v>9.7666114908960822E-3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101639</v>
      </c>
      <c r="D18" s="121">
        <v>-0.8772455089820359</v>
      </c>
      <c r="E18" s="120">
        <v>627412</v>
      </c>
      <c r="F18" s="121">
        <f t="shared" si="0"/>
        <v>5.1729454244925668</v>
      </c>
      <c r="G18" s="120">
        <v>801936</v>
      </c>
      <c r="H18" s="121">
        <f t="shared" si="0"/>
        <v>0.27816490599478483</v>
      </c>
      <c r="I18" s="120">
        <v>863416</v>
      </c>
      <c r="J18" s="121">
        <f t="shared" si="0"/>
        <v>7.6664471977813786E-2</v>
      </c>
      <c r="K18" s="120">
        <v>870321</v>
      </c>
      <c r="L18" s="121">
        <f t="shared" si="0"/>
        <v>7.997303733078942E-3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110775</v>
      </c>
      <c r="D19" s="121">
        <v>-0.86625818719628145</v>
      </c>
      <c r="E19" s="120">
        <v>660916</v>
      </c>
      <c r="F19" s="121">
        <f t="shared" si="0"/>
        <v>4.9662920334010385</v>
      </c>
      <c r="G19" s="120">
        <v>785918</v>
      </c>
      <c r="H19" s="121">
        <f t="shared" si="0"/>
        <v>0.18913447397248673</v>
      </c>
      <c r="I19" s="120">
        <v>847777</v>
      </c>
      <c r="J19" s="121">
        <f t="shared" si="0"/>
        <v>7.8709229207118314E-2</v>
      </c>
      <c r="K19" s="120">
        <v>817457</v>
      </c>
      <c r="L19" s="121">
        <f t="shared" si="0"/>
        <v>-3.5764121933008375E-2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118240</v>
      </c>
      <c r="D20" s="121">
        <v>-0.86305431499360674</v>
      </c>
      <c r="E20" s="120">
        <v>579557</v>
      </c>
      <c r="F20" s="121">
        <f t="shared" si="0"/>
        <v>3.9015307848443843</v>
      </c>
      <c r="G20" s="120">
        <v>790311</v>
      </c>
      <c r="H20" s="121">
        <f t="shared" si="0"/>
        <v>0.36364671637129731</v>
      </c>
      <c r="I20" s="120">
        <v>831777</v>
      </c>
      <c r="J20" s="121">
        <f t="shared" si="0"/>
        <v>5.2467952489589464E-2</v>
      </c>
      <c r="K20" s="120">
        <v>834955</v>
      </c>
      <c r="L20" s="121">
        <f t="shared" si="0"/>
        <v>3.8207356058175268E-3</v>
      </c>
      <c r="M20" s="120"/>
      <c r="N20" s="121"/>
    </row>
    <row r="21" spans="1:15" ht="15.75" x14ac:dyDescent="0.25">
      <c r="A21" s="1"/>
      <c r="B21" s="122" t="s">
        <v>32</v>
      </c>
      <c r="C21" s="123">
        <v>2858440</v>
      </c>
      <c r="D21" s="124">
        <v>-0.71680604408130044</v>
      </c>
      <c r="E21" s="123">
        <v>3367162</v>
      </c>
      <c r="F21" s="124">
        <f t="shared" si="0"/>
        <v>0.17797190075705638</v>
      </c>
      <c r="G21" s="123">
        <v>8865243</v>
      </c>
      <c r="H21" s="124">
        <f t="shared" si="0"/>
        <v>1.6328531267577859</v>
      </c>
      <c r="I21" s="123">
        <v>9739308</v>
      </c>
      <c r="J21" s="124">
        <f t="shared" si="0"/>
        <v>9.8594590131370285E-2</v>
      </c>
      <c r="K21" s="123">
        <v>10014981</v>
      </c>
      <c r="L21" s="124">
        <f t="shared" si="0"/>
        <v>2.8305193757092395E-2</v>
      </c>
      <c r="M21" s="123">
        <v>3271624</v>
      </c>
      <c r="N21" s="124">
        <v>-1.4031771595547471E-2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5"/>
      <c r="N24" s="81"/>
    </row>
    <row r="26" spans="1:15" ht="48.75" customHeight="1" thickBot="1" x14ac:dyDescent="0.3">
      <c r="B26" s="283" t="s">
        <v>286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5" t="s">
        <v>139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</row>
    <row r="29" spans="1:15" ht="22.5" thickTop="1" thickBot="1" x14ac:dyDescent="0.3">
      <c r="B29" s="111"/>
      <c r="C29" s="307">
        <f>C$7</f>
        <v>2020</v>
      </c>
      <c r="D29" s="308"/>
      <c r="E29" s="307">
        <f>E$7</f>
        <v>2021</v>
      </c>
      <c r="F29" s="308"/>
      <c r="G29" s="307">
        <f>G$7</f>
        <v>2022</v>
      </c>
      <c r="H29" s="308"/>
      <c r="I29" s="307">
        <f>I$7</f>
        <v>2023</v>
      </c>
      <c r="J29" s="308"/>
      <c r="K29" s="307">
        <f>K$7</f>
        <v>2024</v>
      </c>
      <c r="L29" s="308"/>
      <c r="M29" s="309">
        <f>M$7</f>
        <v>2025</v>
      </c>
      <c r="N29" s="310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",RIGHT(E29,2),"/",RIGHT(C29,2))</f>
        <v>var 21/20</v>
      </c>
      <c r="G30" s="118" t="s">
        <v>71</v>
      </c>
      <c r="H30" s="117" t="str">
        <f>CONCATENATE("var ",RIGHT(G29,2),"/",RIGHT(E29,2))</f>
        <v>var 22/21</v>
      </c>
      <c r="I30" s="118" t="s">
        <v>71</v>
      </c>
      <c r="J30" s="117" t="str">
        <f>CONCATENATE("var ",RIGHT(I29,2),"/",RIGHT(G29,2))</f>
        <v>var 23/22</v>
      </c>
      <c r="K30" s="118" t="s">
        <v>71</v>
      </c>
      <c r="L30" s="117" t="str">
        <f>CONCATENATE("var ",RIGHT(K29,2),"/",RIGHT(I29,2))</f>
        <v>var 24/23</v>
      </c>
      <c r="M30" s="118" t="s">
        <v>71</v>
      </c>
      <c r="N30" s="117" t="str">
        <f>CONCATENATE("var ",RIGHT(M29,2),"/",RIGHT(K29,2))</f>
        <v>var 25/24</v>
      </c>
    </row>
    <row r="31" spans="1:15" x14ac:dyDescent="0.25">
      <c r="B31" s="119" t="s">
        <v>73</v>
      </c>
      <c r="C31" s="120">
        <v>501178</v>
      </c>
      <c r="D31" s="121">
        <v>0.10112710095572885</v>
      </c>
      <c r="E31" s="120">
        <v>14580</v>
      </c>
      <c r="F31" s="121">
        <f t="shared" ref="F31:J43" si="2">IFERROR(E31/C31-1,"-")</f>
        <v>-0.97090853948098277</v>
      </c>
      <c r="G31" s="120">
        <v>303205</v>
      </c>
      <c r="H31" s="121">
        <f t="shared" si="2"/>
        <v>19.795953360768177</v>
      </c>
      <c r="I31" s="120">
        <v>488351</v>
      </c>
      <c r="J31" s="121">
        <f t="shared" si="2"/>
        <v>0.6106297719364786</v>
      </c>
      <c r="K31" s="120">
        <v>464379</v>
      </c>
      <c r="L31" s="121">
        <f t="shared" ref="L31:L43" si="3">IFERROR(K31/I31-1,"-")</f>
        <v>-4.9087643928240166E-2</v>
      </c>
      <c r="M31" s="120">
        <v>516029</v>
      </c>
      <c r="N31" s="121">
        <f t="shared" ref="N31:N34" si="4">IFERROR(M31/K31-1,"-")</f>
        <v>0.11122380641674146</v>
      </c>
    </row>
    <row r="32" spans="1:15" x14ac:dyDescent="0.25">
      <c r="B32" s="119" t="s">
        <v>75</v>
      </c>
      <c r="C32" s="120">
        <v>463416</v>
      </c>
      <c r="D32" s="121">
        <v>0.11876510365239801</v>
      </c>
      <c r="E32" s="120">
        <v>16940</v>
      </c>
      <c r="F32" s="121">
        <f t="shared" si="2"/>
        <v>-0.9634453708978542</v>
      </c>
      <c r="G32" s="120">
        <v>330152</v>
      </c>
      <c r="H32" s="121">
        <f t="shared" si="2"/>
        <v>18.489492325855963</v>
      </c>
      <c r="I32" s="120">
        <v>443471</v>
      </c>
      <c r="J32" s="121">
        <f t="shared" si="2"/>
        <v>0.34323281397659255</v>
      </c>
      <c r="K32" s="120">
        <v>463066</v>
      </c>
      <c r="L32" s="121">
        <f t="shared" si="3"/>
        <v>4.4185527351281229E-2</v>
      </c>
      <c r="M32" s="120">
        <v>474785</v>
      </c>
      <c r="N32" s="121">
        <f t="shared" si="4"/>
        <v>2.5307407583368136E-2</v>
      </c>
    </row>
    <row r="33" spans="2:15" x14ac:dyDescent="0.25">
      <c r="B33" s="119" t="s">
        <v>77</v>
      </c>
      <c r="C33" s="120">
        <v>215134</v>
      </c>
      <c r="D33" s="121">
        <v>-0.51879231710399465</v>
      </c>
      <c r="E33" s="120">
        <v>21891</v>
      </c>
      <c r="F33" s="121">
        <f t="shared" si="2"/>
        <v>-0.89824481485957586</v>
      </c>
      <c r="G33" s="120">
        <v>426904</v>
      </c>
      <c r="H33" s="121">
        <f t="shared" si="2"/>
        <v>18.501347585765838</v>
      </c>
      <c r="I33" s="120">
        <v>469427</v>
      </c>
      <c r="J33" s="121">
        <f t="shared" si="2"/>
        <v>9.9607874369881833E-2</v>
      </c>
      <c r="K33" s="120">
        <v>495607</v>
      </c>
      <c r="L33" s="121">
        <f t="shared" si="3"/>
        <v>5.5770119741727742E-2</v>
      </c>
      <c r="M33" s="120">
        <v>477683</v>
      </c>
      <c r="N33" s="121">
        <f t="shared" si="4"/>
        <v>-3.6165752299705201E-2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21218</v>
      </c>
      <c r="F34" s="121" t="str">
        <f t="shared" si="2"/>
        <v>-</v>
      </c>
      <c r="G34" s="120">
        <v>425285</v>
      </c>
      <c r="H34" s="121">
        <f t="shared" si="2"/>
        <v>19.043595060797436</v>
      </c>
      <c r="I34" s="120">
        <v>444527</v>
      </c>
      <c r="J34" s="121">
        <f t="shared" si="2"/>
        <v>4.5244953384201203E-2</v>
      </c>
      <c r="K34" s="120">
        <v>447408</v>
      </c>
      <c r="L34" s="121">
        <f t="shared" si="3"/>
        <v>6.4810461456783486E-3</v>
      </c>
      <c r="M34" s="120">
        <v>414511</v>
      </c>
      <c r="N34" s="121">
        <f t="shared" si="4"/>
        <v>-7.3527965525873484E-2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21400</v>
      </c>
      <c r="F35" s="121" t="str">
        <f t="shared" si="2"/>
        <v>-</v>
      </c>
      <c r="G35" s="120">
        <v>388948</v>
      </c>
      <c r="H35" s="121">
        <f t="shared" si="2"/>
        <v>17.175140186915886</v>
      </c>
      <c r="I35" s="120">
        <v>422412</v>
      </c>
      <c r="J35" s="121">
        <f t="shared" si="2"/>
        <v>8.6037208058660886E-2</v>
      </c>
      <c r="K35" s="120">
        <v>435777</v>
      </c>
      <c r="L35" s="121">
        <f t="shared" si="3"/>
        <v>3.1639726144143676E-2</v>
      </c>
      <c r="M35" s="120"/>
      <c r="N35" s="121"/>
    </row>
    <row r="36" spans="2:15" x14ac:dyDescent="0.25">
      <c r="B36" s="119" t="s">
        <v>83</v>
      </c>
      <c r="C36" s="120">
        <v>0</v>
      </c>
      <c r="D36" s="121">
        <v>-1</v>
      </c>
      <c r="E36" s="120">
        <v>44736</v>
      </c>
      <c r="F36" s="121" t="str">
        <f t="shared" si="2"/>
        <v>-</v>
      </c>
      <c r="G36" s="120">
        <v>408804</v>
      </c>
      <c r="H36" s="121">
        <f t="shared" si="2"/>
        <v>8.1381437768240339</v>
      </c>
      <c r="I36" s="120">
        <v>454213</v>
      </c>
      <c r="J36" s="121">
        <f t="shared" si="2"/>
        <v>0.11107768025753173</v>
      </c>
      <c r="K36" s="120">
        <v>465333</v>
      </c>
      <c r="L36" s="121">
        <f t="shared" si="3"/>
        <v>2.4481906066096792E-2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113386</v>
      </c>
      <c r="F37" s="121" t="str">
        <f t="shared" si="2"/>
        <v>-</v>
      </c>
      <c r="G37" s="120">
        <v>491736</v>
      </c>
      <c r="H37" s="121">
        <f t="shared" si="2"/>
        <v>3.3368317076182246</v>
      </c>
      <c r="I37" s="120">
        <v>510638</v>
      </c>
      <c r="J37" s="121">
        <f t="shared" si="2"/>
        <v>3.8439325166349514E-2</v>
      </c>
      <c r="K37" s="120">
        <v>531003</v>
      </c>
      <c r="L37" s="121">
        <f t="shared" si="3"/>
        <v>3.9881481597531021E-2</v>
      </c>
      <c r="M37" s="120"/>
      <c r="N37" s="121"/>
    </row>
    <row r="38" spans="2:15" x14ac:dyDescent="0.25">
      <c r="B38" s="119" t="s">
        <v>87</v>
      </c>
      <c r="C38" s="120">
        <v>96004</v>
      </c>
      <c r="D38" s="121">
        <v>-0.80321242333803422</v>
      </c>
      <c r="E38" s="120">
        <v>197818</v>
      </c>
      <c r="F38" s="121">
        <f t="shared" si="2"/>
        <v>1.0605183117370109</v>
      </c>
      <c r="G38" s="120">
        <v>530698</v>
      </c>
      <c r="H38" s="121">
        <f t="shared" si="2"/>
        <v>1.6827588995945768</v>
      </c>
      <c r="I38" s="120">
        <v>569851</v>
      </c>
      <c r="J38" s="121">
        <f t="shared" si="2"/>
        <v>7.3776422748907944E-2</v>
      </c>
      <c r="K38" s="120">
        <v>553021</v>
      </c>
      <c r="L38" s="121">
        <f t="shared" si="3"/>
        <v>-2.9534036090135829E-2</v>
      </c>
      <c r="M38" s="120"/>
      <c r="N38" s="121"/>
    </row>
    <row r="39" spans="2:15" x14ac:dyDescent="0.25">
      <c r="B39" s="119" t="s">
        <v>89</v>
      </c>
      <c r="C39" s="120">
        <v>60570</v>
      </c>
      <c r="D39" s="121">
        <v>-0.86497933561897289</v>
      </c>
      <c r="E39" s="120">
        <v>241203</v>
      </c>
      <c r="F39" s="121">
        <f t="shared" si="2"/>
        <v>2.9822189202575533</v>
      </c>
      <c r="G39" s="120">
        <v>466212</v>
      </c>
      <c r="H39" s="121">
        <f t="shared" si="2"/>
        <v>0.93286153157299045</v>
      </c>
      <c r="I39" s="120">
        <v>491257</v>
      </c>
      <c r="J39" s="121">
        <f t="shared" si="2"/>
        <v>5.3720195962351891E-2</v>
      </c>
      <c r="K39" s="120">
        <v>500247</v>
      </c>
      <c r="L39" s="121">
        <f t="shared" si="3"/>
        <v>1.829999368965729E-2</v>
      </c>
      <c r="M39" s="120"/>
      <c r="N39" s="121"/>
    </row>
    <row r="40" spans="2:15" x14ac:dyDescent="0.25">
      <c r="B40" s="119" t="s">
        <v>91</v>
      </c>
      <c r="C40" s="120">
        <v>51321</v>
      </c>
      <c r="D40" s="121">
        <v>-0.89245817957792961</v>
      </c>
      <c r="E40" s="120">
        <v>379310</v>
      </c>
      <c r="F40" s="121">
        <f t="shared" si="2"/>
        <v>6.3909315874593249</v>
      </c>
      <c r="G40" s="120">
        <v>492206</v>
      </c>
      <c r="H40" s="121">
        <f t="shared" si="2"/>
        <v>0.29763517966834518</v>
      </c>
      <c r="I40" s="120">
        <v>505474</v>
      </c>
      <c r="J40" s="121">
        <f t="shared" si="2"/>
        <v>2.6956193138645279E-2</v>
      </c>
      <c r="K40" s="120">
        <v>527606</v>
      </c>
      <c r="L40" s="121">
        <f t="shared" si="3"/>
        <v>4.3784645698888625E-2</v>
      </c>
      <c r="M40" s="120"/>
      <c r="N40" s="121"/>
    </row>
    <row r="41" spans="2:15" x14ac:dyDescent="0.25">
      <c r="B41" s="119" t="s">
        <v>93</v>
      </c>
      <c r="C41" s="120">
        <v>52157</v>
      </c>
      <c r="D41" s="121">
        <v>-0.88898419806903128</v>
      </c>
      <c r="E41" s="120">
        <v>382750</v>
      </c>
      <c r="F41" s="121">
        <f t="shared" si="2"/>
        <v>6.3384205379910652</v>
      </c>
      <c r="G41" s="120">
        <v>471403</v>
      </c>
      <c r="H41" s="121">
        <f t="shared" si="2"/>
        <v>0.23162116263879806</v>
      </c>
      <c r="I41" s="120">
        <v>495470</v>
      </c>
      <c r="J41" s="121">
        <f t="shared" si="2"/>
        <v>5.105398141293116E-2</v>
      </c>
      <c r="K41" s="120">
        <v>484662</v>
      </c>
      <c r="L41" s="121">
        <f t="shared" si="3"/>
        <v>-2.1813631501402697E-2</v>
      </c>
      <c r="M41" s="120"/>
      <c r="N41" s="121"/>
    </row>
    <row r="42" spans="2:15" x14ac:dyDescent="0.25">
      <c r="B42" s="119" t="s">
        <v>95</v>
      </c>
      <c r="C42" s="120">
        <v>56375</v>
      </c>
      <c r="D42" s="121">
        <v>-0.88385915179583108</v>
      </c>
      <c r="E42" s="120">
        <v>322714</v>
      </c>
      <c r="F42" s="121">
        <f t="shared" si="2"/>
        <v>4.7244168514412417</v>
      </c>
      <c r="G42" s="120">
        <v>481522</v>
      </c>
      <c r="H42" s="121">
        <f t="shared" si="2"/>
        <v>0.49210136529558679</v>
      </c>
      <c r="I42" s="120">
        <v>480103</v>
      </c>
      <c r="J42" s="121">
        <f t="shared" si="2"/>
        <v>-2.9469058526920833E-3</v>
      </c>
      <c r="K42" s="120">
        <v>488662</v>
      </c>
      <c r="L42" s="121">
        <f t="shared" si="3"/>
        <v>1.7827424531819291E-2</v>
      </c>
      <c r="M42" s="120"/>
      <c r="N42" s="121"/>
    </row>
    <row r="43" spans="2:15" ht="15.75" x14ac:dyDescent="0.25">
      <c r="B43" s="122" t="s">
        <v>32</v>
      </c>
      <c r="C43" s="123">
        <v>1557028</v>
      </c>
      <c r="D43" s="124">
        <v>-0.715436376044158</v>
      </c>
      <c r="E43" s="123">
        <v>1777946</v>
      </c>
      <c r="F43" s="124">
        <f t="shared" si="2"/>
        <v>0.14188441055652179</v>
      </c>
      <c r="G43" s="123">
        <v>5217075</v>
      </c>
      <c r="H43" s="124">
        <f t="shared" si="2"/>
        <v>1.9343270268050885</v>
      </c>
      <c r="I43" s="123">
        <v>5775194</v>
      </c>
      <c r="J43" s="124">
        <f t="shared" si="2"/>
        <v>0.10697929395302919</v>
      </c>
      <c r="K43" s="123">
        <v>5856771</v>
      </c>
      <c r="L43" s="124">
        <f t="shared" si="3"/>
        <v>1.4125412929851366E-2</v>
      </c>
      <c r="M43" s="123">
        <v>1883008</v>
      </c>
      <c r="N43" s="124">
        <v>6.7085102060455704E-3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8" spans="2:15" ht="48.75" customHeight="1" thickBot="1" x14ac:dyDescent="0.3">
      <c r="B48" s="283" t="s">
        <v>287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5" t="s">
        <v>151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</row>
    <row r="51" spans="1:15" ht="22.5" thickTop="1" thickBot="1" x14ac:dyDescent="0.3">
      <c r="B51" s="111"/>
      <c r="C51" s="307">
        <f>C$7</f>
        <v>2020</v>
      </c>
      <c r="D51" s="308"/>
      <c r="E51" s="307">
        <f>E$7</f>
        <v>2021</v>
      </c>
      <c r="F51" s="308"/>
      <c r="G51" s="307">
        <f>G$7</f>
        <v>2022</v>
      </c>
      <c r="H51" s="308"/>
      <c r="I51" s="307">
        <f>I$7</f>
        <v>2023</v>
      </c>
      <c r="J51" s="308"/>
      <c r="K51" s="307">
        <f>K$7</f>
        <v>2024</v>
      </c>
      <c r="L51" s="308"/>
      <c r="M51" s="309">
        <f>M$7</f>
        <v>2025</v>
      </c>
      <c r="N51" s="310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",RIGHT(E51,2),"/",RIGHT(C51,2))</f>
        <v>var 21/20</v>
      </c>
      <c r="G52" s="118" t="s">
        <v>71</v>
      </c>
      <c r="H52" s="117" t="str">
        <f>CONCATENATE("var ",RIGHT(G51,2),"/",RIGHT(E51,2))</f>
        <v>var 22/21</v>
      </c>
      <c r="I52" s="118" t="s">
        <v>71</v>
      </c>
      <c r="J52" s="117" t="str">
        <f>CONCATENATE("var ",RIGHT(I51,2),"/",RIGHT(G51,2))</f>
        <v>var 23/22</v>
      </c>
      <c r="K52" s="118" t="s">
        <v>71</v>
      </c>
      <c r="L52" s="117" t="str">
        <f>CONCATENATE("var ",RIGHT(K51,2),"/",RIGHT(I51,2))</f>
        <v>var 24/23</v>
      </c>
      <c r="M52" s="118" t="s">
        <v>71</v>
      </c>
      <c r="N52" s="117" t="str">
        <f>CONCATENATE("var ",RIGHT(M51,2),"/",RIGHT(K51,2))</f>
        <v>var 25/24</v>
      </c>
    </row>
    <row r="53" spans="1:15" x14ac:dyDescent="0.25">
      <c r="A53" s="1"/>
      <c r="B53" s="119" t="s">
        <v>73</v>
      </c>
      <c r="C53" s="120">
        <v>370908</v>
      </c>
      <c r="D53" s="121">
        <v>9.8527726194389986E-2</v>
      </c>
      <c r="E53" s="120">
        <v>11298</v>
      </c>
      <c r="F53" s="121">
        <f t="shared" ref="F53:J65" si="5">IFERROR(E53/C53-1,"-")</f>
        <v>-0.96953961629298913</v>
      </c>
      <c r="G53" s="120">
        <v>234995</v>
      </c>
      <c r="H53" s="121">
        <f t="shared" si="5"/>
        <v>19.799699061780846</v>
      </c>
      <c r="I53" s="120">
        <v>371455</v>
      </c>
      <c r="J53" s="121">
        <f t="shared" si="5"/>
        <v>0.58069320623843068</v>
      </c>
      <c r="K53" s="120">
        <v>375590</v>
      </c>
      <c r="L53" s="121">
        <f t="shared" ref="L53:L65" si="6">IFERROR(K53/I53-1,"-")</f>
        <v>1.1131900230175962E-2</v>
      </c>
      <c r="M53" s="120">
        <v>392816</v>
      </c>
      <c r="N53" s="121">
        <f t="shared" ref="N53:N56" si="7">IFERROR(M53/K53-1,"-")</f>
        <v>4.5863840890332463E-2</v>
      </c>
    </row>
    <row r="54" spans="1:15" x14ac:dyDescent="0.25">
      <c r="A54" s="1">
        <v>2</v>
      </c>
      <c r="B54" s="119" t="s">
        <v>75</v>
      </c>
      <c r="C54" s="120">
        <v>336790</v>
      </c>
      <c r="D54" s="121">
        <v>0.12451126714947303</v>
      </c>
      <c r="E54" s="120">
        <v>14719</v>
      </c>
      <c r="F54" s="121">
        <f t="shared" si="5"/>
        <v>-0.95629620831972451</v>
      </c>
      <c r="G54" s="120">
        <v>256339</v>
      </c>
      <c r="H54" s="121">
        <f t="shared" si="5"/>
        <v>16.415517358516205</v>
      </c>
      <c r="I54" s="120">
        <v>333022</v>
      </c>
      <c r="J54" s="121">
        <f t="shared" si="5"/>
        <v>0.29914683290486432</v>
      </c>
      <c r="K54" s="120">
        <v>353865</v>
      </c>
      <c r="L54" s="121">
        <f t="shared" si="6"/>
        <v>6.2587456684543463E-2</v>
      </c>
      <c r="M54" s="120">
        <v>362809</v>
      </c>
      <c r="N54" s="121">
        <f t="shared" si="7"/>
        <v>2.5275175561301655E-2</v>
      </c>
    </row>
    <row r="55" spans="1:15" x14ac:dyDescent="0.25">
      <c r="A55" s="1">
        <v>3</v>
      </c>
      <c r="B55" s="119" t="s">
        <v>77</v>
      </c>
      <c r="C55" s="120">
        <v>153036</v>
      </c>
      <c r="D55" s="121">
        <v>-0.53248038712515577</v>
      </c>
      <c r="E55" s="120">
        <v>19759</v>
      </c>
      <c r="F55" s="121">
        <f t="shared" si="5"/>
        <v>-0.87088658877649705</v>
      </c>
      <c r="G55" s="120">
        <v>322615</v>
      </c>
      <c r="H55" s="121">
        <f t="shared" si="5"/>
        <v>15.327496330785969</v>
      </c>
      <c r="I55" s="120">
        <v>346043</v>
      </c>
      <c r="J55" s="121">
        <f t="shared" si="5"/>
        <v>7.2619066069463667E-2</v>
      </c>
      <c r="K55" s="120">
        <v>376224</v>
      </c>
      <c r="L55" s="121">
        <f t="shared" si="6"/>
        <v>8.7217484532269074E-2</v>
      </c>
      <c r="M55" s="120">
        <v>376628</v>
      </c>
      <c r="N55" s="121">
        <f t="shared" si="7"/>
        <v>1.0738283575741914E-3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15140</v>
      </c>
      <c r="F56" s="121" t="str">
        <f t="shared" si="5"/>
        <v>-</v>
      </c>
      <c r="G56" s="120">
        <v>326468</v>
      </c>
      <c r="H56" s="121">
        <f t="shared" si="5"/>
        <v>20.563276089828271</v>
      </c>
      <c r="I56" s="120">
        <v>331335</v>
      </c>
      <c r="J56" s="121">
        <f t="shared" si="5"/>
        <v>1.4908046117843021E-2</v>
      </c>
      <c r="K56" s="120">
        <v>344040</v>
      </c>
      <c r="L56" s="121">
        <f t="shared" si="6"/>
        <v>3.8344877540857469E-2</v>
      </c>
      <c r="M56" s="120">
        <v>325436</v>
      </c>
      <c r="N56" s="121">
        <f t="shared" si="7"/>
        <v>-5.4075107545634271E-2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19434</v>
      </c>
      <c r="F57" s="121" t="str">
        <f t="shared" si="5"/>
        <v>-</v>
      </c>
      <c r="G57" s="120">
        <v>316077</v>
      </c>
      <c r="H57" s="121">
        <f t="shared" si="5"/>
        <v>15.264124729854892</v>
      </c>
      <c r="I57" s="120">
        <v>340704</v>
      </c>
      <c r="J57" s="121">
        <f t="shared" si="5"/>
        <v>7.7914558794217825E-2</v>
      </c>
      <c r="K57" s="120">
        <v>344685</v>
      </c>
      <c r="L57" s="121">
        <f t="shared" si="6"/>
        <v>1.1684629473091013E-2</v>
      </c>
      <c r="M57" s="120"/>
      <c r="N57" s="121"/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38047</v>
      </c>
      <c r="F58" s="121" t="str">
        <f t="shared" si="5"/>
        <v>-</v>
      </c>
      <c r="G58" s="120">
        <v>318832</v>
      </c>
      <c r="H58" s="121">
        <f t="shared" si="5"/>
        <v>7.3799511130969595</v>
      </c>
      <c r="I58" s="120">
        <v>354121</v>
      </c>
      <c r="J58" s="121">
        <f t="shared" si="5"/>
        <v>0.11068211471872336</v>
      </c>
      <c r="K58" s="120">
        <v>354898</v>
      </c>
      <c r="L58" s="121">
        <f t="shared" si="6"/>
        <v>2.1941652711925386E-3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101654</v>
      </c>
      <c r="F59" s="121" t="str">
        <f t="shared" si="5"/>
        <v>-</v>
      </c>
      <c r="G59" s="120">
        <v>380812</v>
      </c>
      <c r="H59" s="121">
        <f t="shared" si="5"/>
        <v>2.7461585377850355</v>
      </c>
      <c r="I59" s="120">
        <v>398818</v>
      </c>
      <c r="J59" s="121">
        <f t="shared" si="5"/>
        <v>4.7283173849563598E-2</v>
      </c>
      <c r="K59" s="120">
        <v>405625</v>
      </c>
      <c r="L59" s="121">
        <f t="shared" si="6"/>
        <v>1.7067935750141761E-2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69690</v>
      </c>
      <c r="D60" s="121">
        <v>-0.81755875869796268</v>
      </c>
      <c r="E60" s="120">
        <v>163462</v>
      </c>
      <c r="F60" s="121">
        <f t="shared" si="5"/>
        <v>1.3455589037164586</v>
      </c>
      <c r="G60" s="120">
        <v>408951</v>
      </c>
      <c r="H60" s="121">
        <f t="shared" si="5"/>
        <v>1.5018108184165126</v>
      </c>
      <c r="I60" s="120">
        <v>415100</v>
      </c>
      <c r="J60" s="121">
        <f t="shared" si="5"/>
        <v>1.5036031211563161E-2</v>
      </c>
      <c r="K60" s="120">
        <v>423978</v>
      </c>
      <c r="L60" s="121">
        <f t="shared" si="6"/>
        <v>2.1387617441580353E-2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47226</v>
      </c>
      <c r="D61" s="121">
        <v>-0.86598903531174454</v>
      </c>
      <c r="E61" s="120">
        <v>196992</v>
      </c>
      <c r="F61" s="121">
        <f t="shared" si="5"/>
        <v>3.1712615931901915</v>
      </c>
      <c r="G61" s="120">
        <v>364342</v>
      </c>
      <c r="H61" s="121">
        <f t="shared" si="5"/>
        <v>0.84952688434048085</v>
      </c>
      <c r="I61" s="120">
        <v>384126</v>
      </c>
      <c r="J61" s="121">
        <f t="shared" si="5"/>
        <v>5.4300629628206476E-2</v>
      </c>
      <c r="K61" s="120">
        <v>385672</v>
      </c>
      <c r="L61" s="121">
        <f t="shared" si="6"/>
        <v>4.0247210550705681E-3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43327</v>
      </c>
      <c r="D62" s="121">
        <v>-0.88349574607681802</v>
      </c>
      <c r="E62" s="120">
        <v>303261</v>
      </c>
      <c r="F62" s="121">
        <f t="shared" si="5"/>
        <v>5.9993537517021718</v>
      </c>
      <c r="G62" s="120">
        <v>388751</v>
      </c>
      <c r="H62" s="121">
        <f t="shared" si="5"/>
        <v>0.28190238771223464</v>
      </c>
      <c r="I62" s="120">
        <v>392254</v>
      </c>
      <c r="J62" s="121">
        <f t="shared" si="5"/>
        <v>9.0109092966963455E-3</v>
      </c>
      <c r="K62" s="120">
        <v>410112</v>
      </c>
      <c r="L62" s="121">
        <f t="shared" si="6"/>
        <v>4.5526623055469173E-2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39419</v>
      </c>
      <c r="D63" s="121">
        <v>-0.88741481638038877</v>
      </c>
      <c r="E63" s="120">
        <v>295608</v>
      </c>
      <c r="F63" s="121">
        <f t="shared" si="5"/>
        <v>6.4991247875390039</v>
      </c>
      <c r="G63" s="120">
        <v>371295</v>
      </c>
      <c r="H63" s="121">
        <f t="shared" si="5"/>
        <v>0.25603840220832996</v>
      </c>
      <c r="I63" s="120">
        <v>361460</v>
      </c>
      <c r="J63" s="121">
        <f t="shared" si="5"/>
        <v>-2.6488371779851638E-2</v>
      </c>
      <c r="K63" s="120">
        <v>367251</v>
      </c>
      <c r="L63" s="121">
        <f t="shared" si="6"/>
        <v>1.6021136501964239E-2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43129</v>
      </c>
      <c r="D64" s="121">
        <v>-0.87992137493631206</v>
      </c>
      <c r="E64" s="120">
        <v>256762</v>
      </c>
      <c r="F64" s="121">
        <f t="shared" si="5"/>
        <v>4.9533492545618953</v>
      </c>
      <c r="G64" s="120">
        <v>375961</v>
      </c>
      <c r="H64" s="121">
        <f t="shared" si="5"/>
        <v>0.46423925658781284</v>
      </c>
      <c r="I64" s="120">
        <v>362997</v>
      </c>
      <c r="J64" s="121">
        <f t="shared" si="5"/>
        <v>-3.448230002580055E-2</v>
      </c>
      <c r="K64" s="120">
        <v>369112</v>
      </c>
      <c r="L64" s="121">
        <f t="shared" si="6"/>
        <v>1.684586924960807E-2</v>
      </c>
      <c r="M64" s="120"/>
      <c r="N64" s="121"/>
    </row>
    <row r="65" spans="1:15" ht="15.75" x14ac:dyDescent="0.25">
      <c r="B65" s="122" t="s">
        <v>32</v>
      </c>
      <c r="C65" s="123">
        <v>1144929</v>
      </c>
      <c r="D65" s="124">
        <v>-0.72279761760646921</v>
      </c>
      <c r="E65" s="123">
        <v>1436136</v>
      </c>
      <c r="F65" s="124">
        <f t="shared" si="5"/>
        <v>0.25434502925508928</v>
      </c>
      <c r="G65" s="123">
        <v>4065438</v>
      </c>
      <c r="H65" s="124">
        <f t="shared" si="5"/>
        <v>1.8308168585704974</v>
      </c>
      <c r="I65" s="123">
        <v>4391435</v>
      </c>
      <c r="J65" s="124">
        <f t="shared" si="5"/>
        <v>8.0187423839694461E-2</v>
      </c>
      <c r="K65" s="123">
        <v>4511052</v>
      </c>
      <c r="L65" s="124">
        <f t="shared" si="6"/>
        <v>2.7238704432605676E-2</v>
      </c>
      <c r="M65" s="123">
        <v>1457689</v>
      </c>
      <c r="N65" s="124">
        <v>5.4976171244220939E-3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3" t="s">
        <v>288</v>
      </c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5" t="s">
        <v>64</v>
      </c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</row>
    <row r="73" spans="1:15" ht="22.5" thickTop="1" thickBot="1" x14ac:dyDescent="0.3">
      <c r="B73" s="111"/>
      <c r="C73" s="307">
        <f>C$7</f>
        <v>2020</v>
      </c>
      <c r="D73" s="308"/>
      <c r="E73" s="307">
        <f>E$7</f>
        <v>2021</v>
      </c>
      <c r="F73" s="308"/>
      <c r="G73" s="307">
        <f>G$7</f>
        <v>2022</v>
      </c>
      <c r="H73" s="308"/>
      <c r="I73" s="307">
        <f>I$7</f>
        <v>2023</v>
      </c>
      <c r="J73" s="308"/>
      <c r="K73" s="307">
        <f>K$7</f>
        <v>2024</v>
      </c>
      <c r="L73" s="308"/>
      <c r="M73" s="309">
        <f>M$7</f>
        <v>2025</v>
      </c>
      <c r="N73" s="310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",RIGHT(E73,2),"/",RIGHT(C73,2))</f>
        <v>var 21/20</v>
      </c>
      <c r="G74" s="118" t="s">
        <v>71</v>
      </c>
      <c r="H74" s="117" t="str">
        <f>CONCATENATE("var ",RIGHT(G73,2),"/",RIGHT(E73,2))</f>
        <v>var 22/21</v>
      </c>
      <c r="I74" s="118" t="s">
        <v>71</v>
      </c>
      <c r="J74" s="117" t="str">
        <f>CONCATENATE("var ",RIGHT(I73,2),"/",RIGHT(G73,2))</f>
        <v>var 23/22</v>
      </c>
      <c r="K74" s="118" t="s">
        <v>71</v>
      </c>
      <c r="L74" s="117" t="str">
        <f>CONCATENATE("var ",RIGHT(K73,2),"/",RIGHT(I73,2))</f>
        <v>var 24/23</v>
      </c>
      <c r="M74" s="118" t="s">
        <v>71</v>
      </c>
      <c r="N74" s="117" t="str">
        <f>CONCATENATE("var ",RIGHT(M73,2),"/",RIGHT(K73,2))</f>
        <v>var 25/24</v>
      </c>
    </row>
    <row r="75" spans="1:15" x14ac:dyDescent="0.25">
      <c r="A75" s="1">
        <v>1</v>
      </c>
      <c r="B75" s="119" t="s">
        <v>73</v>
      </c>
      <c r="C75" s="120">
        <v>130270</v>
      </c>
      <c r="D75" s="121">
        <v>0.10859593733245965</v>
      </c>
      <c r="E75" s="120">
        <v>3282</v>
      </c>
      <c r="F75" s="121">
        <f t="shared" ref="F75:J87" si="8">IFERROR(E75/C75-1,"-")</f>
        <v>-0.97480617179703688</v>
      </c>
      <c r="G75" s="120">
        <v>68210</v>
      </c>
      <c r="H75" s="121">
        <f t="shared" si="8"/>
        <v>19.783059110298598</v>
      </c>
      <c r="I75" s="120">
        <v>116896</v>
      </c>
      <c r="J75" s="121">
        <f t="shared" si="8"/>
        <v>0.71376630992523094</v>
      </c>
      <c r="K75" s="120">
        <v>88789</v>
      </c>
      <c r="L75" s="121">
        <f t="shared" ref="L75:L87" si="9">IFERROR(K75/I75-1,"-")</f>
        <v>-0.24044449767314535</v>
      </c>
      <c r="M75" s="120">
        <v>123213</v>
      </c>
      <c r="N75" s="121">
        <f t="shared" ref="N75:N78" si="10">IFERROR(M75/K75-1,"-")</f>
        <v>0.38770568426269025</v>
      </c>
    </row>
    <row r="76" spans="1:15" x14ac:dyDescent="0.25">
      <c r="A76" s="1">
        <v>2</v>
      </c>
      <c r="B76" s="119" t="s">
        <v>75</v>
      </c>
      <c r="C76" s="120">
        <v>126626</v>
      </c>
      <c r="D76" s="121">
        <v>0.103763881382821</v>
      </c>
      <c r="E76" s="120">
        <v>2221</v>
      </c>
      <c r="F76" s="121">
        <f t="shared" si="8"/>
        <v>-0.98246015826133659</v>
      </c>
      <c r="G76" s="120">
        <v>73813</v>
      </c>
      <c r="H76" s="121">
        <f t="shared" si="8"/>
        <v>32.234128770823951</v>
      </c>
      <c r="I76" s="120">
        <v>110449</v>
      </c>
      <c r="J76" s="121">
        <f t="shared" si="8"/>
        <v>0.49633533388427509</v>
      </c>
      <c r="K76" s="120">
        <v>109201</v>
      </c>
      <c r="L76" s="121">
        <f t="shared" si="9"/>
        <v>-1.1299332723700539E-2</v>
      </c>
      <c r="M76" s="120">
        <v>111976</v>
      </c>
      <c r="N76" s="121">
        <f t="shared" si="10"/>
        <v>2.54118552027911E-2</v>
      </c>
    </row>
    <row r="77" spans="1:15" x14ac:dyDescent="0.25">
      <c r="A77" s="1">
        <v>3</v>
      </c>
      <c r="B77" s="119" t="s">
        <v>77</v>
      </c>
      <c r="C77" s="120">
        <v>62098</v>
      </c>
      <c r="D77" s="121">
        <v>-0.48137136175721384</v>
      </c>
      <c r="E77" s="120">
        <v>2132</v>
      </c>
      <c r="F77" s="121">
        <f t="shared" si="8"/>
        <v>-0.96566717124545076</v>
      </c>
      <c r="G77" s="120">
        <v>104289</v>
      </c>
      <c r="H77" s="121">
        <f t="shared" si="8"/>
        <v>47.916041275797376</v>
      </c>
      <c r="I77" s="120">
        <v>123384</v>
      </c>
      <c r="J77" s="121">
        <f t="shared" si="8"/>
        <v>0.18309697091735466</v>
      </c>
      <c r="K77" s="120">
        <v>119383</v>
      </c>
      <c r="L77" s="121">
        <f t="shared" si="9"/>
        <v>-3.2427219088374537E-2</v>
      </c>
      <c r="M77" s="120">
        <v>101055</v>
      </c>
      <c r="N77" s="121">
        <f t="shared" si="10"/>
        <v>-0.1535226958612198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6078</v>
      </c>
      <c r="F78" s="121" t="str">
        <f t="shared" si="8"/>
        <v>-</v>
      </c>
      <c r="G78" s="120">
        <v>98817</v>
      </c>
      <c r="H78" s="121">
        <f t="shared" si="8"/>
        <v>15.258144126357355</v>
      </c>
      <c r="I78" s="120">
        <v>113192</v>
      </c>
      <c r="J78" s="121">
        <f t="shared" si="8"/>
        <v>0.14547092099537529</v>
      </c>
      <c r="K78" s="120">
        <v>103368</v>
      </c>
      <c r="L78" s="121">
        <f t="shared" si="9"/>
        <v>-8.679058590713129E-2</v>
      </c>
      <c r="M78" s="120">
        <v>89075</v>
      </c>
      <c r="N78" s="121">
        <f t="shared" si="10"/>
        <v>-0.13827296648866183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1966</v>
      </c>
      <c r="F79" s="121" t="str">
        <f t="shared" si="8"/>
        <v>-</v>
      </c>
      <c r="G79" s="120">
        <v>72871</v>
      </c>
      <c r="H79" s="121">
        <f t="shared" si="8"/>
        <v>36.06561546286877</v>
      </c>
      <c r="I79" s="120">
        <v>81708</v>
      </c>
      <c r="J79" s="121">
        <f t="shared" si="8"/>
        <v>0.12126909195701985</v>
      </c>
      <c r="K79" s="120">
        <v>91092</v>
      </c>
      <c r="L79" s="121">
        <f t="shared" si="9"/>
        <v>0.11484799530033785</v>
      </c>
      <c r="M79" s="120"/>
      <c r="N79" s="121"/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6689</v>
      </c>
      <c r="F80" s="121" t="str">
        <f t="shared" si="8"/>
        <v>-</v>
      </c>
      <c r="G80" s="120">
        <v>89972</v>
      </c>
      <c r="H80" s="121">
        <f t="shared" si="8"/>
        <v>12.450740020929885</v>
      </c>
      <c r="I80" s="120">
        <v>100092</v>
      </c>
      <c r="J80" s="121">
        <f t="shared" si="8"/>
        <v>0.11247943804739258</v>
      </c>
      <c r="K80" s="120">
        <v>110435</v>
      </c>
      <c r="L80" s="121">
        <f t="shared" si="9"/>
        <v>0.10333493186268639</v>
      </c>
      <c r="M80" s="120"/>
      <c r="N80" s="121"/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11732</v>
      </c>
      <c r="F81" s="121" t="str">
        <f t="shared" si="8"/>
        <v>-</v>
      </c>
      <c r="G81" s="120">
        <v>110924</v>
      </c>
      <c r="H81" s="121">
        <f t="shared" si="8"/>
        <v>8.4548244118649851</v>
      </c>
      <c r="I81" s="120">
        <v>111820</v>
      </c>
      <c r="J81" s="121">
        <f t="shared" si="8"/>
        <v>8.077602682918128E-3</v>
      </c>
      <c r="K81" s="120">
        <v>125378</v>
      </c>
      <c r="L81" s="121">
        <f t="shared" si="9"/>
        <v>0.12124843498479709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26314</v>
      </c>
      <c r="D82" s="121">
        <v>-0.75144989137621609</v>
      </c>
      <c r="E82" s="120">
        <v>34356</v>
      </c>
      <c r="F82" s="121">
        <f t="shared" si="8"/>
        <v>0.30561678194117192</v>
      </c>
      <c r="G82" s="120">
        <v>121747</v>
      </c>
      <c r="H82" s="121">
        <f t="shared" si="8"/>
        <v>2.5436896029805567</v>
      </c>
      <c r="I82" s="120">
        <v>154751</v>
      </c>
      <c r="J82" s="121">
        <f t="shared" si="8"/>
        <v>0.27108676189146341</v>
      </c>
      <c r="K82" s="120">
        <v>129043</v>
      </c>
      <c r="L82" s="121">
        <f t="shared" si="9"/>
        <v>-0.16612493618781143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13344</v>
      </c>
      <c r="D83" s="121">
        <v>-0.86128032933446996</v>
      </c>
      <c r="E83" s="120">
        <v>44211</v>
      </c>
      <c r="F83" s="121">
        <f t="shared" si="8"/>
        <v>2.3131744604316546</v>
      </c>
      <c r="G83" s="120">
        <v>101870</v>
      </c>
      <c r="H83" s="121">
        <f t="shared" si="8"/>
        <v>1.3041776933342382</v>
      </c>
      <c r="I83" s="120">
        <v>107131</v>
      </c>
      <c r="J83" s="121">
        <f t="shared" si="8"/>
        <v>5.1644252478649344E-2</v>
      </c>
      <c r="K83" s="120">
        <v>114575</v>
      </c>
      <c r="L83" s="121">
        <f t="shared" si="9"/>
        <v>6.9485023009212998E-2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7994</v>
      </c>
      <c r="D84" s="121">
        <v>-0.92410303151138828</v>
      </c>
      <c r="E84" s="120">
        <v>76049</v>
      </c>
      <c r="F84" s="121">
        <f t="shared" si="8"/>
        <v>8.513259944958719</v>
      </c>
      <c r="G84" s="120">
        <v>103455</v>
      </c>
      <c r="H84" s="121">
        <f t="shared" si="8"/>
        <v>0.36037291746111055</v>
      </c>
      <c r="I84" s="120">
        <v>113220</v>
      </c>
      <c r="J84" s="121">
        <f t="shared" si="8"/>
        <v>9.4388864723792931E-2</v>
      </c>
      <c r="K84" s="120">
        <v>117494</v>
      </c>
      <c r="L84" s="121">
        <f t="shared" si="9"/>
        <v>3.7749514220102531E-2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12738</v>
      </c>
      <c r="D85" s="121">
        <v>-0.89357506892806415</v>
      </c>
      <c r="E85" s="120">
        <v>87142</v>
      </c>
      <c r="F85" s="121">
        <f t="shared" si="8"/>
        <v>5.8411053540587217</v>
      </c>
      <c r="G85" s="120">
        <v>100108</v>
      </c>
      <c r="H85" s="121">
        <f t="shared" si="8"/>
        <v>0.14879162745863073</v>
      </c>
      <c r="I85" s="120">
        <v>134010</v>
      </c>
      <c r="J85" s="121">
        <f t="shared" si="8"/>
        <v>0.33865425340632127</v>
      </c>
      <c r="K85" s="120">
        <v>117411</v>
      </c>
      <c r="L85" s="121">
        <f t="shared" si="9"/>
        <v>-0.12386389075442128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13246</v>
      </c>
      <c r="D86" s="121">
        <v>-0.895063733373472</v>
      </c>
      <c r="E86" s="120">
        <v>65952</v>
      </c>
      <c r="F86" s="121">
        <f t="shared" si="8"/>
        <v>3.9790125320851581</v>
      </c>
      <c r="G86" s="120">
        <v>105561</v>
      </c>
      <c r="H86" s="121">
        <f t="shared" si="8"/>
        <v>0.60057314410480345</v>
      </c>
      <c r="I86" s="120">
        <v>117106</v>
      </c>
      <c r="J86" s="121">
        <f t="shared" si="8"/>
        <v>0.10936804312198634</v>
      </c>
      <c r="K86" s="120">
        <v>119550</v>
      </c>
      <c r="L86" s="121">
        <f t="shared" si="9"/>
        <v>2.0869981042815899E-2</v>
      </c>
      <c r="M86" s="120"/>
      <c r="N86" s="121"/>
    </row>
    <row r="87" spans="1:15" ht="15.75" x14ac:dyDescent="0.25">
      <c r="B87" s="122" t="s">
        <v>32</v>
      </c>
      <c r="C87" s="123">
        <v>412099</v>
      </c>
      <c r="D87" s="124">
        <v>-0.69276928788802783</v>
      </c>
      <c r="E87" s="123">
        <v>341810</v>
      </c>
      <c r="F87" s="124">
        <f t="shared" si="8"/>
        <v>-0.17056338404121341</v>
      </c>
      <c r="G87" s="123">
        <v>1151637</v>
      </c>
      <c r="H87" s="124">
        <f t="shared" si="8"/>
        <v>2.3692314443696789</v>
      </c>
      <c r="I87" s="123">
        <v>1383759</v>
      </c>
      <c r="J87" s="124">
        <f t="shared" si="8"/>
        <v>0.20155830352793469</v>
      </c>
      <c r="K87" s="123">
        <v>1345719</v>
      </c>
      <c r="L87" s="124">
        <f t="shared" si="9"/>
        <v>-2.7490336106214985E-2</v>
      </c>
      <c r="M87" s="123">
        <v>425319</v>
      </c>
      <c r="N87" s="124">
        <v>1.0880803154434737E-2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3" t="s">
        <v>289</v>
      </c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6" t="s">
        <v>98</v>
      </c>
      <c r="C94" s="305" t="s">
        <v>34</v>
      </c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</row>
    <row r="95" spans="1:15" ht="22.5" thickTop="1" thickBot="1" x14ac:dyDescent="0.3">
      <c r="B95" s="111"/>
      <c r="C95" s="307">
        <f>C$7</f>
        <v>2020</v>
      </c>
      <c r="D95" s="308"/>
      <c r="E95" s="307">
        <f>E$7</f>
        <v>2021</v>
      </c>
      <c r="F95" s="308"/>
      <c r="G95" s="307">
        <f>G$7</f>
        <v>2022</v>
      </c>
      <c r="H95" s="308"/>
      <c r="I95" s="307">
        <f>I$7</f>
        <v>2023</v>
      </c>
      <c r="J95" s="308"/>
      <c r="K95" s="307">
        <f>K$7</f>
        <v>2024</v>
      </c>
      <c r="L95" s="308"/>
      <c r="M95" s="309">
        <f>M$7</f>
        <v>2025</v>
      </c>
      <c r="N95" s="310"/>
    </row>
    <row r="96" spans="1:15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",RIGHT(E95,2),"/",RIGHT(C95,2))</f>
        <v>var 21/20</v>
      </c>
      <c r="G96" s="118" t="s">
        <v>71</v>
      </c>
      <c r="H96" s="117" t="str">
        <f>CONCATENATE("var ",RIGHT(G95,2),"/",RIGHT(E95,2))</f>
        <v>var 22/21</v>
      </c>
      <c r="I96" s="118" t="s">
        <v>71</v>
      </c>
      <c r="J96" s="117" t="str">
        <f>CONCATENATE("var ",RIGHT(I95,2),"/",RIGHT(G95,2))</f>
        <v>var 23/22</v>
      </c>
      <c r="K96" s="118" t="s">
        <v>71</v>
      </c>
      <c r="L96" s="117" t="str">
        <f>CONCATENATE("var ",RIGHT(K95,2),"/",RIGHT(I95,2))</f>
        <v>var 24/23</v>
      </c>
      <c r="M96" s="118" t="s">
        <v>71</v>
      </c>
      <c r="N96" s="117" t="str">
        <f>CONCATENATE("var ",RIGHT(M95,2),"/",RIGHT(K95,2))</f>
        <v>var 25/24</v>
      </c>
    </row>
    <row r="97" spans="2:14" x14ac:dyDescent="0.25">
      <c r="B97" s="119" t="s">
        <v>73</v>
      </c>
      <c r="C97" s="120">
        <v>392756</v>
      </c>
      <c r="D97" s="121">
        <v>-6.579642165654187E-2</v>
      </c>
      <c r="E97" s="120">
        <v>37087</v>
      </c>
      <c r="F97" s="121">
        <f t="shared" ref="F97:J109" si="11">IFERROR(E97/C97-1,"-")</f>
        <v>-0.90557241646212916</v>
      </c>
      <c r="G97" s="120">
        <v>273256</v>
      </c>
      <c r="H97" s="121">
        <f t="shared" si="11"/>
        <v>6.3679726049559147</v>
      </c>
      <c r="I97" s="120">
        <v>322382</v>
      </c>
      <c r="J97" s="121">
        <f t="shared" si="11"/>
        <v>0.17978013291565409</v>
      </c>
      <c r="K97" s="120">
        <v>372581</v>
      </c>
      <c r="L97" s="121">
        <f t="shared" ref="L97:L109" si="12">IFERROR(K97/I97-1,"-")</f>
        <v>0.15571278793481036</v>
      </c>
      <c r="M97" s="120">
        <v>360283</v>
      </c>
      <c r="N97" s="121">
        <f t="shared" ref="N97:N100" si="13">IFERROR(M97/K97-1,"-")</f>
        <v>-3.3007587611821321E-2</v>
      </c>
    </row>
    <row r="98" spans="2:14" x14ac:dyDescent="0.25">
      <c r="B98" s="119" t="s">
        <v>75</v>
      </c>
      <c r="C98" s="120">
        <v>368766</v>
      </c>
      <c r="D98" s="121">
        <v>-5.3492365383578822E-2</v>
      </c>
      <c r="E98" s="120">
        <v>36927</v>
      </c>
      <c r="F98" s="121">
        <f t="shared" si="11"/>
        <v>-0.89986332796407476</v>
      </c>
      <c r="G98" s="120">
        <v>278825</v>
      </c>
      <c r="H98" s="121">
        <f t="shared" si="11"/>
        <v>6.5507081539253118</v>
      </c>
      <c r="I98" s="120">
        <v>330373</v>
      </c>
      <c r="J98" s="121">
        <f t="shared" si="11"/>
        <v>0.1848758181655159</v>
      </c>
      <c r="K98" s="120">
        <v>361695</v>
      </c>
      <c r="L98" s="121">
        <f t="shared" si="12"/>
        <v>9.4807989757032196E-2</v>
      </c>
      <c r="M98" s="120">
        <v>337232</v>
      </c>
      <c r="N98" s="121">
        <f t="shared" si="13"/>
        <v>-6.7634332794205054E-2</v>
      </c>
    </row>
    <row r="99" spans="2:14" x14ac:dyDescent="0.25">
      <c r="B99" s="119" t="s">
        <v>77</v>
      </c>
      <c r="C99" s="120">
        <v>166587</v>
      </c>
      <c r="D99" s="121">
        <v>-0.59968808798898454</v>
      </c>
      <c r="E99" s="120">
        <v>51576</v>
      </c>
      <c r="F99" s="121">
        <f t="shared" si="11"/>
        <v>-0.69039600929244171</v>
      </c>
      <c r="G99" s="120">
        <v>320977</v>
      </c>
      <c r="H99" s="121">
        <f t="shared" si="11"/>
        <v>5.2233790910501012</v>
      </c>
      <c r="I99" s="120">
        <v>348975</v>
      </c>
      <c r="J99" s="121">
        <f t="shared" si="11"/>
        <v>8.7227433741358329E-2</v>
      </c>
      <c r="K99" s="120">
        <v>371061</v>
      </c>
      <c r="L99" s="121">
        <f t="shared" si="12"/>
        <v>6.3288201160541568E-2</v>
      </c>
      <c r="M99" s="120">
        <v>350991</v>
      </c>
      <c r="N99" s="121">
        <f t="shared" si="13"/>
        <v>-5.4088141841907356E-2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49922</v>
      </c>
      <c r="F100" s="121" t="str">
        <f t="shared" si="11"/>
        <v>-</v>
      </c>
      <c r="G100" s="120">
        <v>299942</v>
      </c>
      <c r="H100" s="121">
        <f t="shared" si="11"/>
        <v>5.0082128119866995</v>
      </c>
      <c r="I100" s="120">
        <v>301422</v>
      </c>
      <c r="J100" s="121">
        <f t="shared" si="11"/>
        <v>4.9342872955437933E-3</v>
      </c>
      <c r="K100" s="120">
        <v>342387</v>
      </c>
      <c r="L100" s="121">
        <f t="shared" si="12"/>
        <v>0.13590580647729755</v>
      </c>
      <c r="M100" s="120">
        <v>340110</v>
      </c>
      <c r="N100" s="121">
        <f t="shared" si="13"/>
        <v>-6.6503693189285951E-3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49884</v>
      </c>
      <c r="F101" s="121" t="str">
        <f t="shared" si="11"/>
        <v>-</v>
      </c>
      <c r="G101" s="120">
        <v>264313</v>
      </c>
      <c r="H101" s="121">
        <f t="shared" si="11"/>
        <v>4.2985526421297413</v>
      </c>
      <c r="I101" s="120">
        <v>248609</v>
      </c>
      <c r="J101" s="121">
        <f t="shared" si="11"/>
        <v>-5.9414406404527997E-2</v>
      </c>
      <c r="K101" s="120">
        <v>311050</v>
      </c>
      <c r="L101" s="121">
        <f t="shared" si="12"/>
        <v>0.25116146237666381</v>
      </c>
      <c r="M101" s="120"/>
      <c r="N101" s="121"/>
    </row>
    <row r="102" spans="2:14" x14ac:dyDescent="0.25">
      <c r="B102" s="119" t="s">
        <v>83</v>
      </c>
      <c r="C102" s="120">
        <v>0</v>
      </c>
      <c r="D102" s="121">
        <v>-1</v>
      </c>
      <c r="E102" s="120">
        <v>69163</v>
      </c>
      <c r="F102" s="121" t="str">
        <f t="shared" si="11"/>
        <v>-</v>
      </c>
      <c r="G102" s="120">
        <v>264139</v>
      </c>
      <c r="H102" s="121">
        <f t="shared" si="11"/>
        <v>2.819079565663722</v>
      </c>
      <c r="I102" s="120">
        <v>303811</v>
      </c>
      <c r="J102" s="121">
        <f t="shared" si="11"/>
        <v>0.15019364804137214</v>
      </c>
      <c r="K102" s="120">
        <v>322357</v>
      </c>
      <c r="L102" s="121">
        <f t="shared" si="12"/>
        <v>6.104453097484952E-2</v>
      </c>
      <c r="M102" s="120"/>
      <c r="N102" s="121"/>
    </row>
    <row r="103" spans="2:14" x14ac:dyDescent="0.25">
      <c r="B103" s="119" t="s">
        <v>85</v>
      </c>
      <c r="C103" s="120">
        <v>0</v>
      </c>
      <c r="D103" s="121">
        <v>-1</v>
      </c>
      <c r="E103" s="120">
        <v>140926</v>
      </c>
      <c r="F103" s="121" t="str">
        <f t="shared" si="11"/>
        <v>-</v>
      </c>
      <c r="G103" s="120">
        <v>366484</v>
      </c>
      <c r="H103" s="121">
        <f t="shared" si="11"/>
        <v>1.6005421284929677</v>
      </c>
      <c r="I103" s="120">
        <v>360662</v>
      </c>
      <c r="J103" s="121">
        <f t="shared" si="11"/>
        <v>-1.5886095982362125E-2</v>
      </c>
      <c r="K103" s="120">
        <v>364585</v>
      </c>
      <c r="L103" s="121">
        <f t="shared" si="12"/>
        <v>1.0877220222812456E-2</v>
      </c>
      <c r="M103" s="120"/>
      <c r="N103" s="121"/>
    </row>
    <row r="104" spans="2:14" x14ac:dyDescent="0.25">
      <c r="B104" s="119" t="s">
        <v>87</v>
      </c>
      <c r="C104" s="120">
        <v>95197</v>
      </c>
      <c r="D104" s="121">
        <v>-0.80134099057174701</v>
      </c>
      <c r="E104" s="120">
        <v>188954</v>
      </c>
      <c r="F104" s="121">
        <f t="shared" si="11"/>
        <v>0.98487347290355798</v>
      </c>
      <c r="G104" s="120">
        <v>364768</v>
      </c>
      <c r="H104" s="121">
        <f t="shared" si="11"/>
        <v>0.9304592652179895</v>
      </c>
      <c r="I104" s="120">
        <v>377346</v>
      </c>
      <c r="J104" s="121">
        <f t="shared" si="11"/>
        <v>3.4482191420299957E-2</v>
      </c>
      <c r="K104" s="120">
        <v>383258</v>
      </c>
      <c r="L104" s="121">
        <f t="shared" si="12"/>
        <v>1.5667318588245216E-2</v>
      </c>
      <c r="M104" s="120"/>
      <c r="N104" s="121"/>
    </row>
    <row r="105" spans="2:14" x14ac:dyDescent="0.25">
      <c r="B105" s="119" t="s">
        <v>89</v>
      </c>
      <c r="C105" s="120">
        <v>45220</v>
      </c>
      <c r="D105" s="121">
        <v>-0.87020665901262917</v>
      </c>
      <c r="E105" s="120">
        <v>181666</v>
      </c>
      <c r="F105" s="121">
        <f t="shared" si="11"/>
        <v>3.0173816895179124</v>
      </c>
      <c r="G105" s="120">
        <v>282430</v>
      </c>
      <c r="H105" s="121">
        <f t="shared" si="11"/>
        <v>0.55466625565598404</v>
      </c>
      <c r="I105" s="120">
        <v>308611</v>
      </c>
      <c r="J105" s="121">
        <f t="shared" si="11"/>
        <v>9.2699075877208603E-2</v>
      </c>
      <c r="K105" s="120">
        <v>307433</v>
      </c>
      <c r="L105" s="121">
        <f t="shared" si="12"/>
        <v>-3.8171030844655895E-3</v>
      </c>
      <c r="M105" s="120"/>
      <c r="N105" s="121"/>
    </row>
    <row r="106" spans="2:14" x14ac:dyDescent="0.25">
      <c r="B106" s="119" t="s">
        <v>91</v>
      </c>
      <c r="C106" s="120">
        <v>50318</v>
      </c>
      <c r="D106" s="121">
        <v>-0.8565486491032509</v>
      </c>
      <c r="E106" s="120">
        <v>248102</v>
      </c>
      <c r="F106" s="121">
        <f t="shared" si="11"/>
        <v>3.9306808696689055</v>
      </c>
      <c r="G106" s="120">
        <v>309730</v>
      </c>
      <c r="H106" s="121">
        <f t="shared" si="11"/>
        <v>0.24839783637374957</v>
      </c>
      <c r="I106" s="120">
        <v>357942</v>
      </c>
      <c r="J106" s="121">
        <f t="shared" si="11"/>
        <v>0.1556581538759565</v>
      </c>
      <c r="K106" s="120">
        <v>342715</v>
      </c>
      <c r="L106" s="121">
        <f t="shared" si="12"/>
        <v>-4.2540411575059611E-2</v>
      </c>
      <c r="M106" s="120"/>
      <c r="N106" s="121"/>
    </row>
    <row r="107" spans="2:14" x14ac:dyDescent="0.25">
      <c r="B107" s="119" t="s">
        <v>93</v>
      </c>
      <c r="C107" s="120">
        <v>58618</v>
      </c>
      <c r="D107" s="121">
        <v>-0.8364722325286853</v>
      </c>
      <c r="E107" s="120">
        <v>278166</v>
      </c>
      <c r="F107" s="121">
        <f t="shared" si="11"/>
        <v>3.7454024361117746</v>
      </c>
      <c r="G107" s="120">
        <v>314515</v>
      </c>
      <c r="H107" s="121">
        <f t="shared" si="11"/>
        <v>0.13067377033857475</v>
      </c>
      <c r="I107" s="120">
        <v>352307</v>
      </c>
      <c r="J107" s="121">
        <f t="shared" si="11"/>
        <v>0.1201596108293721</v>
      </c>
      <c r="K107" s="120">
        <v>332795</v>
      </c>
      <c r="L107" s="121">
        <f t="shared" si="12"/>
        <v>-5.5383514945771761E-2</v>
      </c>
      <c r="M107" s="120"/>
      <c r="N107" s="121"/>
    </row>
    <row r="108" spans="2:14" x14ac:dyDescent="0.25">
      <c r="B108" s="119" t="s">
        <v>95</v>
      </c>
      <c r="C108" s="120">
        <v>61865</v>
      </c>
      <c r="D108" s="121">
        <v>-0.8363385766363497</v>
      </c>
      <c r="E108" s="120">
        <v>256843</v>
      </c>
      <c r="F108" s="121">
        <f t="shared" si="11"/>
        <v>3.1516689565990461</v>
      </c>
      <c r="G108" s="120">
        <v>308789</v>
      </c>
      <c r="H108" s="121">
        <f t="shared" si="11"/>
        <v>0.2022480659391146</v>
      </c>
      <c r="I108" s="120">
        <v>351674</v>
      </c>
      <c r="J108" s="121">
        <f t="shared" si="11"/>
        <v>0.13888124253130774</v>
      </c>
      <c r="K108" s="120">
        <v>346293</v>
      </c>
      <c r="L108" s="121">
        <f t="shared" si="12"/>
        <v>-1.5301102725819971E-2</v>
      </c>
      <c r="M108" s="120"/>
      <c r="N108" s="121"/>
    </row>
    <row r="109" spans="2:14" ht="15.75" x14ac:dyDescent="0.25">
      <c r="B109" s="122" t="s">
        <v>32</v>
      </c>
      <c r="C109" s="123">
        <v>1301412</v>
      </c>
      <c r="D109" s="124">
        <v>-0.71842750981567716</v>
      </c>
      <c r="E109" s="123">
        <v>1589216</v>
      </c>
      <c r="F109" s="124">
        <f t="shared" si="11"/>
        <v>0.22114749210857121</v>
      </c>
      <c r="G109" s="123">
        <v>3648168</v>
      </c>
      <c r="H109" s="124">
        <f t="shared" si="11"/>
        <v>1.2955771902623683</v>
      </c>
      <c r="I109" s="123">
        <v>3964114</v>
      </c>
      <c r="J109" s="124">
        <f t="shared" si="11"/>
        <v>8.6604016043120735E-2</v>
      </c>
      <c r="K109" s="123">
        <v>4158210</v>
      </c>
      <c r="L109" s="124">
        <f t="shared" si="12"/>
        <v>4.8963274012805869E-2</v>
      </c>
      <c r="M109" s="123">
        <v>1388616</v>
      </c>
      <c r="N109" s="124">
        <v>-4.0828224164274451E-2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3" spans="3:3" x14ac:dyDescent="0.25">
      <c r="C113" s="125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E758-6430-43B4-9831-DF127BD57599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83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3"/>
      <c r="D4" s="283"/>
      <c r="E4" s="283"/>
      <c r="F4" s="283"/>
      <c r="G4" s="283"/>
      <c r="H4" s="283"/>
      <c r="I4" s="283"/>
      <c r="J4" s="283"/>
      <c r="K4" s="283"/>
    </row>
    <row r="5" spans="1:12" ht="6" customHeight="1" x14ac:dyDescent="0.25"/>
    <row r="6" spans="1:12" s="148" customFormat="1" ht="72" customHeight="1" x14ac:dyDescent="0.25">
      <c r="B6" s="149"/>
      <c r="C6" s="174" t="s">
        <v>261</v>
      </c>
      <c r="D6" s="174" t="s">
        <v>226</v>
      </c>
      <c r="E6" s="174" t="s">
        <v>227</v>
      </c>
      <c r="F6" s="174" t="s">
        <v>228</v>
      </c>
      <c r="G6" s="174" t="s">
        <v>229</v>
      </c>
      <c r="H6" s="174" t="s">
        <v>230</v>
      </c>
      <c r="I6" s="175" t="str">
        <f>CONCATENATE("var. ",RIGHT(H6,2),"/",RIGHT(G6,2))</f>
        <v>var. 25/24</v>
      </c>
      <c r="J6" s="174" t="str">
        <f>CONCATENATE("dif. ",RIGHT(H6,2),"/",RIGHT(G6,2))</f>
        <v>dif. 25/24</v>
      </c>
      <c r="K6" s="175" t="str">
        <f>CONCATENATE("Cuota s/ total lugares de residencia ",RIGHT(H6,4))</f>
        <v>Cuota s/ total lugares de residencia 2025</v>
      </c>
    </row>
    <row r="7" spans="1:12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2" x14ac:dyDescent="0.25">
      <c r="A8" s="1"/>
      <c r="B8" s="158" t="s">
        <v>70</v>
      </c>
      <c r="C8" s="178">
        <v>0</v>
      </c>
      <c r="D8" s="178">
        <v>382997</v>
      </c>
      <c r="E8" s="178">
        <v>2650816</v>
      </c>
      <c r="F8" s="178">
        <v>2706253</v>
      </c>
      <c r="G8" s="178">
        <v>2822088</v>
      </c>
      <c r="H8" s="178">
        <v>2790837</v>
      </c>
      <c r="I8" s="179">
        <f>IFERROR(H8/G8-1,"-")</f>
        <v>-1.1073715631830017E-2</v>
      </c>
      <c r="J8" s="178">
        <f>H8-G8</f>
        <v>-31251</v>
      </c>
      <c r="K8" s="179">
        <f>H8/H$8</f>
        <v>1</v>
      </c>
      <c r="L8" s="81"/>
    </row>
    <row r="9" spans="1:12" x14ac:dyDescent="0.25">
      <c r="A9" s="1" t="s">
        <v>98</v>
      </c>
      <c r="B9" s="161" t="s">
        <v>99</v>
      </c>
      <c r="C9" s="162">
        <v>0</v>
      </c>
      <c r="D9" s="162">
        <v>125741</v>
      </c>
      <c r="E9" s="162">
        <v>331390</v>
      </c>
      <c r="F9" s="162">
        <v>355796</v>
      </c>
      <c r="G9" s="162">
        <v>301985</v>
      </c>
      <c r="H9" s="162">
        <v>344877</v>
      </c>
      <c r="I9" s="163">
        <f>IFERROR(H9/G9-1,"-")</f>
        <v>0.14203354471248564</v>
      </c>
      <c r="J9" s="162">
        <f t="shared" ref="J9:J19" si="0">H9-G9</f>
        <v>42892</v>
      </c>
      <c r="K9" s="163">
        <f>H9/H$8</f>
        <v>0.12357475553033015</v>
      </c>
      <c r="L9" s="81"/>
    </row>
    <row r="10" spans="1:12" x14ac:dyDescent="0.25">
      <c r="A10" s="164" t="s">
        <v>105</v>
      </c>
      <c r="B10" s="165" t="s">
        <v>105</v>
      </c>
      <c r="C10" s="166">
        <v>0</v>
      </c>
      <c r="D10" s="166">
        <v>80869</v>
      </c>
      <c r="E10" s="166">
        <v>104424</v>
      </c>
      <c r="F10" s="166">
        <v>118128</v>
      </c>
      <c r="G10" s="166">
        <v>84906</v>
      </c>
      <c r="H10" s="166">
        <v>101820</v>
      </c>
      <c r="I10" s="167">
        <f>IFERROR(H10/G10-1,"-")</f>
        <v>0.19920853649918735</v>
      </c>
      <c r="J10" s="166">
        <f t="shared" si="0"/>
        <v>16914</v>
      </c>
      <c r="K10" s="167">
        <f>H10/H$8</f>
        <v>3.6483678552348277E-2</v>
      </c>
      <c r="L10" s="81"/>
    </row>
    <row r="11" spans="1:12" x14ac:dyDescent="0.25">
      <c r="A11" s="164" t="s">
        <v>102</v>
      </c>
      <c r="B11" s="165" t="s">
        <v>102</v>
      </c>
      <c r="C11" s="166">
        <v>0</v>
      </c>
      <c r="D11" s="166">
        <v>44872</v>
      </c>
      <c r="E11" s="166">
        <v>226966</v>
      </c>
      <c r="F11" s="166">
        <v>237668</v>
      </c>
      <c r="G11" s="166">
        <v>217079</v>
      </c>
      <c r="H11" s="166">
        <v>243057</v>
      </c>
      <c r="I11" s="167">
        <f>IFERROR(H11/G11-1,"-")</f>
        <v>0.11967071895485049</v>
      </c>
      <c r="J11" s="166">
        <f t="shared" si="0"/>
        <v>25978</v>
      </c>
      <c r="K11" s="167">
        <f>H11/H$8</f>
        <v>8.7091076977981879E-2</v>
      </c>
      <c r="L11" s="81"/>
    </row>
    <row r="12" spans="1:12" x14ac:dyDescent="0.25">
      <c r="A12" s="1"/>
      <c r="B12" s="161" t="s">
        <v>109</v>
      </c>
      <c r="C12" s="162">
        <v>0</v>
      </c>
      <c r="D12" s="162">
        <v>257256</v>
      </c>
      <c r="E12" s="162">
        <v>2319426</v>
      </c>
      <c r="F12" s="162">
        <v>2350457</v>
      </c>
      <c r="G12" s="162">
        <v>2520103</v>
      </c>
      <c r="H12" s="162">
        <v>2445960</v>
      </c>
      <c r="I12" s="163">
        <f>IFERROR(H12/G12-1,"-")</f>
        <v>-2.9420622887239123E-2</v>
      </c>
      <c r="J12" s="162">
        <f t="shared" si="0"/>
        <v>-74143</v>
      </c>
      <c r="K12" s="163">
        <f>H12/H$8</f>
        <v>0.87642524446966985</v>
      </c>
      <c r="L12" s="81"/>
    </row>
    <row r="13" spans="1:12" s="57" customFormat="1" x14ac:dyDescent="0.25">
      <c r="A13" s="164"/>
      <c r="B13" s="165" t="s">
        <v>112</v>
      </c>
      <c r="C13" s="166">
        <v>0</v>
      </c>
      <c r="D13" s="166">
        <v>13729</v>
      </c>
      <c r="E13" s="166">
        <v>1064117</v>
      </c>
      <c r="F13" s="166">
        <v>1041525</v>
      </c>
      <c r="G13" s="166">
        <v>1164223</v>
      </c>
      <c r="H13" s="166">
        <v>1123846</v>
      </c>
      <c r="I13" s="167">
        <f t="shared" ref="I13:I20" si="1">IFERROR(H13/G13-1,"-")</f>
        <v>-3.4681500021903067E-2</v>
      </c>
      <c r="J13" s="166">
        <f t="shared" si="0"/>
        <v>-40377</v>
      </c>
      <c r="K13" s="167">
        <f t="shared" ref="K13:K20" si="2">H13/H$8</f>
        <v>0.40269137896623847</v>
      </c>
      <c r="L13" s="168"/>
    </row>
    <row r="14" spans="1:12" s="57" customFormat="1" x14ac:dyDescent="0.25">
      <c r="A14" s="164"/>
      <c r="B14" s="165" t="s">
        <v>115</v>
      </c>
      <c r="C14" s="166">
        <v>0</v>
      </c>
      <c r="D14" s="166">
        <v>40849</v>
      </c>
      <c r="E14" s="166">
        <v>278608</v>
      </c>
      <c r="F14" s="166">
        <v>278156</v>
      </c>
      <c r="G14" s="166">
        <v>295373</v>
      </c>
      <c r="H14" s="166">
        <v>289984</v>
      </c>
      <c r="I14" s="167">
        <f t="shared" si="1"/>
        <v>-1.8244727852579579E-2</v>
      </c>
      <c r="J14" s="166">
        <f t="shared" si="0"/>
        <v>-5389</v>
      </c>
      <c r="K14" s="167">
        <f t="shared" si="2"/>
        <v>0.10390574583897232</v>
      </c>
      <c r="L14" s="168"/>
    </row>
    <row r="15" spans="1:12" x14ac:dyDescent="0.25">
      <c r="A15" s="164"/>
      <c r="B15" s="165" t="s">
        <v>118</v>
      </c>
      <c r="C15" s="166">
        <v>0</v>
      </c>
      <c r="D15" s="166">
        <v>31063</v>
      </c>
      <c r="E15" s="166">
        <v>114040</v>
      </c>
      <c r="F15" s="166">
        <v>138315</v>
      </c>
      <c r="G15" s="166">
        <v>149936</v>
      </c>
      <c r="H15" s="166">
        <v>131454</v>
      </c>
      <c r="I15" s="167">
        <f t="shared" si="1"/>
        <v>-0.12326592679543269</v>
      </c>
      <c r="J15" s="166">
        <f t="shared" si="0"/>
        <v>-18482</v>
      </c>
      <c r="K15" s="167">
        <f t="shared" si="2"/>
        <v>4.7101998432728248E-2</v>
      </c>
      <c r="L15" s="81"/>
    </row>
    <row r="16" spans="1:12" x14ac:dyDescent="0.25">
      <c r="A16" s="164"/>
      <c r="B16" s="165" t="s">
        <v>125</v>
      </c>
      <c r="C16" s="166">
        <v>0</v>
      </c>
      <c r="D16" s="166">
        <v>3486</v>
      </c>
      <c r="E16" s="166">
        <v>109312</v>
      </c>
      <c r="F16" s="166">
        <v>106948</v>
      </c>
      <c r="G16" s="166">
        <v>110714</v>
      </c>
      <c r="H16" s="166">
        <v>102231</v>
      </c>
      <c r="I16" s="167">
        <f t="shared" si="1"/>
        <v>-7.662084289249782E-2</v>
      </c>
      <c r="J16" s="166">
        <f t="shared" si="0"/>
        <v>-8483</v>
      </c>
      <c r="K16" s="167">
        <f t="shared" si="2"/>
        <v>3.6630946200010964E-2</v>
      </c>
      <c r="L16" s="81"/>
    </row>
    <row r="17" spans="1:12" x14ac:dyDescent="0.25">
      <c r="A17" s="164"/>
      <c r="B17" s="165" t="s">
        <v>121</v>
      </c>
      <c r="C17" s="166">
        <v>0</v>
      </c>
      <c r="D17" s="166">
        <v>10928</v>
      </c>
      <c r="E17" s="166">
        <v>107027</v>
      </c>
      <c r="F17" s="166">
        <v>87599</v>
      </c>
      <c r="G17" s="166">
        <v>107623</v>
      </c>
      <c r="H17" s="166">
        <v>82850</v>
      </c>
      <c r="I17" s="167">
        <f t="shared" si="1"/>
        <v>-0.23018313929178702</v>
      </c>
      <c r="J17" s="166">
        <f t="shared" si="0"/>
        <v>-24773</v>
      </c>
      <c r="K17" s="167">
        <f t="shared" si="2"/>
        <v>2.968643457142069E-2</v>
      </c>
      <c r="L17" s="81"/>
    </row>
    <row r="18" spans="1:12" x14ac:dyDescent="0.25">
      <c r="A18" s="164"/>
      <c r="B18" s="165" t="s">
        <v>130</v>
      </c>
      <c r="C18" s="166">
        <v>0</v>
      </c>
      <c r="D18" s="166">
        <v>572</v>
      </c>
      <c r="E18" s="166">
        <v>43901</v>
      </c>
      <c r="F18" s="166">
        <v>40457</v>
      </c>
      <c r="G18" s="166">
        <v>33532</v>
      </c>
      <c r="H18" s="166">
        <v>46184</v>
      </c>
      <c r="I18" s="167">
        <f t="shared" si="1"/>
        <v>0.37731122509841342</v>
      </c>
      <c r="J18" s="166">
        <f t="shared" si="0"/>
        <v>12652</v>
      </c>
      <c r="K18" s="167">
        <f t="shared" si="2"/>
        <v>1.6548440485775414E-2</v>
      </c>
      <c r="L18" s="81"/>
    </row>
    <row r="19" spans="1:12" x14ac:dyDescent="0.25">
      <c r="A19" s="164" t="s">
        <v>146</v>
      </c>
      <c r="B19" s="165" t="s">
        <v>133</v>
      </c>
      <c r="C19" s="166">
        <v>0</v>
      </c>
      <c r="D19" s="166">
        <v>2012</v>
      </c>
      <c r="E19" s="166">
        <v>35071</v>
      </c>
      <c r="F19" s="166">
        <v>42285</v>
      </c>
      <c r="G19" s="166">
        <v>40146</v>
      </c>
      <c r="H19" s="166">
        <v>35748</v>
      </c>
      <c r="I19" s="167">
        <f t="shared" si="1"/>
        <v>-0.1095501419817666</v>
      </c>
      <c r="J19" s="166">
        <f t="shared" si="0"/>
        <v>-4398</v>
      </c>
      <c r="K19" s="167">
        <f t="shared" si="2"/>
        <v>1.2809060507654155E-2</v>
      </c>
      <c r="L19" s="81"/>
    </row>
    <row r="20" spans="1:12" x14ac:dyDescent="0.25">
      <c r="A20" s="164" t="s">
        <v>147</v>
      </c>
      <c r="B20" s="170" t="s">
        <v>147</v>
      </c>
      <c r="C20" s="171">
        <f t="shared" ref="C20" si="3">C12-SUM(C13:C19)</f>
        <v>0</v>
      </c>
      <c r="D20" s="171">
        <f t="shared" ref="D20:H20" si="4">D12-SUM(D13:D19)</f>
        <v>154617</v>
      </c>
      <c r="E20" s="171">
        <f t="shared" si="4"/>
        <v>567350</v>
      </c>
      <c r="F20" s="171">
        <f t="shared" si="4"/>
        <v>615172</v>
      </c>
      <c r="G20" s="171">
        <f t="shared" si="4"/>
        <v>618556</v>
      </c>
      <c r="H20" s="171">
        <f t="shared" si="4"/>
        <v>633663</v>
      </c>
      <c r="I20" s="172">
        <f t="shared" si="1"/>
        <v>2.442301101274591E-2</v>
      </c>
      <c r="J20" s="171">
        <f>H20-G20</f>
        <v>15107</v>
      </c>
      <c r="K20" s="172">
        <f t="shared" si="2"/>
        <v>0.22705123946686961</v>
      </c>
      <c r="L20" s="81"/>
    </row>
    <row r="21" spans="1:12" s="148" customFormat="1" x14ac:dyDescent="0.25">
      <c r="A21" s="164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2" x14ac:dyDescent="0.25">
      <c r="A22" s="164"/>
      <c r="B22" s="158" t="s">
        <v>70</v>
      </c>
      <c r="C22" s="178">
        <v>0</v>
      </c>
      <c r="D22" s="178">
        <v>154899</v>
      </c>
      <c r="E22" s="178">
        <v>1117075</v>
      </c>
      <c r="F22" s="178">
        <v>1108018</v>
      </c>
      <c r="G22" s="178">
        <v>1093882</v>
      </c>
      <c r="H22" s="178">
        <v>1104961</v>
      </c>
      <c r="I22" s="179">
        <f>IFERROR(H22/G22-1,"-")</f>
        <v>1.0128149105662176E-2</v>
      </c>
      <c r="J22" s="178">
        <f>H22-G22</f>
        <v>11079</v>
      </c>
      <c r="K22" s="179">
        <f>H22/H$8</f>
        <v>0.39592459179808781</v>
      </c>
      <c r="L22" s="81"/>
    </row>
    <row r="23" spans="1:12" x14ac:dyDescent="0.25">
      <c r="A23" s="164" t="s">
        <v>98</v>
      </c>
      <c r="B23" s="161" t="s">
        <v>99</v>
      </c>
      <c r="C23" s="162">
        <v>0</v>
      </c>
      <c r="D23" s="162">
        <v>48544</v>
      </c>
      <c r="E23" s="162">
        <v>70700</v>
      </c>
      <c r="F23" s="162">
        <v>73095</v>
      </c>
      <c r="G23" s="162">
        <v>39075</v>
      </c>
      <c r="H23" s="162">
        <v>54460</v>
      </c>
      <c r="I23" s="163">
        <f>IFERROR(H23/G23-1,"-")</f>
        <v>0.39373000639795275</v>
      </c>
      <c r="J23" s="162">
        <f t="shared" ref="J23:J33" si="5">H23-G23</f>
        <v>15385</v>
      </c>
      <c r="K23" s="163">
        <f>H23/H$8</f>
        <v>1.951385910391757E-2</v>
      </c>
      <c r="L23" s="81"/>
    </row>
    <row r="24" spans="1:12" x14ac:dyDescent="0.25">
      <c r="A24" s="164" t="s">
        <v>105</v>
      </c>
      <c r="B24" s="165" t="s">
        <v>105</v>
      </c>
      <c r="C24" s="166">
        <v>0</v>
      </c>
      <c r="D24" s="166">
        <v>27303</v>
      </c>
      <c r="E24" s="166">
        <v>24750</v>
      </c>
      <c r="F24" s="166">
        <v>25210</v>
      </c>
      <c r="G24" s="166">
        <v>13759</v>
      </c>
      <c r="H24" s="166">
        <v>18431</v>
      </c>
      <c r="I24" s="167">
        <f>IFERROR(H24/G24-1,"-")</f>
        <v>0.33955956101460871</v>
      </c>
      <c r="J24" s="166">
        <f t="shared" si="5"/>
        <v>4672</v>
      </c>
      <c r="K24" s="167">
        <f>H24/H$8</f>
        <v>6.6041119563772449E-3</v>
      </c>
      <c r="L24" s="81"/>
    </row>
    <row r="25" spans="1:12" x14ac:dyDescent="0.25">
      <c r="A25" s="164" t="s">
        <v>102</v>
      </c>
      <c r="B25" s="165" t="s">
        <v>102</v>
      </c>
      <c r="C25" s="166">
        <v>0</v>
      </c>
      <c r="D25" s="166">
        <v>21241</v>
      </c>
      <c r="E25" s="166">
        <v>45950</v>
      </c>
      <c r="F25" s="166">
        <v>47885</v>
      </c>
      <c r="G25" s="166">
        <v>25316</v>
      </c>
      <c r="H25" s="166">
        <v>36029</v>
      </c>
      <c r="I25" s="167">
        <f>IFERROR(H25/G25-1,"-")</f>
        <v>0.42317111708010735</v>
      </c>
      <c r="J25" s="166">
        <f t="shared" si="5"/>
        <v>10713</v>
      </c>
      <c r="K25" s="167">
        <f>H25/H$8</f>
        <v>1.2909747147540326E-2</v>
      </c>
      <c r="L25" s="81"/>
    </row>
    <row r="26" spans="1:12" x14ac:dyDescent="0.25">
      <c r="A26" s="164"/>
      <c r="B26" s="161" t="s">
        <v>109</v>
      </c>
      <c r="C26" s="162">
        <v>0</v>
      </c>
      <c r="D26" s="162">
        <v>106355</v>
      </c>
      <c r="E26" s="162">
        <v>1046375</v>
      </c>
      <c r="F26" s="162">
        <v>1034923</v>
      </c>
      <c r="G26" s="162">
        <v>1054807</v>
      </c>
      <c r="H26" s="162">
        <v>1050501</v>
      </c>
      <c r="I26" s="163">
        <f>IFERROR(H26/G26-1,"-")</f>
        <v>-4.0822633903643268E-3</v>
      </c>
      <c r="J26" s="162">
        <f t="shared" si="5"/>
        <v>-4306</v>
      </c>
      <c r="K26" s="163">
        <f>H26/H$8</f>
        <v>0.37641073269417025</v>
      </c>
      <c r="L26" s="81"/>
    </row>
    <row r="27" spans="1:12" s="57" customFormat="1" x14ac:dyDescent="0.25">
      <c r="A27" s="164"/>
      <c r="B27" s="165" t="s">
        <v>112</v>
      </c>
      <c r="C27" s="166">
        <v>0</v>
      </c>
      <c r="D27" s="166">
        <v>3963</v>
      </c>
      <c r="E27" s="166">
        <v>499381</v>
      </c>
      <c r="F27" s="166">
        <v>504848</v>
      </c>
      <c r="G27" s="166">
        <v>538909</v>
      </c>
      <c r="H27" s="166">
        <v>536606</v>
      </c>
      <c r="I27" s="167">
        <f t="shared" ref="I27:I34" si="6">IFERROR(H27/G27-1,"-")</f>
        <v>-4.2734487640770924E-3</v>
      </c>
      <c r="J27" s="166">
        <f t="shared" si="5"/>
        <v>-2303</v>
      </c>
      <c r="K27" s="167">
        <f t="shared" ref="K27:K34" si="7">H27/H$8</f>
        <v>0.19227421737636416</v>
      </c>
      <c r="L27" s="168"/>
    </row>
    <row r="28" spans="1:12" s="57" customFormat="1" x14ac:dyDescent="0.25">
      <c r="A28" s="164"/>
      <c r="B28" s="165" t="s">
        <v>115</v>
      </c>
      <c r="C28" s="166">
        <v>0</v>
      </c>
      <c r="D28" s="166">
        <v>15236</v>
      </c>
      <c r="E28" s="166">
        <v>128074</v>
      </c>
      <c r="F28" s="166">
        <v>121099</v>
      </c>
      <c r="G28" s="166">
        <v>116283</v>
      </c>
      <c r="H28" s="166">
        <v>111657</v>
      </c>
      <c r="I28" s="167">
        <f t="shared" si="6"/>
        <v>-3.978225535976887E-2</v>
      </c>
      <c r="J28" s="166">
        <f t="shared" si="5"/>
        <v>-4626</v>
      </c>
      <c r="K28" s="167">
        <f t="shared" si="7"/>
        <v>4.0008427579253103E-2</v>
      </c>
      <c r="L28" s="168"/>
    </row>
    <row r="29" spans="1:12" x14ac:dyDescent="0.25">
      <c r="A29" s="164"/>
      <c r="B29" s="165" t="s">
        <v>118</v>
      </c>
      <c r="C29" s="166">
        <v>0</v>
      </c>
      <c r="D29" s="166">
        <v>11940</v>
      </c>
      <c r="E29" s="166">
        <v>44208</v>
      </c>
      <c r="F29" s="166">
        <v>49493</v>
      </c>
      <c r="G29" s="166">
        <v>41914</v>
      </c>
      <c r="H29" s="166">
        <v>33229</v>
      </c>
      <c r="I29" s="167">
        <f t="shared" si="6"/>
        <v>-0.20721000143150259</v>
      </c>
      <c r="J29" s="166">
        <f t="shared" si="5"/>
        <v>-8685</v>
      </c>
      <c r="K29" s="167">
        <f t="shared" si="7"/>
        <v>1.190646390312297E-2</v>
      </c>
      <c r="L29" s="81"/>
    </row>
    <row r="30" spans="1:12" x14ac:dyDescent="0.25">
      <c r="A30" s="164"/>
      <c r="B30" s="165" t="s">
        <v>125</v>
      </c>
      <c r="C30" s="166">
        <v>0</v>
      </c>
      <c r="D30" s="166">
        <v>1583</v>
      </c>
      <c r="E30" s="166">
        <v>53650</v>
      </c>
      <c r="F30" s="166">
        <v>47936</v>
      </c>
      <c r="G30" s="166">
        <v>47463</v>
      </c>
      <c r="H30" s="166">
        <v>46679</v>
      </c>
      <c r="I30" s="167">
        <f t="shared" si="6"/>
        <v>-1.6518129911720747E-2</v>
      </c>
      <c r="J30" s="166">
        <f t="shared" si="5"/>
        <v>-784</v>
      </c>
      <c r="K30" s="167">
        <f t="shared" si="7"/>
        <v>1.6725806630770626E-2</v>
      </c>
      <c r="L30" s="81"/>
    </row>
    <row r="31" spans="1:12" x14ac:dyDescent="0.25">
      <c r="A31" s="164"/>
      <c r="B31" s="165" t="s">
        <v>121</v>
      </c>
      <c r="C31" s="166">
        <v>0</v>
      </c>
      <c r="D31" s="166">
        <v>6872</v>
      </c>
      <c r="E31" s="166">
        <v>63281</v>
      </c>
      <c r="F31" s="166">
        <v>46291</v>
      </c>
      <c r="G31" s="166">
        <v>58185</v>
      </c>
      <c r="H31" s="166">
        <v>49447</v>
      </c>
      <c r="I31" s="167">
        <f t="shared" si="6"/>
        <v>-0.1501761622411274</v>
      </c>
      <c r="J31" s="166">
        <f t="shared" si="5"/>
        <v>-8738</v>
      </c>
      <c r="K31" s="167">
        <f t="shared" si="7"/>
        <v>1.7717623780966068E-2</v>
      </c>
      <c r="L31" s="81"/>
    </row>
    <row r="32" spans="1:12" x14ac:dyDescent="0.25">
      <c r="A32" s="164"/>
      <c r="B32" s="165" t="s">
        <v>130</v>
      </c>
      <c r="C32" s="166">
        <v>0</v>
      </c>
      <c r="D32" s="166">
        <v>118</v>
      </c>
      <c r="E32" s="166">
        <v>20850</v>
      </c>
      <c r="F32" s="166">
        <v>15575</v>
      </c>
      <c r="G32" s="166">
        <v>14346</v>
      </c>
      <c r="H32" s="166">
        <v>17562</v>
      </c>
      <c r="I32" s="167">
        <f t="shared" si="6"/>
        <v>0.22417398578000847</v>
      </c>
      <c r="J32" s="166">
        <f t="shared" si="5"/>
        <v>3216</v>
      </c>
      <c r="K32" s="167">
        <f t="shared" si="7"/>
        <v>6.2927358351634296E-3</v>
      </c>
      <c r="L32" s="81"/>
    </row>
    <row r="33" spans="1:12" x14ac:dyDescent="0.25">
      <c r="A33" s="164" t="s">
        <v>146</v>
      </c>
      <c r="B33" s="165" t="s">
        <v>133</v>
      </c>
      <c r="C33" s="166">
        <v>0</v>
      </c>
      <c r="D33" s="166">
        <v>543</v>
      </c>
      <c r="E33" s="166">
        <v>12416</v>
      </c>
      <c r="F33" s="166">
        <v>14217</v>
      </c>
      <c r="G33" s="166">
        <v>12219</v>
      </c>
      <c r="H33" s="166">
        <v>13884</v>
      </c>
      <c r="I33" s="167">
        <f t="shared" si="6"/>
        <v>0.13626319666093778</v>
      </c>
      <c r="J33" s="166">
        <f t="shared" si="5"/>
        <v>1665</v>
      </c>
      <c r="K33" s="167">
        <f t="shared" si="7"/>
        <v>4.9748516305323457E-3</v>
      </c>
      <c r="L33" s="81"/>
    </row>
    <row r="34" spans="1:12" x14ac:dyDescent="0.25">
      <c r="A34" s="164" t="s">
        <v>147</v>
      </c>
      <c r="B34" s="170" t="s">
        <v>147</v>
      </c>
      <c r="C34" s="171">
        <f t="shared" ref="C34" si="8">C26-SUM(C27:C33)</f>
        <v>0</v>
      </c>
      <c r="D34" s="171">
        <f t="shared" ref="D34:H34" si="9">D26-SUM(D27:D33)</f>
        <v>66100</v>
      </c>
      <c r="E34" s="171">
        <f t="shared" si="9"/>
        <v>224515</v>
      </c>
      <c r="F34" s="171">
        <f t="shared" si="9"/>
        <v>235464</v>
      </c>
      <c r="G34" s="171">
        <f t="shared" si="9"/>
        <v>225488</v>
      </c>
      <c r="H34" s="171">
        <f t="shared" si="9"/>
        <v>241437</v>
      </c>
      <c r="I34" s="172">
        <f t="shared" si="6"/>
        <v>7.0731036684879012E-2</v>
      </c>
      <c r="J34" s="171">
        <f>H34-G34</f>
        <v>15949</v>
      </c>
      <c r="K34" s="172">
        <f t="shared" si="7"/>
        <v>8.6510605957997547E-2</v>
      </c>
      <c r="L34" s="81"/>
    </row>
    <row r="35" spans="1:12" s="148" customFormat="1" x14ac:dyDescent="0.25">
      <c r="A35" s="164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x14ac:dyDescent="0.25">
      <c r="A36" s="164"/>
      <c r="B36" s="158" t="s">
        <v>70</v>
      </c>
      <c r="C36" s="178">
        <v>0</v>
      </c>
      <c r="D36" s="178">
        <v>71140</v>
      </c>
      <c r="E36" s="178">
        <v>725227</v>
      </c>
      <c r="F36" s="178">
        <v>745949</v>
      </c>
      <c r="G36" s="178">
        <v>789795</v>
      </c>
      <c r="H36" s="178">
        <v>754621</v>
      </c>
      <c r="I36" s="179">
        <f>IFERROR(H36/G36-1,"-")</f>
        <v>-4.4535607341145478E-2</v>
      </c>
      <c r="J36" s="178">
        <f>H36-G36</f>
        <v>-35174</v>
      </c>
      <c r="K36" s="179">
        <f>H36/H$8</f>
        <v>0.27039235899481051</v>
      </c>
      <c r="L36" s="81"/>
    </row>
    <row r="37" spans="1:12" x14ac:dyDescent="0.25">
      <c r="A37" s="164" t="s">
        <v>98</v>
      </c>
      <c r="B37" s="161" t="s">
        <v>99</v>
      </c>
      <c r="C37" s="162">
        <v>0</v>
      </c>
      <c r="D37" s="162">
        <v>15305</v>
      </c>
      <c r="E37" s="162">
        <v>48682</v>
      </c>
      <c r="F37" s="162">
        <v>46080</v>
      </c>
      <c r="G37" s="162">
        <v>38278</v>
      </c>
      <c r="H37" s="162">
        <v>53611</v>
      </c>
      <c r="I37" s="163">
        <f>IFERROR(H37/G37-1,"-")</f>
        <v>0.40056951773864879</v>
      </c>
      <c r="J37" s="162">
        <f t="shared" ref="J37:J47" si="10">H37-G37</f>
        <v>15333</v>
      </c>
      <c r="K37" s="163">
        <f>H37/H$8</f>
        <v>1.920964929159245E-2</v>
      </c>
      <c r="L37" s="81"/>
    </row>
    <row r="38" spans="1:12" x14ac:dyDescent="0.25">
      <c r="A38" s="164" t="s">
        <v>105</v>
      </c>
      <c r="B38" s="165" t="s">
        <v>105</v>
      </c>
      <c r="C38" s="166">
        <v>0</v>
      </c>
      <c r="D38" s="166">
        <v>11618</v>
      </c>
      <c r="E38" s="166">
        <v>15080</v>
      </c>
      <c r="F38" s="166">
        <v>14927</v>
      </c>
      <c r="G38" s="166">
        <v>19454</v>
      </c>
      <c r="H38" s="166">
        <v>24085</v>
      </c>
      <c r="I38" s="167">
        <f>IFERROR(H38/G38-1,"-")</f>
        <v>0.2380487303382337</v>
      </c>
      <c r="J38" s="166">
        <f t="shared" si="10"/>
        <v>4631</v>
      </c>
      <c r="K38" s="167">
        <f>H38/H$8</f>
        <v>8.6300274792114329E-3</v>
      </c>
      <c r="L38" s="81"/>
    </row>
    <row r="39" spans="1:12" x14ac:dyDescent="0.25">
      <c r="A39" s="164" t="s">
        <v>102</v>
      </c>
      <c r="B39" s="165" t="s">
        <v>102</v>
      </c>
      <c r="C39" s="166">
        <v>0</v>
      </c>
      <c r="D39" s="166">
        <v>3687</v>
      </c>
      <c r="E39" s="166">
        <v>33602</v>
      </c>
      <c r="F39" s="166">
        <v>31153</v>
      </c>
      <c r="G39" s="166">
        <v>18824</v>
      </c>
      <c r="H39" s="166">
        <v>29526</v>
      </c>
      <c r="I39" s="167">
        <f>IFERROR(H39/G39-1,"-")</f>
        <v>0.56852953676158102</v>
      </c>
      <c r="J39" s="166">
        <f t="shared" si="10"/>
        <v>10702</v>
      </c>
      <c r="K39" s="167">
        <f>H39/H$8</f>
        <v>1.0579621812381017E-2</v>
      </c>
      <c r="L39" s="81"/>
    </row>
    <row r="40" spans="1:12" x14ac:dyDescent="0.25">
      <c r="A40" s="164"/>
      <c r="B40" s="161" t="s">
        <v>109</v>
      </c>
      <c r="C40" s="162">
        <v>0</v>
      </c>
      <c r="D40" s="162">
        <v>55835</v>
      </c>
      <c r="E40" s="162">
        <v>676545</v>
      </c>
      <c r="F40" s="162">
        <v>699869</v>
      </c>
      <c r="G40" s="162">
        <v>751517</v>
      </c>
      <c r="H40" s="162">
        <v>701010</v>
      </c>
      <c r="I40" s="163">
        <f>IFERROR(H40/G40-1,"-")</f>
        <v>-6.7206729854414449E-2</v>
      </c>
      <c r="J40" s="162">
        <f t="shared" si="10"/>
        <v>-50507</v>
      </c>
      <c r="K40" s="163">
        <f>H40/H$8</f>
        <v>0.25118270970321804</v>
      </c>
      <c r="L40" s="81"/>
    </row>
    <row r="41" spans="1:12" s="57" customFormat="1" x14ac:dyDescent="0.25">
      <c r="A41" s="164"/>
      <c r="B41" s="165" t="s">
        <v>112</v>
      </c>
      <c r="C41" s="166">
        <v>0</v>
      </c>
      <c r="D41" s="166">
        <v>1587</v>
      </c>
      <c r="E41" s="166">
        <v>336250</v>
      </c>
      <c r="F41" s="166">
        <v>328415</v>
      </c>
      <c r="G41" s="166">
        <v>387552</v>
      </c>
      <c r="H41" s="166">
        <v>350010</v>
      </c>
      <c r="I41" s="167">
        <f t="shared" ref="I41:I48" si="11">IFERROR(H41/G41-1,"-")</f>
        <v>-9.6869581372306168E-2</v>
      </c>
      <c r="J41" s="166">
        <f t="shared" si="10"/>
        <v>-37542</v>
      </c>
      <c r="K41" s="167">
        <f t="shared" ref="K41:K48" si="12">H41/H$8</f>
        <v>0.12541398870661383</v>
      </c>
      <c r="L41" s="168"/>
    </row>
    <row r="42" spans="1:12" s="57" customFormat="1" x14ac:dyDescent="0.25">
      <c r="A42" s="164"/>
      <c r="B42" s="165" t="s">
        <v>115</v>
      </c>
      <c r="C42" s="166">
        <v>0</v>
      </c>
      <c r="D42" s="166">
        <v>3725</v>
      </c>
      <c r="E42" s="166">
        <v>29557</v>
      </c>
      <c r="F42" s="166">
        <v>29401</v>
      </c>
      <c r="G42" s="166">
        <v>30259</v>
      </c>
      <c r="H42" s="166">
        <v>32073</v>
      </c>
      <c r="I42" s="167">
        <f t="shared" si="11"/>
        <v>5.994910605109216E-2</v>
      </c>
      <c r="J42" s="166">
        <f t="shared" si="10"/>
        <v>1814</v>
      </c>
      <c r="K42" s="167">
        <f t="shared" si="12"/>
        <v>1.1492251249356376E-2</v>
      </c>
      <c r="L42" s="168"/>
    </row>
    <row r="43" spans="1:12" x14ac:dyDescent="0.25">
      <c r="A43" s="164"/>
      <c r="B43" s="165" t="s">
        <v>118</v>
      </c>
      <c r="C43" s="166">
        <v>0</v>
      </c>
      <c r="D43" s="166">
        <v>4157</v>
      </c>
      <c r="E43" s="166">
        <v>15425</v>
      </c>
      <c r="F43" s="166">
        <v>24238</v>
      </c>
      <c r="G43" s="166">
        <v>23046</v>
      </c>
      <c r="H43" s="166">
        <v>18693</v>
      </c>
      <c r="I43" s="167">
        <f t="shared" si="11"/>
        <v>-0.18888310335850034</v>
      </c>
      <c r="J43" s="166">
        <f t="shared" si="10"/>
        <v>-4353</v>
      </c>
      <c r="K43" s="167">
        <f t="shared" si="12"/>
        <v>6.697990602819154E-3</v>
      </c>
      <c r="L43" s="81"/>
    </row>
    <row r="44" spans="1:12" x14ac:dyDescent="0.25">
      <c r="A44" s="164"/>
      <c r="B44" s="165" t="s">
        <v>125</v>
      </c>
      <c r="C44" s="166">
        <v>0</v>
      </c>
      <c r="D44" s="166">
        <v>573</v>
      </c>
      <c r="E44" s="166">
        <v>39062</v>
      </c>
      <c r="F44" s="166">
        <v>39077</v>
      </c>
      <c r="G44" s="166">
        <v>40882</v>
      </c>
      <c r="H44" s="166">
        <v>34317</v>
      </c>
      <c r="I44" s="167">
        <f t="shared" si="11"/>
        <v>-0.16058412015067758</v>
      </c>
      <c r="J44" s="166">
        <f t="shared" si="10"/>
        <v>-6565</v>
      </c>
      <c r="K44" s="167">
        <f t="shared" si="12"/>
        <v>1.2296311106668E-2</v>
      </c>
      <c r="L44" s="81"/>
    </row>
    <row r="45" spans="1:12" x14ac:dyDescent="0.25">
      <c r="A45" s="164"/>
      <c r="B45" s="165" t="s">
        <v>121</v>
      </c>
      <c r="C45" s="166">
        <v>0</v>
      </c>
      <c r="D45" s="166">
        <v>949</v>
      </c>
      <c r="E45" s="166">
        <v>26786</v>
      </c>
      <c r="F45" s="166">
        <v>29765</v>
      </c>
      <c r="G45" s="166">
        <v>34774</v>
      </c>
      <c r="H45" s="166">
        <v>20575</v>
      </c>
      <c r="I45" s="167">
        <f t="shared" si="11"/>
        <v>-0.4083223097716685</v>
      </c>
      <c r="J45" s="166">
        <f t="shared" si="10"/>
        <v>-14199</v>
      </c>
      <c r="K45" s="167">
        <f t="shared" si="12"/>
        <v>7.3723402692453914E-3</v>
      </c>
      <c r="L45" s="81"/>
    </row>
    <row r="46" spans="1:12" x14ac:dyDescent="0.25">
      <c r="A46" s="164"/>
      <c r="B46" s="165" t="s">
        <v>130</v>
      </c>
      <c r="C46" s="166">
        <v>0</v>
      </c>
      <c r="D46" s="166">
        <v>107</v>
      </c>
      <c r="E46" s="166">
        <v>14540</v>
      </c>
      <c r="F46" s="166">
        <v>16479</v>
      </c>
      <c r="G46" s="166">
        <v>12896</v>
      </c>
      <c r="H46" s="166">
        <v>18959</v>
      </c>
      <c r="I46" s="167">
        <f t="shared" si="11"/>
        <v>0.47014578163771703</v>
      </c>
      <c r="J46" s="166">
        <f t="shared" si="10"/>
        <v>6063</v>
      </c>
      <c r="K46" s="167">
        <f t="shared" si="12"/>
        <v>6.7933025110388035E-3</v>
      </c>
      <c r="L46" s="81"/>
    </row>
    <row r="47" spans="1:12" x14ac:dyDescent="0.25">
      <c r="A47" s="164" t="s">
        <v>146</v>
      </c>
      <c r="B47" s="165" t="s">
        <v>133</v>
      </c>
      <c r="C47" s="166">
        <v>0</v>
      </c>
      <c r="D47" s="166">
        <v>1101</v>
      </c>
      <c r="E47" s="166">
        <v>14762</v>
      </c>
      <c r="F47" s="166">
        <v>16826</v>
      </c>
      <c r="G47" s="166">
        <v>16401</v>
      </c>
      <c r="H47" s="166">
        <v>14573</v>
      </c>
      <c r="I47" s="167">
        <f t="shared" si="11"/>
        <v>-0.11145661849887201</v>
      </c>
      <c r="J47" s="166">
        <f t="shared" si="10"/>
        <v>-1828</v>
      </c>
      <c r="K47" s="167">
        <f t="shared" si="12"/>
        <v>5.2217309717479026E-3</v>
      </c>
      <c r="L47" s="81"/>
    </row>
    <row r="48" spans="1:12" x14ac:dyDescent="0.25">
      <c r="A48" s="164" t="s">
        <v>147</v>
      </c>
      <c r="B48" s="170" t="s">
        <v>147</v>
      </c>
      <c r="C48" s="171">
        <f t="shared" ref="C48" si="13">C40-SUM(C41:C47)</f>
        <v>0</v>
      </c>
      <c r="D48" s="171">
        <f t="shared" ref="D48:H48" si="14">D40-SUM(D41:D47)</f>
        <v>43636</v>
      </c>
      <c r="E48" s="171">
        <f t="shared" si="14"/>
        <v>200163</v>
      </c>
      <c r="F48" s="171">
        <f t="shared" si="14"/>
        <v>215668</v>
      </c>
      <c r="G48" s="171">
        <f t="shared" si="14"/>
        <v>205707</v>
      </c>
      <c r="H48" s="171">
        <f t="shared" si="14"/>
        <v>211810</v>
      </c>
      <c r="I48" s="172">
        <f t="shared" si="11"/>
        <v>2.9668411867364686E-2</v>
      </c>
      <c r="J48" s="171">
        <f>H48-G48</f>
        <v>6103</v>
      </c>
      <c r="K48" s="172">
        <f t="shared" si="12"/>
        <v>7.5894794285728623E-2</v>
      </c>
      <c r="L48" s="81"/>
    </row>
    <row r="49" spans="1:12" s="148" customFormat="1" x14ac:dyDescent="0.25">
      <c r="A49" s="164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2" x14ac:dyDescent="0.25">
      <c r="A50" s="164"/>
      <c r="B50" s="158" t="s">
        <v>70</v>
      </c>
      <c r="C50" s="178">
        <v>0</v>
      </c>
      <c r="D50" s="178">
        <v>3601</v>
      </c>
      <c r="E50" s="178">
        <v>12113</v>
      </c>
      <c r="F50" s="178">
        <v>13117</v>
      </c>
      <c r="G50" s="178">
        <v>14586</v>
      </c>
      <c r="H50" s="178">
        <v>13911</v>
      </c>
      <c r="I50" s="179">
        <f>IFERROR(H50/G50-1,"-")</f>
        <v>-4.6277252159605098E-2</v>
      </c>
      <c r="J50" s="178">
        <f>H50-G50</f>
        <v>-675</v>
      </c>
      <c r="K50" s="179">
        <f>H50/H$8</f>
        <v>4.9845261475320842E-3</v>
      </c>
      <c r="L50" s="81"/>
    </row>
    <row r="51" spans="1:12" x14ac:dyDescent="0.25">
      <c r="A51" s="164" t="s">
        <v>98</v>
      </c>
      <c r="B51" s="161" t="s">
        <v>99</v>
      </c>
      <c r="C51" s="162">
        <v>0</v>
      </c>
      <c r="D51" s="162">
        <v>712</v>
      </c>
      <c r="E51" s="162">
        <v>903</v>
      </c>
      <c r="F51" s="162">
        <v>3399</v>
      </c>
      <c r="G51" s="162">
        <v>2132</v>
      </c>
      <c r="H51" s="162">
        <v>1288</v>
      </c>
      <c r="I51" s="163">
        <f>IFERROR(H51/G51-1,"-")</f>
        <v>-0.39587242026266412</v>
      </c>
      <c r="J51" s="162">
        <f t="shared" ref="J51:J61" si="15">H51-G51</f>
        <v>-844</v>
      </c>
      <c r="K51" s="163">
        <f>H51/H$8</f>
        <v>4.6151029243198368E-4</v>
      </c>
      <c r="L51" s="81"/>
    </row>
    <row r="52" spans="1:12" x14ac:dyDescent="0.25">
      <c r="A52" s="164" t="s">
        <v>105</v>
      </c>
      <c r="B52" s="165" t="s">
        <v>105</v>
      </c>
      <c r="C52" s="166">
        <v>0</v>
      </c>
      <c r="D52" s="166">
        <v>524</v>
      </c>
      <c r="E52" s="166">
        <v>52</v>
      </c>
      <c r="F52" s="166">
        <v>2371</v>
      </c>
      <c r="G52" s="166">
        <v>1480</v>
      </c>
      <c r="H52" s="166">
        <v>827</v>
      </c>
      <c r="I52" s="167">
        <f>IFERROR(H52/G52-1,"-")</f>
        <v>-0.44121621621621621</v>
      </c>
      <c r="J52" s="166">
        <f t="shared" si="15"/>
        <v>-653</v>
      </c>
      <c r="K52" s="167">
        <f>H52/H$8</f>
        <v>2.9632687254755474E-4</v>
      </c>
      <c r="L52" s="81"/>
    </row>
    <row r="53" spans="1:12" x14ac:dyDescent="0.25">
      <c r="A53" s="164" t="s">
        <v>102</v>
      </c>
      <c r="B53" s="165" t="s">
        <v>102</v>
      </c>
      <c r="C53" s="166">
        <v>0</v>
      </c>
      <c r="D53" s="166">
        <v>188</v>
      </c>
      <c r="E53" s="166">
        <v>851</v>
      </c>
      <c r="F53" s="166">
        <v>1028</v>
      </c>
      <c r="G53" s="166">
        <v>652</v>
      </c>
      <c r="H53" s="166">
        <v>461</v>
      </c>
      <c r="I53" s="167">
        <f>IFERROR(H53/G53-1,"-")</f>
        <v>-0.29294478527607359</v>
      </c>
      <c r="J53" s="166">
        <f t="shared" si="15"/>
        <v>-191</v>
      </c>
      <c r="K53" s="167">
        <f>H53/H$8</f>
        <v>1.6518341988442894E-4</v>
      </c>
      <c r="L53" s="81"/>
    </row>
    <row r="54" spans="1:12" x14ac:dyDescent="0.25">
      <c r="A54" s="164"/>
      <c r="B54" s="161" t="s">
        <v>109</v>
      </c>
      <c r="C54" s="162">
        <v>0</v>
      </c>
      <c r="D54" s="162">
        <v>2889</v>
      </c>
      <c r="E54" s="162">
        <v>11210</v>
      </c>
      <c r="F54" s="162">
        <v>9718</v>
      </c>
      <c r="G54" s="162">
        <v>12454</v>
      </c>
      <c r="H54" s="162">
        <v>12623</v>
      </c>
      <c r="I54" s="163">
        <f>IFERROR(H54/G54-1,"-")</f>
        <v>1.3569937369519725E-2</v>
      </c>
      <c r="J54" s="162">
        <f t="shared" si="15"/>
        <v>169</v>
      </c>
      <c r="K54" s="163">
        <f>H54/H$8</f>
        <v>4.523015855100101E-3</v>
      </c>
      <c r="L54" s="81"/>
    </row>
    <row r="55" spans="1:12" s="57" customFormat="1" x14ac:dyDescent="0.25">
      <c r="A55" s="164"/>
      <c r="B55" s="165" t="s">
        <v>112</v>
      </c>
      <c r="C55" s="166">
        <v>0</v>
      </c>
      <c r="D55" s="166">
        <v>101</v>
      </c>
      <c r="E55" s="166">
        <v>5198</v>
      </c>
      <c r="F55" s="166">
        <v>3130</v>
      </c>
      <c r="G55" s="166">
        <v>4286</v>
      </c>
      <c r="H55" s="166">
        <v>4952</v>
      </c>
      <c r="I55" s="167">
        <f t="shared" ref="I55:I62" si="16">IFERROR(H55/G55-1,"-")</f>
        <v>0.15538964069062056</v>
      </c>
      <c r="J55" s="166">
        <f t="shared" si="15"/>
        <v>666</v>
      </c>
      <c r="K55" s="167">
        <f t="shared" ref="K55:K62" si="17">H55/H$8</f>
        <v>1.7743780808409807E-3</v>
      </c>
      <c r="L55" s="168"/>
    </row>
    <row r="56" spans="1:12" s="57" customFormat="1" x14ac:dyDescent="0.25">
      <c r="A56" s="164"/>
      <c r="B56" s="165" t="s">
        <v>115</v>
      </c>
      <c r="C56" s="166">
        <v>0</v>
      </c>
      <c r="D56" s="166">
        <v>1194</v>
      </c>
      <c r="E56" s="166">
        <v>2495</v>
      </c>
      <c r="F56" s="166">
        <v>2417</v>
      </c>
      <c r="G56" s="166">
        <v>3247</v>
      </c>
      <c r="H56" s="166">
        <v>3274</v>
      </c>
      <c r="I56" s="167">
        <f t="shared" si="16"/>
        <v>8.3153680320295909E-3</v>
      </c>
      <c r="J56" s="166">
        <f t="shared" si="15"/>
        <v>27</v>
      </c>
      <c r="K56" s="167">
        <f t="shared" si="17"/>
        <v>1.1731247650794367E-3</v>
      </c>
      <c r="L56" s="168"/>
    </row>
    <row r="57" spans="1:12" x14ac:dyDescent="0.25">
      <c r="A57" s="164"/>
      <c r="B57" s="165" t="s">
        <v>118</v>
      </c>
      <c r="C57" s="166">
        <v>0</v>
      </c>
      <c r="D57" s="166">
        <v>104</v>
      </c>
      <c r="E57" s="166">
        <v>540</v>
      </c>
      <c r="F57" s="166">
        <v>749</v>
      </c>
      <c r="G57" s="166">
        <v>471</v>
      </c>
      <c r="H57" s="166">
        <v>425</v>
      </c>
      <c r="I57" s="167">
        <f t="shared" si="16"/>
        <v>-9.7664543524416114E-2</v>
      </c>
      <c r="J57" s="166">
        <f t="shared" si="15"/>
        <v>-46</v>
      </c>
      <c r="K57" s="167">
        <f t="shared" si="17"/>
        <v>1.5228406388477722E-4</v>
      </c>
      <c r="L57" s="81"/>
    </row>
    <row r="58" spans="1:12" x14ac:dyDescent="0.25">
      <c r="A58" s="164"/>
      <c r="B58" s="165" t="s">
        <v>125</v>
      </c>
      <c r="C58" s="166">
        <v>0</v>
      </c>
      <c r="D58" s="166">
        <v>110</v>
      </c>
      <c r="E58" s="166">
        <v>150</v>
      </c>
      <c r="F58" s="166">
        <v>135</v>
      </c>
      <c r="G58" s="166">
        <v>430</v>
      </c>
      <c r="H58" s="166">
        <v>289</v>
      </c>
      <c r="I58" s="167">
        <f t="shared" si="16"/>
        <v>-0.32790697674418601</v>
      </c>
      <c r="J58" s="166">
        <f t="shared" si="15"/>
        <v>-141</v>
      </c>
      <c r="K58" s="167">
        <f t="shared" si="17"/>
        <v>1.0355316344164851E-4</v>
      </c>
      <c r="L58" s="81"/>
    </row>
    <row r="59" spans="1:12" x14ac:dyDescent="0.25">
      <c r="A59" s="164"/>
      <c r="B59" s="165" t="s">
        <v>121</v>
      </c>
      <c r="C59" s="166">
        <v>0</v>
      </c>
      <c r="D59" s="166">
        <v>26</v>
      </c>
      <c r="E59" s="166">
        <v>291</v>
      </c>
      <c r="F59" s="166">
        <v>302</v>
      </c>
      <c r="G59" s="166">
        <v>249</v>
      </c>
      <c r="H59" s="166">
        <v>269</v>
      </c>
      <c r="I59" s="167">
        <f t="shared" si="16"/>
        <v>8.032128514056236E-2</v>
      </c>
      <c r="J59" s="166">
        <f t="shared" si="15"/>
        <v>20</v>
      </c>
      <c r="K59" s="167">
        <f t="shared" si="17"/>
        <v>9.6386854552953108E-5</v>
      </c>
      <c r="L59" s="81"/>
    </row>
    <row r="60" spans="1:12" x14ac:dyDescent="0.25">
      <c r="A60" s="164"/>
      <c r="B60" s="165" t="s">
        <v>130</v>
      </c>
      <c r="C60" s="166">
        <v>0</v>
      </c>
      <c r="D60" s="166">
        <v>23</v>
      </c>
      <c r="E60" s="166">
        <v>16</v>
      </c>
      <c r="F60" s="166">
        <v>29</v>
      </c>
      <c r="G60" s="166">
        <v>2</v>
      </c>
      <c r="H60" s="166">
        <v>73</v>
      </c>
      <c r="I60" s="167">
        <f t="shared" si="16"/>
        <v>35.5</v>
      </c>
      <c r="J60" s="166">
        <f t="shared" si="15"/>
        <v>71</v>
      </c>
      <c r="K60" s="167">
        <f t="shared" si="17"/>
        <v>2.6157027443738204E-5</v>
      </c>
      <c r="L60" s="81"/>
    </row>
    <row r="61" spans="1:12" x14ac:dyDescent="0.25">
      <c r="A61" s="164" t="s">
        <v>146</v>
      </c>
      <c r="B61" s="165" t="s">
        <v>133</v>
      </c>
      <c r="C61" s="166">
        <v>0</v>
      </c>
      <c r="D61" s="166">
        <v>6</v>
      </c>
      <c r="E61" s="166">
        <v>7</v>
      </c>
      <c r="F61" s="166">
        <v>54</v>
      </c>
      <c r="G61" s="166">
        <v>77</v>
      </c>
      <c r="H61" s="166">
        <v>26</v>
      </c>
      <c r="I61" s="167">
        <f t="shared" si="16"/>
        <v>-0.66233766233766234</v>
      </c>
      <c r="J61" s="166">
        <f t="shared" si="15"/>
        <v>-51</v>
      </c>
      <c r="K61" s="167">
        <f t="shared" si="17"/>
        <v>9.3162015553040176E-6</v>
      </c>
      <c r="L61" s="81"/>
    </row>
    <row r="62" spans="1:12" x14ac:dyDescent="0.25">
      <c r="A62" s="164" t="s">
        <v>147</v>
      </c>
      <c r="B62" s="170" t="s">
        <v>147</v>
      </c>
      <c r="C62" s="171">
        <f t="shared" ref="C62" si="18">C54-SUM(C55:C61)</f>
        <v>0</v>
      </c>
      <c r="D62" s="171">
        <f t="shared" ref="D62:H62" si="19">D54-SUM(D55:D61)</f>
        <v>1325</v>
      </c>
      <c r="E62" s="171">
        <f t="shared" si="19"/>
        <v>2513</v>
      </c>
      <c r="F62" s="171">
        <f t="shared" si="19"/>
        <v>2902</v>
      </c>
      <c r="G62" s="171">
        <f t="shared" si="19"/>
        <v>3692</v>
      </c>
      <c r="H62" s="171">
        <f t="shared" si="19"/>
        <v>3315</v>
      </c>
      <c r="I62" s="172">
        <f t="shared" si="16"/>
        <v>-0.102112676056338</v>
      </c>
      <c r="J62" s="171">
        <f>H62-G62</f>
        <v>-377</v>
      </c>
      <c r="K62" s="172">
        <f t="shared" si="17"/>
        <v>1.1878156983012624E-3</v>
      </c>
      <c r="L62" s="81"/>
    </row>
    <row r="63" spans="1:12" s="148" customFormat="1" x14ac:dyDescent="0.25">
      <c r="A63" s="164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2" x14ac:dyDescent="0.25">
      <c r="A64" s="164"/>
      <c r="B64" s="158" t="s">
        <v>70</v>
      </c>
      <c r="C64" s="178">
        <v>0</v>
      </c>
      <c r="D64" s="178">
        <v>25955</v>
      </c>
      <c r="E64" s="178">
        <v>76269</v>
      </c>
      <c r="F64" s="178">
        <v>71493</v>
      </c>
      <c r="G64" s="178">
        <v>122581</v>
      </c>
      <c r="H64" s="178">
        <v>86514</v>
      </c>
      <c r="I64" s="179">
        <f>IFERROR(H64/G64-1,"-")</f>
        <v>-0.29422993775544337</v>
      </c>
      <c r="J64" s="178">
        <f>H64-G64</f>
        <v>-36067</v>
      </c>
      <c r="K64" s="179">
        <f>H64/H$8</f>
        <v>3.0999302359829686E-2</v>
      </c>
      <c r="L64" s="81"/>
    </row>
    <row r="65" spans="1:12" x14ac:dyDescent="0.25">
      <c r="A65" s="164" t="s">
        <v>98</v>
      </c>
      <c r="B65" s="161" t="s">
        <v>99</v>
      </c>
      <c r="C65" s="162">
        <v>0</v>
      </c>
      <c r="D65" s="162">
        <v>4145</v>
      </c>
      <c r="E65" s="162">
        <v>10433</v>
      </c>
      <c r="F65" s="162">
        <v>932</v>
      </c>
      <c r="G65" s="162">
        <v>21455</v>
      </c>
      <c r="H65" s="162">
        <v>7755</v>
      </c>
      <c r="I65" s="163">
        <f>IFERROR(H65/G65-1,"-")</f>
        <v>-0.63854579352132368</v>
      </c>
      <c r="J65" s="162">
        <f t="shared" ref="J65:J75" si="20">H65-G65</f>
        <v>-13700</v>
      </c>
      <c r="K65" s="163">
        <f>H65/H$8</f>
        <v>2.7787362715916406E-3</v>
      </c>
      <c r="L65" s="81"/>
    </row>
    <row r="66" spans="1:12" x14ac:dyDescent="0.25">
      <c r="A66" s="164" t="s">
        <v>105</v>
      </c>
      <c r="B66" s="165" t="s">
        <v>105</v>
      </c>
      <c r="C66" s="166">
        <v>0</v>
      </c>
      <c r="D66" s="166">
        <v>3814</v>
      </c>
      <c r="E66" s="166">
        <v>7089</v>
      </c>
      <c r="F66" s="166">
        <v>148</v>
      </c>
      <c r="G66" s="166">
        <v>645</v>
      </c>
      <c r="H66" s="166">
        <v>799</v>
      </c>
      <c r="I66" s="167">
        <f>IFERROR(H66/G66-1,"-")</f>
        <v>0.23875968992248064</v>
      </c>
      <c r="J66" s="166">
        <f t="shared" si="20"/>
        <v>154</v>
      </c>
      <c r="K66" s="167">
        <f>H66/H$8</f>
        <v>2.8629404010338115E-4</v>
      </c>
      <c r="L66" s="81"/>
    </row>
    <row r="67" spans="1:12" x14ac:dyDescent="0.25">
      <c r="A67" s="164" t="s">
        <v>102</v>
      </c>
      <c r="B67" s="165" t="s">
        <v>102</v>
      </c>
      <c r="C67" s="166">
        <v>0</v>
      </c>
      <c r="D67" s="166">
        <v>331</v>
      </c>
      <c r="E67" s="166">
        <v>3344</v>
      </c>
      <c r="F67" s="166">
        <v>784</v>
      </c>
      <c r="G67" s="166">
        <v>20810</v>
      </c>
      <c r="H67" s="166">
        <v>6956</v>
      </c>
      <c r="I67" s="167">
        <f>IFERROR(H67/G67-1,"-")</f>
        <v>-0.66573762614127818</v>
      </c>
      <c r="J67" s="166">
        <f t="shared" si="20"/>
        <v>-13854</v>
      </c>
      <c r="K67" s="167">
        <f>H67/H$8</f>
        <v>2.4924422314882596E-3</v>
      </c>
      <c r="L67" s="81"/>
    </row>
    <row r="68" spans="1:12" x14ac:dyDescent="0.25">
      <c r="A68" s="164"/>
      <c r="B68" s="161" t="s">
        <v>109</v>
      </c>
      <c r="C68" s="162">
        <v>0</v>
      </c>
      <c r="D68" s="162">
        <v>21810</v>
      </c>
      <c r="E68" s="162">
        <v>65836</v>
      </c>
      <c r="F68" s="162">
        <v>70561</v>
      </c>
      <c r="G68" s="162">
        <v>101126</v>
      </c>
      <c r="H68" s="162">
        <v>78759</v>
      </c>
      <c r="I68" s="163">
        <f>IFERROR(H68/G68-1,"-")</f>
        <v>-0.22117951862033502</v>
      </c>
      <c r="J68" s="162">
        <f t="shared" si="20"/>
        <v>-22367</v>
      </c>
      <c r="K68" s="163">
        <f>H68/H$8</f>
        <v>2.8220566088238044E-2</v>
      </c>
      <c r="L68" s="81"/>
    </row>
    <row r="69" spans="1:12" s="57" customFormat="1" x14ac:dyDescent="0.25">
      <c r="A69" s="164"/>
      <c r="B69" s="165" t="s">
        <v>112</v>
      </c>
      <c r="C69" s="166">
        <v>0</v>
      </c>
      <c r="D69" s="166">
        <v>4453</v>
      </c>
      <c r="E69" s="166">
        <v>36473</v>
      </c>
      <c r="F69" s="166">
        <v>32413</v>
      </c>
      <c r="G69" s="166">
        <v>40796</v>
      </c>
      <c r="H69" s="166">
        <v>39525</v>
      </c>
      <c r="I69" s="167">
        <f t="shared" ref="I69:I76" si="21">IFERROR(H69/G69-1,"-")</f>
        <v>-3.1155015197568359E-2</v>
      </c>
      <c r="J69" s="166">
        <f t="shared" si="20"/>
        <v>-1271</v>
      </c>
      <c r="K69" s="167">
        <f t="shared" ref="K69:K76" si="22">H69/H$8</f>
        <v>1.4162417941284281E-2</v>
      </c>
      <c r="L69" s="168"/>
    </row>
    <row r="70" spans="1:12" s="57" customFormat="1" x14ac:dyDescent="0.25">
      <c r="A70" s="164"/>
      <c r="B70" s="165" t="s">
        <v>115</v>
      </c>
      <c r="C70" s="166">
        <v>0</v>
      </c>
      <c r="D70" s="166">
        <v>4136</v>
      </c>
      <c r="E70" s="166">
        <v>8715</v>
      </c>
      <c r="F70" s="166">
        <v>6686</v>
      </c>
      <c r="G70" s="166">
        <v>4755</v>
      </c>
      <c r="H70" s="166">
        <v>6906</v>
      </c>
      <c r="I70" s="167">
        <f t="shared" si="21"/>
        <v>0.45236593059936903</v>
      </c>
      <c r="J70" s="166">
        <f t="shared" si="20"/>
        <v>2151</v>
      </c>
      <c r="K70" s="167">
        <f t="shared" si="22"/>
        <v>2.474526459266521E-3</v>
      </c>
      <c r="L70" s="168"/>
    </row>
    <row r="71" spans="1:12" x14ac:dyDescent="0.25">
      <c r="A71" s="164"/>
      <c r="B71" s="165" t="s">
        <v>118</v>
      </c>
      <c r="C71" s="166">
        <v>0</v>
      </c>
      <c r="D71" s="166">
        <v>1491</v>
      </c>
      <c r="E71" s="166">
        <v>5883</v>
      </c>
      <c r="F71" s="166">
        <v>6324</v>
      </c>
      <c r="G71" s="166">
        <v>19903</v>
      </c>
      <c r="H71" s="166">
        <v>5624</v>
      </c>
      <c r="I71" s="167">
        <f t="shared" si="21"/>
        <v>-0.71742953323619552</v>
      </c>
      <c r="J71" s="166">
        <f t="shared" si="20"/>
        <v>-14279</v>
      </c>
      <c r="K71" s="167">
        <f t="shared" si="22"/>
        <v>2.0151660595011459E-3</v>
      </c>
      <c r="L71" s="81"/>
    </row>
    <row r="72" spans="1:12" x14ac:dyDescent="0.25">
      <c r="A72" s="164"/>
      <c r="B72" s="165" t="s">
        <v>125</v>
      </c>
      <c r="C72" s="166">
        <v>0</v>
      </c>
      <c r="D72" s="166">
        <v>399</v>
      </c>
      <c r="E72" s="166">
        <v>438</v>
      </c>
      <c r="F72" s="166">
        <v>2325</v>
      </c>
      <c r="G72" s="166">
        <v>2854</v>
      </c>
      <c r="H72" s="166">
        <v>3012</v>
      </c>
      <c r="I72" s="167">
        <f t="shared" si="21"/>
        <v>5.5360896986685448E-2</v>
      </c>
      <c r="J72" s="166">
        <f t="shared" si="20"/>
        <v>158</v>
      </c>
      <c r="K72" s="167">
        <f t="shared" si="22"/>
        <v>1.079246118637527E-3</v>
      </c>
      <c r="L72" s="81"/>
    </row>
    <row r="73" spans="1:12" x14ac:dyDescent="0.25">
      <c r="A73" s="164"/>
      <c r="B73" s="165" t="s">
        <v>121</v>
      </c>
      <c r="C73" s="166">
        <v>0</v>
      </c>
      <c r="D73" s="166">
        <v>1328</v>
      </c>
      <c r="E73" s="166">
        <v>2408</v>
      </c>
      <c r="F73" s="166">
        <v>1603</v>
      </c>
      <c r="G73" s="166">
        <v>1352</v>
      </c>
      <c r="H73" s="166">
        <v>1854</v>
      </c>
      <c r="I73" s="167">
        <f t="shared" si="21"/>
        <v>0.37130177514792906</v>
      </c>
      <c r="J73" s="166">
        <f t="shared" si="20"/>
        <v>502</v>
      </c>
      <c r="K73" s="167">
        <f t="shared" si="22"/>
        <v>6.6431683398206339E-4</v>
      </c>
      <c r="L73" s="81"/>
    </row>
    <row r="74" spans="1:12" x14ac:dyDescent="0.25">
      <c r="A74" s="164"/>
      <c r="B74" s="165" t="s">
        <v>130</v>
      </c>
      <c r="C74" s="166">
        <v>0</v>
      </c>
      <c r="D74" s="166">
        <v>1</v>
      </c>
      <c r="E74" s="166">
        <v>784</v>
      </c>
      <c r="F74" s="166">
        <v>1233</v>
      </c>
      <c r="G74" s="166">
        <v>998</v>
      </c>
      <c r="H74" s="166">
        <v>1611</v>
      </c>
      <c r="I74" s="167">
        <f t="shared" si="21"/>
        <v>0.61422845691382766</v>
      </c>
      <c r="J74" s="166">
        <f t="shared" si="20"/>
        <v>613</v>
      </c>
      <c r="K74" s="167">
        <f t="shared" si="22"/>
        <v>5.7724618098441431E-4</v>
      </c>
      <c r="L74" s="81"/>
    </row>
    <row r="75" spans="1:12" x14ac:dyDescent="0.25">
      <c r="A75" s="164" t="s">
        <v>146</v>
      </c>
      <c r="B75" s="165" t="s">
        <v>133</v>
      </c>
      <c r="C75" s="166">
        <v>0</v>
      </c>
      <c r="D75" s="166">
        <v>0</v>
      </c>
      <c r="E75" s="166">
        <v>2</v>
      </c>
      <c r="F75" s="166">
        <v>1118</v>
      </c>
      <c r="G75" s="166">
        <v>2595</v>
      </c>
      <c r="H75" s="166">
        <v>1604</v>
      </c>
      <c r="I75" s="167">
        <f t="shared" si="21"/>
        <v>-0.38188824662813103</v>
      </c>
      <c r="J75" s="166">
        <f t="shared" si="20"/>
        <v>-991</v>
      </c>
      <c r="K75" s="167">
        <f t="shared" si="22"/>
        <v>5.7473797287337092E-4</v>
      </c>
      <c r="L75" s="81"/>
    </row>
    <row r="76" spans="1:12" x14ac:dyDescent="0.25">
      <c r="A76" s="164" t="s">
        <v>147</v>
      </c>
      <c r="B76" s="170" t="s">
        <v>147</v>
      </c>
      <c r="C76" s="171">
        <f t="shared" ref="C76" si="23">C68-SUM(C69:C75)</f>
        <v>0</v>
      </c>
      <c r="D76" s="171">
        <f t="shared" ref="D76:H76" si="24">D68-SUM(D69:D75)</f>
        <v>10002</v>
      </c>
      <c r="E76" s="171">
        <f t="shared" si="24"/>
        <v>11133</v>
      </c>
      <c r="F76" s="171">
        <f t="shared" si="24"/>
        <v>18859</v>
      </c>
      <c r="G76" s="171">
        <f t="shared" si="24"/>
        <v>27873</v>
      </c>
      <c r="H76" s="171">
        <f t="shared" si="24"/>
        <v>18623</v>
      </c>
      <c r="I76" s="172">
        <f t="shared" si="21"/>
        <v>-0.33186237577584043</v>
      </c>
      <c r="J76" s="171">
        <f>H76-G76</f>
        <v>-9250</v>
      </c>
      <c r="K76" s="172">
        <f t="shared" si="22"/>
        <v>6.6729085217087205E-3</v>
      </c>
      <c r="L76" s="81"/>
    </row>
    <row r="77" spans="1:12" s="148" customFormat="1" x14ac:dyDescent="0.25">
      <c r="A77" s="164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2" x14ac:dyDescent="0.25">
      <c r="A78" s="164"/>
      <c r="B78" s="158" t="s">
        <v>70</v>
      </c>
      <c r="C78" s="178">
        <v>0</v>
      </c>
      <c r="D78" s="178">
        <v>33867</v>
      </c>
      <c r="E78" s="178">
        <v>348988</v>
      </c>
      <c r="F78" s="178">
        <v>379392</v>
      </c>
      <c r="G78" s="178">
        <v>411482</v>
      </c>
      <c r="H78" s="178">
        <v>421131</v>
      </c>
      <c r="I78" s="179">
        <f>IFERROR(H78/G78-1,"-")</f>
        <v>2.3449385392313671E-2</v>
      </c>
      <c r="J78" s="178">
        <f>H78-G78</f>
        <v>9649</v>
      </c>
      <c r="K78" s="179">
        <f>H78/H$8</f>
        <v>0.15089774143025911</v>
      </c>
      <c r="L78" s="81"/>
    </row>
    <row r="79" spans="1:12" x14ac:dyDescent="0.25">
      <c r="A79" s="164" t="s">
        <v>98</v>
      </c>
      <c r="B79" s="161" t="s">
        <v>99</v>
      </c>
      <c r="C79" s="162">
        <v>0</v>
      </c>
      <c r="D79" s="162">
        <v>12493</v>
      </c>
      <c r="E79" s="162">
        <v>130266</v>
      </c>
      <c r="F79" s="162">
        <v>140492</v>
      </c>
      <c r="G79" s="162">
        <v>127831</v>
      </c>
      <c r="H79" s="162">
        <v>141536</v>
      </c>
      <c r="I79" s="163">
        <f>IFERROR(H79/G79-1,"-")</f>
        <v>0.10721186566638763</v>
      </c>
      <c r="J79" s="162">
        <f t="shared" ref="J79:J89" si="25">H79-G79</f>
        <v>13705</v>
      </c>
      <c r="K79" s="163">
        <f>H79/H$8</f>
        <v>5.0714534743519599E-2</v>
      </c>
      <c r="L79" s="81"/>
    </row>
    <row r="80" spans="1:12" x14ac:dyDescent="0.25">
      <c r="A80" s="164" t="s">
        <v>105</v>
      </c>
      <c r="B80" s="165" t="s">
        <v>105</v>
      </c>
      <c r="C80" s="166">
        <v>0</v>
      </c>
      <c r="D80" s="166">
        <v>4594</v>
      </c>
      <c r="E80" s="166">
        <v>22410</v>
      </c>
      <c r="F80" s="166">
        <v>27095</v>
      </c>
      <c r="G80" s="166">
        <v>19093</v>
      </c>
      <c r="H80" s="166">
        <v>18210</v>
      </c>
      <c r="I80" s="167">
        <f>IFERROR(H80/G80-1,"-")</f>
        <v>-4.6247315770177599E-2</v>
      </c>
      <c r="J80" s="166">
        <f t="shared" si="25"/>
        <v>-883</v>
      </c>
      <c r="K80" s="167">
        <f>H80/H$8</f>
        <v>6.5249242431571607E-3</v>
      </c>
      <c r="L80" s="81"/>
    </row>
    <row r="81" spans="1:12" x14ac:dyDescent="0.25">
      <c r="A81" s="164" t="s">
        <v>102</v>
      </c>
      <c r="B81" s="165" t="s">
        <v>102</v>
      </c>
      <c r="C81" s="166">
        <v>0</v>
      </c>
      <c r="D81" s="166">
        <v>7899</v>
      </c>
      <c r="E81" s="166">
        <v>107856</v>
      </c>
      <c r="F81" s="166">
        <v>113397</v>
      </c>
      <c r="G81" s="166">
        <v>108738</v>
      </c>
      <c r="H81" s="166">
        <v>123326</v>
      </c>
      <c r="I81" s="167">
        <f>IFERROR(H81/G81-1,"-")</f>
        <v>0.13415733230333471</v>
      </c>
      <c r="J81" s="166">
        <f t="shared" si="25"/>
        <v>14588</v>
      </c>
      <c r="K81" s="167">
        <f>H81/H$8</f>
        <v>4.4189610500362436E-2</v>
      </c>
      <c r="L81" s="81"/>
    </row>
    <row r="82" spans="1:12" x14ac:dyDescent="0.25">
      <c r="A82" s="164"/>
      <c r="B82" s="161" t="s">
        <v>109</v>
      </c>
      <c r="C82" s="162">
        <v>0</v>
      </c>
      <c r="D82" s="162">
        <v>21374</v>
      </c>
      <c r="E82" s="162">
        <v>218722</v>
      </c>
      <c r="F82" s="162">
        <v>238900</v>
      </c>
      <c r="G82" s="162">
        <v>283651</v>
      </c>
      <c r="H82" s="162">
        <v>279595</v>
      </c>
      <c r="I82" s="163">
        <f>IFERROR(H82/G82-1,"-")</f>
        <v>-1.429926212140975E-2</v>
      </c>
      <c r="J82" s="162">
        <f t="shared" si="25"/>
        <v>-4056</v>
      </c>
      <c r="K82" s="163">
        <f>H82/H$8</f>
        <v>0.1001832066867395</v>
      </c>
      <c r="L82" s="81"/>
    </row>
    <row r="83" spans="1:12" s="57" customFormat="1" x14ac:dyDescent="0.25">
      <c r="A83" s="164"/>
      <c r="B83" s="165" t="s">
        <v>112</v>
      </c>
      <c r="C83" s="166">
        <v>0</v>
      </c>
      <c r="D83" s="166">
        <v>631</v>
      </c>
      <c r="E83" s="166">
        <v>41409</v>
      </c>
      <c r="F83" s="166">
        <v>41501</v>
      </c>
      <c r="G83" s="166">
        <v>47099</v>
      </c>
      <c r="H83" s="166">
        <v>47302</v>
      </c>
      <c r="I83" s="167">
        <f t="shared" ref="I83:I90" si="26">IFERROR(H83/G83-1,"-")</f>
        <v>4.3100702775005217E-3</v>
      </c>
      <c r="J83" s="166">
        <f t="shared" si="25"/>
        <v>203</v>
      </c>
      <c r="K83" s="167">
        <f t="shared" ref="K83:K90" si="27">H83/H$8</f>
        <v>1.6949037152653487E-2</v>
      </c>
      <c r="L83" s="168"/>
    </row>
    <row r="84" spans="1:12" s="57" customFormat="1" x14ac:dyDescent="0.25">
      <c r="A84" s="164"/>
      <c r="B84" s="165" t="s">
        <v>115</v>
      </c>
      <c r="C84" s="166">
        <v>0</v>
      </c>
      <c r="D84" s="166">
        <v>6219</v>
      </c>
      <c r="E84" s="166">
        <v>80247</v>
      </c>
      <c r="F84" s="166">
        <v>86889</v>
      </c>
      <c r="G84" s="166">
        <v>106843</v>
      </c>
      <c r="H84" s="166">
        <v>98517</v>
      </c>
      <c r="I84" s="167">
        <f t="shared" si="26"/>
        <v>-7.7927426223524221E-2</v>
      </c>
      <c r="J84" s="166">
        <f t="shared" si="25"/>
        <v>-8326</v>
      </c>
      <c r="K84" s="167">
        <f t="shared" si="27"/>
        <v>3.5300162639380232E-2</v>
      </c>
      <c r="L84" s="168"/>
    </row>
    <row r="85" spans="1:12" x14ac:dyDescent="0.25">
      <c r="A85" s="164"/>
      <c r="B85" s="165" t="s">
        <v>118</v>
      </c>
      <c r="C85" s="166">
        <v>0</v>
      </c>
      <c r="D85" s="166">
        <v>2655</v>
      </c>
      <c r="E85" s="166">
        <v>18742</v>
      </c>
      <c r="F85" s="166">
        <v>23096</v>
      </c>
      <c r="G85" s="166">
        <v>32463</v>
      </c>
      <c r="H85" s="166">
        <v>36564</v>
      </c>
      <c r="I85" s="167">
        <f t="shared" si="26"/>
        <v>0.12632843544958883</v>
      </c>
      <c r="J85" s="166">
        <f t="shared" si="25"/>
        <v>4101</v>
      </c>
      <c r="K85" s="167">
        <f t="shared" si="27"/>
        <v>1.3101445910312927E-2</v>
      </c>
      <c r="L85" s="81"/>
    </row>
    <row r="86" spans="1:12" x14ac:dyDescent="0.25">
      <c r="A86" s="164"/>
      <c r="B86" s="165" t="s">
        <v>125</v>
      </c>
      <c r="C86" s="166">
        <v>0</v>
      </c>
      <c r="D86" s="166">
        <v>162</v>
      </c>
      <c r="E86" s="166">
        <v>5496</v>
      </c>
      <c r="F86" s="166">
        <v>4693</v>
      </c>
      <c r="G86" s="166">
        <v>7994</v>
      </c>
      <c r="H86" s="166">
        <v>7482</v>
      </c>
      <c r="I86" s="167">
        <f t="shared" si="26"/>
        <v>-6.404803602702025E-2</v>
      </c>
      <c r="J86" s="166">
        <f t="shared" si="25"/>
        <v>-512</v>
      </c>
      <c r="K86" s="167">
        <f t="shared" si="27"/>
        <v>2.6809161552609484E-3</v>
      </c>
      <c r="L86" s="81"/>
    </row>
    <row r="87" spans="1:12" x14ac:dyDescent="0.25">
      <c r="A87" s="164"/>
      <c r="B87" s="165" t="s">
        <v>121</v>
      </c>
      <c r="C87" s="166">
        <v>0</v>
      </c>
      <c r="D87" s="166">
        <v>190</v>
      </c>
      <c r="E87" s="166">
        <v>2990</v>
      </c>
      <c r="F87" s="166">
        <v>2042</v>
      </c>
      <c r="G87" s="166">
        <v>3683</v>
      </c>
      <c r="H87" s="166">
        <v>2760</v>
      </c>
      <c r="I87" s="167">
        <f t="shared" si="26"/>
        <v>-0.25061091501493349</v>
      </c>
      <c r="J87" s="166">
        <f t="shared" si="25"/>
        <v>-923</v>
      </c>
      <c r="K87" s="167">
        <f t="shared" si="27"/>
        <v>9.889506266399649E-4</v>
      </c>
      <c r="L87" s="81"/>
    </row>
    <row r="88" spans="1:12" x14ac:dyDescent="0.25">
      <c r="A88" s="164"/>
      <c r="B88" s="165" t="s">
        <v>130</v>
      </c>
      <c r="C88" s="166">
        <v>0</v>
      </c>
      <c r="D88" s="166">
        <v>178</v>
      </c>
      <c r="E88" s="166">
        <v>4096</v>
      </c>
      <c r="F88" s="166">
        <v>4421</v>
      </c>
      <c r="G88" s="166">
        <v>2791</v>
      </c>
      <c r="H88" s="166">
        <v>4116</v>
      </c>
      <c r="I88" s="167">
        <f t="shared" si="26"/>
        <v>0.47474023647438202</v>
      </c>
      <c r="J88" s="166">
        <f t="shared" si="25"/>
        <v>1325</v>
      </c>
      <c r="K88" s="167">
        <f t="shared" si="27"/>
        <v>1.4748263692935129E-3</v>
      </c>
      <c r="L88" s="81"/>
    </row>
    <row r="89" spans="1:12" x14ac:dyDescent="0.25">
      <c r="A89" s="164" t="s">
        <v>146</v>
      </c>
      <c r="B89" s="165" t="s">
        <v>133</v>
      </c>
      <c r="C89" s="166">
        <v>0</v>
      </c>
      <c r="D89" s="166">
        <v>222</v>
      </c>
      <c r="E89" s="166">
        <v>5203</v>
      </c>
      <c r="F89" s="166">
        <v>6713</v>
      </c>
      <c r="G89" s="166">
        <v>6549</v>
      </c>
      <c r="H89" s="166">
        <v>3670</v>
      </c>
      <c r="I89" s="167">
        <f t="shared" si="26"/>
        <v>-0.43960910062604974</v>
      </c>
      <c r="J89" s="166">
        <f t="shared" si="25"/>
        <v>-2879</v>
      </c>
      <c r="K89" s="167">
        <f t="shared" si="27"/>
        <v>1.3150176810756056E-3</v>
      </c>
      <c r="L89" s="81"/>
    </row>
    <row r="90" spans="1:12" x14ac:dyDescent="0.25">
      <c r="A90" s="164" t="s">
        <v>147</v>
      </c>
      <c r="B90" s="170" t="s">
        <v>147</v>
      </c>
      <c r="C90" s="171">
        <f t="shared" ref="C90" si="28">C82-SUM(C83:C89)</f>
        <v>0</v>
      </c>
      <c r="D90" s="171">
        <f t="shared" ref="D90:H90" si="29">D82-SUM(D83:D89)</f>
        <v>11117</v>
      </c>
      <c r="E90" s="171">
        <f t="shared" si="29"/>
        <v>60539</v>
      </c>
      <c r="F90" s="171">
        <f t="shared" si="29"/>
        <v>69545</v>
      </c>
      <c r="G90" s="171">
        <f t="shared" si="29"/>
        <v>76229</v>
      </c>
      <c r="H90" s="171">
        <f t="shared" si="29"/>
        <v>79184</v>
      </c>
      <c r="I90" s="172">
        <f t="shared" si="26"/>
        <v>3.876477456086258E-2</v>
      </c>
      <c r="J90" s="171">
        <f>H90-G90</f>
        <v>2955</v>
      </c>
      <c r="K90" s="172">
        <f t="shared" si="27"/>
        <v>2.8372850152122823E-2</v>
      </c>
      <c r="L90" s="81"/>
    </row>
    <row r="91" spans="1:12" s="148" customFormat="1" x14ac:dyDescent="0.25">
      <c r="A91" s="164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2" x14ac:dyDescent="0.25">
      <c r="A92" s="164"/>
      <c r="B92" s="158" t="s">
        <v>70</v>
      </c>
      <c r="C92" s="178">
        <v>0</v>
      </c>
      <c r="D92" s="178">
        <v>4088</v>
      </c>
      <c r="E92" s="178">
        <v>12193</v>
      </c>
      <c r="F92" s="178">
        <v>12703</v>
      </c>
      <c r="G92" s="178">
        <v>13439</v>
      </c>
      <c r="H92" s="178">
        <v>11979</v>
      </c>
      <c r="I92" s="179">
        <f>IFERROR(H92/G92-1,"-")</f>
        <v>-0.10863903564253297</v>
      </c>
      <c r="J92" s="178">
        <f>H92-G92</f>
        <v>-1460</v>
      </c>
      <c r="K92" s="179">
        <f>H92/H$8</f>
        <v>4.2922607088841085E-3</v>
      </c>
      <c r="L92" s="81"/>
    </row>
    <row r="93" spans="1:12" x14ac:dyDescent="0.25">
      <c r="A93" s="164" t="s">
        <v>98</v>
      </c>
      <c r="B93" s="161" t="s">
        <v>99</v>
      </c>
      <c r="C93" s="162">
        <v>0</v>
      </c>
      <c r="D93" s="162">
        <v>1862</v>
      </c>
      <c r="E93" s="162">
        <v>5937</v>
      </c>
      <c r="F93" s="162">
        <v>6231</v>
      </c>
      <c r="G93" s="162">
        <v>5955</v>
      </c>
      <c r="H93" s="162">
        <v>6149</v>
      </c>
      <c r="I93" s="163">
        <f>IFERROR(H93/G93-1,"-")</f>
        <v>3.2577665827036029E-2</v>
      </c>
      <c r="J93" s="162">
        <f t="shared" ref="J93:J103" si="30">H93-G93</f>
        <v>194</v>
      </c>
      <c r="K93" s="163">
        <f>H93/H$8</f>
        <v>2.2032816678294004E-3</v>
      </c>
      <c r="L93" s="81"/>
    </row>
    <row r="94" spans="1:12" x14ac:dyDescent="0.25">
      <c r="A94" s="164" t="s">
        <v>105</v>
      </c>
      <c r="B94" s="165" t="s">
        <v>105</v>
      </c>
      <c r="C94" s="166">
        <v>0</v>
      </c>
      <c r="D94" s="166">
        <v>901</v>
      </c>
      <c r="E94" s="166">
        <v>2457</v>
      </c>
      <c r="F94" s="166">
        <v>1949</v>
      </c>
      <c r="G94" s="166">
        <v>1108</v>
      </c>
      <c r="H94" s="166">
        <v>1331</v>
      </c>
      <c r="I94" s="167">
        <f>IFERROR(H94/G94-1,"-")</f>
        <v>0.20126353790613716</v>
      </c>
      <c r="J94" s="166">
        <f t="shared" si="30"/>
        <v>223</v>
      </c>
      <c r="K94" s="167">
        <f>H94/H$8</f>
        <v>4.7691785654267879E-4</v>
      </c>
      <c r="L94" s="81"/>
    </row>
    <row r="95" spans="1:12" x14ac:dyDescent="0.25">
      <c r="A95" s="164" t="s">
        <v>102</v>
      </c>
      <c r="B95" s="165" t="s">
        <v>102</v>
      </c>
      <c r="C95" s="166">
        <v>0</v>
      </c>
      <c r="D95" s="166">
        <v>961</v>
      </c>
      <c r="E95" s="166">
        <v>3480</v>
      </c>
      <c r="F95" s="166">
        <v>4282</v>
      </c>
      <c r="G95" s="166">
        <v>4847</v>
      </c>
      <c r="H95" s="166">
        <v>4818</v>
      </c>
      <c r="I95" s="167">
        <f>IFERROR(H95/G95-1,"-")</f>
        <v>-5.9830823189601645E-3</v>
      </c>
      <c r="J95" s="166">
        <f t="shared" si="30"/>
        <v>-29</v>
      </c>
      <c r="K95" s="167">
        <f>H95/H$8</f>
        <v>1.7263638112867215E-3</v>
      </c>
      <c r="L95" s="81"/>
    </row>
    <row r="96" spans="1:12" x14ac:dyDescent="0.25">
      <c r="A96" s="164"/>
      <c r="B96" s="161" t="s">
        <v>109</v>
      </c>
      <c r="C96" s="162">
        <v>0</v>
      </c>
      <c r="D96" s="162">
        <v>2226</v>
      </c>
      <c r="E96" s="162">
        <v>6256</v>
      </c>
      <c r="F96" s="162">
        <v>6472</v>
      </c>
      <c r="G96" s="162">
        <v>7484</v>
      </c>
      <c r="H96" s="162">
        <v>5830</v>
      </c>
      <c r="I96" s="163">
        <f>IFERROR(H96/G96-1,"-")</f>
        <v>-0.221004810261892</v>
      </c>
      <c r="J96" s="162">
        <f t="shared" si="30"/>
        <v>-1654</v>
      </c>
      <c r="K96" s="163">
        <f>H96/H$8</f>
        <v>2.0889790410547086E-3</v>
      </c>
      <c r="L96" s="81"/>
    </row>
    <row r="97" spans="1:12" s="57" customFormat="1" x14ac:dyDescent="0.25">
      <c r="A97" s="164"/>
      <c r="B97" s="165" t="s">
        <v>112</v>
      </c>
      <c r="C97" s="166">
        <v>0</v>
      </c>
      <c r="D97" s="166">
        <v>55</v>
      </c>
      <c r="E97" s="166">
        <v>541</v>
      </c>
      <c r="F97" s="166">
        <v>682</v>
      </c>
      <c r="G97" s="166">
        <v>1379</v>
      </c>
      <c r="H97" s="166">
        <v>652</v>
      </c>
      <c r="I97" s="167">
        <f t="shared" ref="I97:I104" si="31">IFERROR(H97/G97-1,"-")</f>
        <v>-0.52719361856417701</v>
      </c>
      <c r="J97" s="166">
        <f t="shared" si="30"/>
        <v>-727</v>
      </c>
      <c r="K97" s="167">
        <f t="shared" ref="K97:K104" si="32">H97/H$8</f>
        <v>2.3362166977146999E-4</v>
      </c>
      <c r="L97" s="168"/>
    </row>
    <row r="98" spans="1:12" s="57" customFormat="1" x14ac:dyDescent="0.25">
      <c r="A98" s="164"/>
      <c r="B98" s="165" t="s">
        <v>115</v>
      </c>
      <c r="C98" s="166">
        <v>0</v>
      </c>
      <c r="D98" s="166">
        <v>529</v>
      </c>
      <c r="E98" s="166">
        <v>2322</v>
      </c>
      <c r="F98" s="166">
        <v>2380</v>
      </c>
      <c r="G98" s="166">
        <v>2313</v>
      </c>
      <c r="H98" s="166">
        <v>1873</v>
      </c>
      <c r="I98" s="167">
        <f t="shared" si="31"/>
        <v>-0.19022913964548205</v>
      </c>
      <c r="J98" s="166">
        <f t="shared" si="30"/>
        <v>-440</v>
      </c>
      <c r="K98" s="167">
        <f t="shared" si="32"/>
        <v>6.7112482742632412E-4</v>
      </c>
      <c r="L98" s="168"/>
    </row>
    <row r="99" spans="1:12" x14ac:dyDescent="0.25">
      <c r="A99" s="164"/>
      <c r="B99" s="165" t="s">
        <v>118</v>
      </c>
      <c r="C99" s="166">
        <v>0</v>
      </c>
      <c r="D99" s="166">
        <v>695</v>
      </c>
      <c r="E99" s="166">
        <v>745</v>
      </c>
      <c r="F99" s="166">
        <v>650</v>
      </c>
      <c r="G99" s="166">
        <v>832</v>
      </c>
      <c r="H99" s="166">
        <v>686</v>
      </c>
      <c r="I99" s="167">
        <f t="shared" si="31"/>
        <v>-0.17548076923076927</v>
      </c>
      <c r="J99" s="166">
        <f t="shared" si="30"/>
        <v>-146</v>
      </c>
      <c r="K99" s="167">
        <f t="shared" si="32"/>
        <v>2.4580439488225219E-4</v>
      </c>
      <c r="L99" s="81"/>
    </row>
    <row r="100" spans="1:12" x14ac:dyDescent="0.25">
      <c r="A100" s="164"/>
      <c r="B100" s="165" t="s">
        <v>125</v>
      </c>
      <c r="C100" s="166">
        <v>0</v>
      </c>
      <c r="D100" s="166">
        <v>45</v>
      </c>
      <c r="E100" s="166">
        <v>402</v>
      </c>
      <c r="F100" s="166">
        <v>239</v>
      </c>
      <c r="G100" s="166">
        <v>478</v>
      </c>
      <c r="H100" s="166">
        <v>141</v>
      </c>
      <c r="I100" s="167">
        <f t="shared" si="31"/>
        <v>-0.70502092050209209</v>
      </c>
      <c r="J100" s="166">
        <f t="shared" si="30"/>
        <v>-337</v>
      </c>
      <c r="K100" s="167">
        <f t="shared" si="32"/>
        <v>5.0522477665302557E-5</v>
      </c>
      <c r="L100" s="81"/>
    </row>
    <row r="101" spans="1:12" x14ac:dyDescent="0.25">
      <c r="A101" s="164"/>
      <c r="B101" s="165" t="s">
        <v>121</v>
      </c>
      <c r="C101" s="166">
        <v>0</v>
      </c>
      <c r="D101" s="166">
        <v>73</v>
      </c>
      <c r="E101" s="166">
        <v>157</v>
      </c>
      <c r="F101" s="166">
        <v>114</v>
      </c>
      <c r="G101" s="166">
        <v>234</v>
      </c>
      <c r="H101" s="166">
        <v>313</v>
      </c>
      <c r="I101" s="167">
        <f t="shared" si="31"/>
        <v>0.33760683760683752</v>
      </c>
      <c r="J101" s="166">
        <f t="shared" si="30"/>
        <v>79</v>
      </c>
      <c r="K101" s="167">
        <f t="shared" si="32"/>
        <v>1.1215273410808299E-4</v>
      </c>
      <c r="L101" s="81"/>
    </row>
    <row r="102" spans="1:12" x14ac:dyDescent="0.25">
      <c r="A102" s="164"/>
      <c r="B102" s="165" t="s">
        <v>130</v>
      </c>
      <c r="C102" s="166">
        <v>0</v>
      </c>
      <c r="D102" s="166">
        <v>9</v>
      </c>
      <c r="E102" s="166">
        <v>17</v>
      </c>
      <c r="F102" s="166">
        <v>42</v>
      </c>
      <c r="G102" s="166">
        <v>2</v>
      </c>
      <c r="H102" s="166">
        <v>44</v>
      </c>
      <c r="I102" s="167">
        <f t="shared" si="31"/>
        <v>21</v>
      </c>
      <c r="J102" s="166">
        <f t="shared" si="30"/>
        <v>42</v>
      </c>
      <c r="K102" s="167">
        <f t="shared" si="32"/>
        <v>1.5765879555129876E-5</v>
      </c>
      <c r="L102" s="81"/>
    </row>
    <row r="103" spans="1:12" x14ac:dyDescent="0.25">
      <c r="A103" s="164" t="s">
        <v>146</v>
      </c>
      <c r="B103" s="165" t="s">
        <v>133</v>
      </c>
      <c r="C103" s="166">
        <v>0</v>
      </c>
      <c r="D103" s="166">
        <v>16</v>
      </c>
      <c r="E103" s="166">
        <v>4</v>
      </c>
      <c r="F103" s="166">
        <v>66</v>
      </c>
      <c r="G103" s="166">
        <v>64</v>
      </c>
      <c r="H103" s="166">
        <v>23</v>
      </c>
      <c r="I103" s="167">
        <f t="shared" si="31"/>
        <v>-0.640625</v>
      </c>
      <c r="J103" s="166">
        <f t="shared" si="30"/>
        <v>-41</v>
      </c>
      <c r="K103" s="167">
        <f t="shared" si="32"/>
        <v>8.2412552219997075E-6</v>
      </c>
      <c r="L103" s="81"/>
    </row>
    <row r="104" spans="1:12" x14ac:dyDescent="0.25">
      <c r="A104" s="164" t="s">
        <v>147</v>
      </c>
      <c r="B104" s="170" t="s">
        <v>147</v>
      </c>
      <c r="C104" s="171">
        <f t="shared" ref="C104" si="33">C96-SUM(C97:C103)</f>
        <v>0</v>
      </c>
      <c r="D104" s="171">
        <f t="shared" ref="D104:H104" si="34">D96-SUM(D97:D103)</f>
        <v>804</v>
      </c>
      <c r="E104" s="171">
        <f t="shared" si="34"/>
        <v>2068</v>
      </c>
      <c r="F104" s="171">
        <f t="shared" si="34"/>
        <v>2299</v>
      </c>
      <c r="G104" s="171">
        <f t="shared" si="34"/>
        <v>2182</v>
      </c>
      <c r="H104" s="171">
        <f t="shared" si="34"/>
        <v>2098</v>
      </c>
      <c r="I104" s="172">
        <f t="shared" si="31"/>
        <v>-3.8496791934005459E-2</v>
      </c>
      <c r="J104" s="171">
        <f>H104-G104</f>
        <v>-84</v>
      </c>
      <c r="K104" s="172">
        <f t="shared" si="32"/>
        <v>7.5174580242414726E-4</v>
      </c>
      <c r="L104" s="81"/>
    </row>
    <row r="105" spans="1:12" s="148" customFormat="1" x14ac:dyDescent="0.25">
      <c r="A105" s="164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2" x14ac:dyDescent="0.25">
      <c r="A106" s="164"/>
      <c r="B106" s="158" t="s">
        <v>70</v>
      </c>
      <c r="C106" s="178">
        <v>0</v>
      </c>
      <c r="D106" s="178">
        <v>34934</v>
      </c>
      <c r="E106" s="178">
        <v>113016</v>
      </c>
      <c r="F106" s="178">
        <v>122279</v>
      </c>
      <c r="G106" s="178">
        <v>113033</v>
      </c>
      <c r="H106" s="178">
        <v>129153</v>
      </c>
      <c r="I106" s="179">
        <f>IFERROR(H106/G106-1,"-")</f>
        <v>0.1426132191483902</v>
      </c>
      <c r="J106" s="178">
        <f>H106-G106</f>
        <v>16120</v>
      </c>
      <c r="K106" s="179">
        <f>H106/H$8</f>
        <v>4.6277514595083842E-2</v>
      </c>
      <c r="L106" s="81"/>
    </row>
    <row r="107" spans="1:12" x14ac:dyDescent="0.25">
      <c r="A107" s="164" t="s">
        <v>98</v>
      </c>
      <c r="B107" s="161" t="s">
        <v>99</v>
      </c>
      <c r="C107" s="162">
        <v>0</v>
      </c>
      <c r="D107" s="162">
        <v>13267</v>
      </c>
      <c r="E107" s="162">
        <v>14486</v>
      </c>
      <c r="F107" s="162">
        <v>21668</v>
      </c>
      <c r="G107" s="162">
        <v>15353</v>
      </c>
      <c r="H107" s="162">
        <v>18439</v>
      </c>
      <c r="I107" s="163">
        <f>IFERROR(H107/G107-1,"-")</f>
        <v>0.2010030612909528</v>
      </c>
      <c r="J107" s="162">
        <f t="shared" ref="J107:J117" si="35">H107-G107</f>
        <v>3086</v>
      </c>
      <c r="K107" s="163">
        <f>H107/H$8</f>
        <v>6.6069784799327224E-3</v>
      </c>
      <c r="L107" s="81"/>
    </row>
    <row r="108" spans="1:12" x14ac:dyDescent="0.25">
      <c r="A108" s="164" t="s">
        <v>105</v>
      </c>
      <c r="B108" s="165" t="s">
        <v>105</v>
      </c>
      <c r="C108" s="166">
        <v>0</v>
      </c>
      <c r="D108" s="166">
        <v>12251</v>
      </c>
      <c r="E108" s="166">
        <v>6248</v>
      </c>
      <c r="F108" s="166">
        <v>10451</v>
      </c>
      <c r="G108" s="166">
        <v>3172</v>
      </c>
      <c r="H108" s="166">
        <v>5985</v>
      </c>
      <c r="I108" s="167">
        <f>IFERROR(H108/G108-1,"-")</f>
        <v>0.88682219419924335</v>
      </c>
      <c r="J108" s="166">
        <f t="shared" si="35"/>
        <v>2813</v>
      </c>
      <c r="K108" s="167">
        <f>H108/H$8</f>
        <v>2.144517934942098E-3</v>
      </c>
      <c r="L108" s="81"/>
    </row>
    <row r="109" spans="1:12" x14ac:dyDescent="0.25">
      <c r="A109" s="164" t="s">
        <v>102</v>
      </c>
      <c r="B109" s="165" t="s">
        <v>102</v>
      </c>
      <c r="C109" s="166">
        <v>0</v>
      </c>
      <c r="D109" s="166">
        <v>1016</v>
      </c>
      <c r="E109" s="166">
        <v>8238</v>
      </c>
      <c r="F109" s="166">
        <v>11217</v>
      </c>
      <c r="G109" s="166">
        <v>12181</v>
      </c>
      <c r="H109" s="166">
        <v>12454</v>
      </c>
      <c r="I109" s="167">
        <f>IFERROR(H109/G109-1,"-")</f>
        <v>2.2411953041622246E-2</v>
      </c>
      <c r="J109" s="166">
        <f t="shared" si="35"/>
        <v>273</v>
      </c>
      <c r="K109" s="167">
        <f>H109/H$8</f>
        <v>4.4624605449906244E-3</v>
      </c>
      <c r="L109" s="81"/>
    </row>
    <row r="110" spans="1:12" x14ac:dyDescent="0.25">
      <c r="A110" s="164"/>
      <c r="B110" s="161" t="s">
        <v>109</v>
      </c>
      <c r="C110" s="162">
        <v>0</v>
      </c>
      <c r="D110" s="162">
        <v>21667</v>
      </c>
      <c r="E110" s="162">
        <v>98530</v>
      </c>
      <c r="F110" s="162">
        <v>100611</v>
      </c>
      <c r="G110" s="162">
        <v>97680</v>
      </c>
      <c r="H110" s="162">
        <v>110714</v>
      </c>
      <c r="I110" s="163">
        <f>IFERROR(H110/G110-1,"-")</f>
        <v>0.13343570843570851</v>
      </c>
      <c r="J110" s="162">
        <f t="shared" si="35"/>
        <v>13034</v>
      </c>
      <c r="K110" s="163">
        <f>H110/H$8</f>
        <v>3.9670536115151117E-2</v>
      </c>
      <c r="L110" s="81"/>
    </row>
    <row r="111" spans="1:12" s="57" customFormat="1" x14ac:dyDescent="0.25">
      <c r="A111" s="164"/>
      <c r="B111" s="165" t="s">
        <v>112</v>
      </c>
      <c r="C111" s="166">
        <v>0</v>
      </c>
      <c r="D111" s="166">
        <v>2300</v>
      </c>
      <c r="E111" s="166">
        <v>62277</v>
      </c>
      <c r="F111" s="166">
        <v>61897</v>
      </c>
      <c r="G111" s="166">
        <v>58370</v>
      </c>
      <c r="H111" s="166">
        <v>62530</v>
      </c>
      <c r="I111" s="167">
        <f t="shared" ref="I111:I118" si="36">IFERROR(H111/G111-1,"-")</f>
        <v>7.1269487750556859E-2</v>
      </c>
      <c r="J111" s="166">
        <f t="shared" si="35"/>
        <v>4160</v>
      </c>
      <c r="K111" s="167">
        <f t="shared" ref="K111:K118" si="37">H111/H$8</f>
        <v>2.2405464740506163E-2</v>
      </c>
      <c r="L111" s="168"/>
    </row>
    <row r="112" spans="1:12" s="57" customFormat="1" x14ac:dyDescent="0.25">
      <c r="A112" s="164"/>
      <c r="B112" s="165" t="s">
        <v>115</v>
      </c>
      <c r="C112" s="166">
        <v>0</v>
      </c>
      <c r="D112" s="166">
        <v>5579</v>
      </c>
      <c r="E112" s="166">
        <v>3719</v>
      </c>
      <c r="F112" s="166">
        <v>6723</v>
      </c>
      <c r="G112" s="166">
        <v>4485</v>
      </c>
      <c r="H112" s="166">
        <v>6702</v>
      </c>
      <c r="I112" s="167">
        <f t="shared" si="36"/>
        <v>0.49431438127090299</v>
      </c>
      <c r="J112" s="166">
        <f t="shared" si="35"/>
        <v>2217</v>
      </c>
      <c r="K112" s="167">
        <f t="shared" si="37"/>
        <v>2.401430108601828E-3</v>
      </c>
      <c r="L112" s="168"/>
    </row>
    <row r="113" spans="1:12" x14ac:dyDescent="0.25">
      <c r="A113" s="164"/>
      <c r="B113" s="165" t="s">
        <v>118</v>
      </c>
      <c r="C113" s="166">
        <v>0</v>
      </c>
      <c r="D113" s="166">
        <v>5689</v>
      </c>
      <c r="E113" s="166">
        <v>7206</v>
      </c>
      <c r="F113" s="166">
        <v>9264</v>
      </c>
      <c r="G113" s="166">
        <v>7525</v>
      </c>
      <c r="H113" s="166">
        <v>11050</v>
      </c>
      <c r="I113" s="167">
        <f t="shared" si="36"/>
        <v>0.46843853820598014</v>
      </c>
      <c r="J113" s="166">
        <f t="shared" si="35"/>
        <v>3525</v>
      </c>
      <c r="K113" s="167">
        <f t="shared" si="37"/>
        <v>3.9593856610042081E-3</v>
      </c>
      <c r="L113" s="81"/>
    </row>
    <row r="114" spans="1:12" x14ac:dyDescent="0.25">
      <c r="A114" s="164"/>
      <c r="B114" s="165" t="s">
        <v>125</v>
      </c>
      <c r="C114" s="166">
        <v>0</v>
      </c>
      <c r="D114" s="166">
        <v>283</v>
      </c>
      <c r="E114" s="166">
        <v>3263</v>
      </c>
      <c r="F114" s="166">
        <v>4140</v>
      </c>
      <c r="G114" s="166">
        <v>4037</v>
      </c>
      <c r="H114" s="166">
        <v>4857</v>
      </c>
      <c r="I114" s="167">
        <f t="shared" si="36"/>
        <v>0.20312112955164729</v>
      </c>
      <c r="J114" s="166">
        <f t="shared" si="35"/>
        <v>820</v>
      </c>
      <c r="K114" s="167">
        <f t="shared" si="37"/>
        <v>1.7403381136196776E-3</v>
      </c>
      <c r="L114" s="81"/>
    </row>
    <row r="115" spans="1:12" x14ac:dyDescent="0.25">
      <c r="A115" s="164"/>
      <c r="B115" s="165" t="s">
        <v>121</v>
      </c>
      <c r="C115" s="166">
        <v>0</v>
      </c>
      <c r="D115" s="166">
        <v>1103</v>
      </c>
      <c r="E115" s="166">
        <v>5354</v>
      </c>
      <c r="F115" s="166">
        <v>2209</v>
      </c>
      <c r="G115" s="166">
        <v>2779</v>
      </c>
      <c r="H115" s="166">
        <v>2919</v>
      </c>
      <c r="I115" s="167">
        <f t="shared" si="36"/>
        <v>5.0377833753148638E-2</v>
      </c>
      <c r="J115" s="166">
        <f t="shared" si="35"/>
        <v>140</v>
      </c>
      <c r="K115" s="167">
        <f t="shared" si="37"/>
        <v>1.0459227823050934E-3</v>
      </c>
      <c r="L115" s="81"/>
    </row>
    <row r="116" spans="1:12" x14ac:dyDescent="0.25">
      <c r="A116" s="164"/>
      <c r="B116" s="165" t="s">
        <v>130</v>
      </c>
      <c r="C116" s="166">
        <v>0</v>
      </c>
      <c r="D116" s="166">
        <v>27</v>
      </c>
      <c r="E116" s="166">
        <v>510</v>
      </c>
      <c r="F116" s="166">
        <v>404</v>
      </c>
      <c r="G116" s="166">
        <v>629</v>
      </c>
      <c r="H116" s="166">
        <v>896</v>
      </c>
      <c r="I116" s="167">
        <f t="shared" si="36"/>
        <v>0.42448330683624791</v>
      </c>
      <c r="J116" s="166">
        <f t="shared" si="35"/>
        <v>267</v>
      </c>
      <c r="K116" s="167">
        <f t="shared" si="37"/>
        <v>3.2105063821355386E-4</v>
      </c>
      <c r="L116" s="81"/>
    </row>
    <row r="117" spans="1:12" x14ac:dyDescent="0.25">
      <c r="A117" s="164" t="s">
        <v>146</v>
      </c>
      <c r="B117" s="165" t="s">
        <v>133</v>
      </c>
      <c r="C117" s="166">
        <v>0</v>
      </c>
      <c r="D117" s="166">
        <v>10</v>
      </c>
      <c r="E117" s="166">
        <v>782</v>
      </c>
      <c r="F117" s="166">
        <v>140</v>
      </c>
      <c r="G117" s="166">
        <v>613</v>
      </c>
      <c r="H117" s="166">
        <v>526</v>
      </c>
      <c r="I117" s="167">
        <f t="shared" si="36"/>
        <v>-0.1419249592169658</v>
      </c>
      <c r="J117" s="166">
        <f t="shared" si="35"/>
        <v>-87</v>
      </c>
      <c r="K117" s="167">
        <f t="shared" si="37"/>
        <v>1.88473923772689E-4</v>
      </c>
      <c r="L117" s="81"/>
    </row>
    <row r="118" spans="1:12" x14ac:dyDescent="0.25">
      <c r="A118" s="164" t="s">
        <v>147</v>
      </c>
      <c r="B118" s="170" t="s">
        <v>147</v>
      </c>
      <c r="C118" s="171">
        <f t="shared" ref="C118" si="38">C110-SUM(C111:C117)</f>
        <v>0</v>
      </c>
      <c r="D118" s="171">
        <f t="shared" ref="D118:H118" si="39">D110-SUM(D111:D117)</f>
        <v>6676</v>
      </c>
      <c r="E118" s="171">
        <f t="shared" si="39"/>
        <v>15419</v>
      </c>
      <c r="F118" s="171">
        <f t="shared" si="39"/>
        <v>15834</v>
      </c>
      <c r="G118" s="171">
        <f t="shared" si="39"/>
        <v>19242</v>
      </c>
      <c r="H118" s="171">
        <f t="shared" si="39"/>
        <v>21234</v>
      </c>
      <c r="I118" s="172">
        <f t="shared" si="36"/>
        <v>0.10352354225132521</v>
      </c>
      <c r="J118" s="171">
        <f>H118-G118</f>
        <v>1992</v>
      </c>
      <c r="K118" s="172">
        <f t="shared" si="37"/>
        <v>7.6084701471279045E-3</v>
      </c>
      <c r="L118" s="81"/>
    </row>
    <row r="119" spans="1:12" s="148" customFormat="1" x14ac:dyDescent="0.25">
      <c r="A119" s="164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2" x14ac:dyDescent="0.25">
      <c r="A120" s="164"/>
      <c r="B120" s="158" t="s">
        <v>70</v>
      </c>
      <c r="C120" s="178">
        <v>0</v>
      </c>
      <c r="D120" s="178">
        <v>19557</v>
      </c>
      <c r="E120" s="178">
        <v>43531</v>
      </c>
      <c r="F120" s="178">
        <v>42717</v>
      </c>
      <c r="G120" s="178">
        <v>46133</v>
      </c>
      <c r="H120" s="178">
        <v>47123</v>
      </c>
      <c r="I120" s="179">
        <f>IFERROR(H120/G120-1,"-")</f>
        <v>2.1459692627836979E-2</v>
      </c>
      <c r="J120" s="178">
        <f>H120-G120</f>
        <v>990</v>
      </c>
      <c r="K120" s="179">
        <f>H120/H$8</f>
        <v>1.6884898688099663E-2</v>
      </c>
      <c r="L120" s="81"/>
    </row>
    <row r="121" spans="1:12" x14ac:dyDescent="0.25">
      <c r="A121" s="164" t="s">
        <v>98</v>
      </c>
      <c r="B121" s="161" t="s">
        <v>99</v>
      </c>
      <c r="C121" s="162">
        <v>0</v>
      </c>
      <c r="D121" s="162">
        <v>11550</v>
      </c>
      <c r="E121" s="162">
        <v>22061</v>
      </c>
      <c r="F121" s="162">
        <v>25115</v>
      </c>
      <c r="G121" s="162">
        <v>22776</v>
      </c>
      <c r="H121" s="162">
        <v>26836</v>
      </c>
      <c r="I121" s="163">
        <f>IFERROR(H121/G121-1,"-")</f>
        <v>0.17825781524411655</v>
      </c>
      <c r="J121" s="162">
        <f t="shared" ref="J121:J131" si="40">H121-G121</f>
        <v>4060</v>
      </c>
      <c r="K121" s="163">
        <f>H121/H$8</f>
        <v>9.6157532668514865E-3</v>
      </c>
      <c r="L121" s="81"/>
    </row>
    <row r="122" spans="1:12" x14ac:dyDescent="0.25">
      <c r="A122" s="164" t="s">
        <v>105</v>
      </c>
      <c r="B122" s="165" t="s">
        <v>105</v>
      </c>
      <c r="C122" s="166">
        <v>0</v>
      </c>
      <c r="D122" s="166">
        <v>5148</v>
      </c>
      <c r="E122" s="166">
        <v>11823</v>
      </c>
      <c r="F122" s="166">
        <v>10761</v>
      </c>
      <c r="G122" s="166">
        <v>9063</v>
      </c>
      <c r="H122" s="166">
        <v>12079</v>
      </c>
      <c r="I122" s="167">
        <f>IFERROR(H122/G122-1,"-")</f>
        <v>0.33278163963367535</v>
      </c>
      <c r="J122" s="166">
        <f t="shared" si="40"/>
        <v>3016</v>
      </c>
      <c r="K122" s="167">
        <f>H122/H$8</f>
        <v>4.3280922533275859E-3</v>
      </c>
      <c r="L122" s="81"/>
    </row>
    <row r="123" spans="1:12" x14ac:dyDescent="0.25">
      <c r="A123" s="164" t="s">
        <v>102</v>
      </c>
      <c r="B123" s="165" t="s">
        <v>102</v>
      </c>
      <c r="C123" s="166">
        <v>0</v>
      </c>
      <c r="D123" s="166">
        <v>6402</v>
      </c>
      <c r="E123" s="166">
        <v>10238</v>
      </c>
      <c r="F123" s="166">
        <v>14354</v>
      </c>
      <c r="G123" s="166">
        <v>13713</v>
      </c>
      <c r="H123" s="166">
        <v>14757</v>
      </c>
      <c r="I123" s="167">
        <f>IFERROR(H123/G123-1,"-")</f>
        <v>7.613213738788005E-2</v>
      </c>
      <c r="J123" s="166">
        <f t="shared" si="40"/>
        <v>1044</v>
      </c>
      <c r="K123" s="167">
        <f>H123/H$8</f>
        <v>5.2876610135238998E-3</v>
      </c>
      <c r="L123" s="81"/>
    </row>
    <row r="124" spans="1:12" x14ac:dyDescent="0.25">
      <c r="A124" s="164"/>
      <c r="B124" s="161" t="s">
        <v>109</v>
      </c>
      <c r="C124" s="162">
        <v>0</v>
      </c>
      <c r="D124" s="162">
        <v>8007</v>
      </c>
      <c r="E124" s="162">
        <v>21470</v>
      </c>
      <c r="F124" s="162">
        <v>17602</v>
      </c>
      <c r="G124" s="162">
        <v>23357</v>
      </c>
      <c r="H124" s="162">
        <v>20287</v>
      </c>
      <c r="I124" s="163">
        <f>IFERROR(H124/G124-1,"-")</f>
        <v>-0.13143811277133188</v>
      </c>
      <c r="J124" s="162">
        <f t="shared" si="40"/>
        <v>-3070</v>
      </c>
      <c r="K124" s="163">
        <f>H124/H$8</f>
        <v>7.2691454212481773E-3</v>
      </c>
      <c r="L124" s="81"/>
    </row>
    <row r="125" spans="1:12" s="57" customFormat="1" x14ac:dyDescent="0.25">
      <c r="A125" s="164"/>
      <c r="B125" s="165" t="s">
        <v>112</v>
      </c>
      <c r="C125" s="166">
        <v>0</v>
      </c>
      <c r="D125" s="166">
        <v>255</v>
      </c>
      <c r="E125" s="166">
        <v>2500</v>
      </c>
      <c r="F125" s="166">
        <v>2023</v>
      </c>
      <c r="G125" s="166">
        <v>3860</v>
      </c>
      <c r="H125" s="166">
        <v>2256</v>
      </c>
      <c r="I125" s="167">
        <f t="shared" ref="I125:I132" si="41">IFERROR(H125/G125-1,"-")</f>
        <v>-0.41554404145077717</v>
      </c>
      <c r="J125" s="166">
        <f t="shared" si="40"/>
        <v>-1604</v>
      </c>
      <c r="K125" s="167">
        <f t="shared" ref="K125:K132" si="42">H125/H$8</f>
        <v>8.0835964264484091E-4</v>
      </c>
      <c r="L125" s="168"/>
    </row>
    <row r="126" spans="1:12" s="57" customFormat="1" x14ac:dyDescent="0.25">
      <c r="A126" s="164"/>
      <c r="B126" s="165" t="s">
        <v>115</v>
      </c>
      <c r="C126" s="166">
        <v>0</v>
      </c>
      <c r="D126" s="166">
        <v>1047</v>
      </c>
      <c r="E126" s="166">
        <v>3126</v>
      </c>
      <c r="F126" s="166">
        <v>3248</v>
      </c>
      <c r="G126" s="166">
        <v>3013</v>
      </c>
      <c r="H126" s="166">
        <v>3430</v>
      </c>
      <c r="I126" s="167">
        <f t="shared" si="41"/>
        <v>0.13840026551609697</v>
      </c>
      <c r="J126" s="166">
        <f t="shared" si="40"/>
        <v>417</v>
      </c>
      <c r="K126" s="167">
        <f t="shared" si="42"/>
        <v>1.2290219744112609E-3</v>
      </c>
      <c r="L126" s="168"/>
    </row>
    <row r="127" spans="1:12" x14ac:dyDescent="0.25">
      <c r="A127" s="164"/>
      <c r="B127" s="165" t="s">
        <v>118</v>
      </c>
      <c r="C127" s="166">
        <v>0</v>
      </c>
      <c r="D127" s="166">
        <v>1370</v>
      </c>
      <c r="E127" s="166">
        <v>1982</v>
      </c>
      <c r="F127" s="166">
        <v>1759</v>
      </c>
      <c r="G127" s="166">
        <v>1879</v>
      </c>
      <c r="H127" s="166">
        <v>1696</v>
      </c>
      <c r="I127" s="167">
        <f t="shared" si="41"/>
        <v>-9.739222990952634E-2</v>
      </c>
      <c r="J127" s="166">
        <f t="shared" si="40"/>
        <v>-183</v>
      </c>
      <c r="K127" s="167">
        <f t="shared" si="42"/>
        <v>6.0770299376136975E-4</v>
      </c>
      <c r="L127" s="81"/>
    </row>
    <row r="128" spans="1:12" x14ac:dyDescent="0.25">
      <c r="A128" s="164"/>
      <c r="B128" s="165" t="s">
        <v>125</v>
      </c>
      <c r="C128" s="166">
        <v>0</v>
      </c>
      <c r="D128" s="166">
        <v>91</v>
      </c>
      <c r="E128" s="166">
        <v>388</v>
      </c>
      <c r="F128" s="166">
        <v>482</v>
      </c>
      <c r="G128" s="166">
        <v>538</v>
      </c>
      <c r="H128" s="166">
        <v>382</v>
      </c>
      <c r="I128" s="167">
        <f t="shared" si="41"/>
        <v>-0.28996282527881045</v>
      </c>
      <c r="J128" s="166">
        <f t="shared" si="40"/>
        <v>-156</v>
      </c>
      <c r="K128" s="167">
        <f t="shared" si="42"/>
        <v>1.3687649977408211E-4</v>
      </c>
      <c r="L128" s="81"/>
    </row>
    <row r="129" spans="1:12" x14ac:dyDescent="0.25">
      <c r="A129" s="164"/>
      <c r="B129" s="165" t="s">
        <v>121</v>
      </c>
      <c r="C129" s="166">
        <v>0</v>
      </c>
      <c r="D129" s="166">
        <v>56</v>
      </c>
      <c r="E129" s="166">
        <v>320</v>
      </c>
      <c r="F129" s="166">
        <v>425</v>
      </c>
      <c r="G129" s="166">
        <v>432</v>
      </c>
      <c r="H129" s="166">
        <v>296</v>
      </c>
      <c r="I129" s="167">
        <f t="shared" si="41"/>
        <v>-0.31481481481481477</v>
      </c>
      <c r="J129" s="166">
        <f t="shared" si="40"/>
        <v>-136</v>
      </c>
      <c r="K129" s="167">
        <f t="shared" si="42"/>
        <v>1.0606137155269189E-4</v>
      </c>
      <c r="L129" s="81"/>
    </row>
    <row r="130" spans="1:12" x14ac:dyDescent="0.25">
      <c r="A130" s="164"/>
      <c r="B130" s="165" t="s">
        <v>130</v>
      </c>
      <c r="C130" s="166">
        <v>0</v>
      </c>
      <c r="D130" s="166">
        <v>19</v>
      </c>
      <c r="E130" s="166">
        <v>251</v>
      </c>
      <c r="F130" s="166">
        <v>210</v>
      </c>
      <c r="G130" s="166">
        <v>220</v>
      </c>
      <c r="H130" s="166">
        <v>184</v>
      </c>
      <c r="I130" s="167">
        <f t="shared" si="41"/>
        <v>-0.16363636363636369</v>
      </c>
      <c r="J130" s="166">
        <f t="shared" si="40"/>
        <v>-36</v>
      </c>
      <c r="K130" s="167">
        <f t="shared" si="42"/>
        <v>6.593004177599766E-5</v>
      </c>
      <c r="L130" s="81"/>
    </row>
    <row r="131" spans="1:12" x14ac:dyDescent="0.25">
      <c r="A131" s="164" t="s">
        <v>146</v>
      </c>
      <c r="B131" s="165" t="s">
        <v>133</v>
      </c>
      <c r="C131" s="166">
        <v>0</v>
      </c>
      <c r="D131" s="166">
        <v>105</v>
      </c>
      <c r="E131" s="166">
        <v>324</v>
      </c>
      <c r="F131" s="166">
        <v>411</v>
      </c>
      <c r="G131" s="166">
        <v>581</v>
      </c>
      <c r="H131" s="166">
        <v>256</v>
      </c>
      <c r="I131" s="167">
        <f t="shared" si="41"/>
        <v>-0.55938037865748713</v>
      </c>
      <c r="J131" s="166">
        <f t="shared" si="40"/>
        <v>-325</v>
      </c>
      <c r="K131" s="167">
        <f t="shared" si="42"/>
        <v>9.1728753775301101E-5</v>
      </c>
      <c r="L131" s="81"/>
    </row>
    <row r="132" spans="1:12" x14ac:dyDescent="0.25">
      <c r="A132" s="164" t="s">
        <v>147</v>
      </c>
      <c r="B132" s="170" t="s">
        <v>147</v>
      </c>
      <c r="C132" s="171">
        <f t="shared" ref="C132" si="43">C124-SUM(C125:C131)</f>
        <v>0</v>
      </c>
      <c r="D132" s="171">
        <f t="shared" ref="D132:H132" si="44">D124-SUM(D125:D131)</f>
        <v>5064</v>
      </c>
      <c r="E132" s="171">
        <f t="shared" si="44"/>
        <v>12579</v>
      </c>
      <c r="F132" s="171">
        <f t="shared" si="44"/>
        <v>9044</v>
      </c>
      <c r="G132" s="171">
        <f t="shared" si="44"/>
        <v>12834</v>
      </c>
      <c r="H132" s="171">
        <f t="shared" si="44"/>
        <v>11787</v>
      </c>
      <c r="I132" s="172">
        <f t="shared" si="41"/>
        <v>-8.1580177653108876E-2</v>
      </c>
      <c r="J132" s="171">
        <f>H132-G132</f>
        <v>-1047</v>
      </c>
      <c r="K132" s="172">
        <f t="shared" si="42"/>
        <v>4.223464143552633E-3</v>
      </c>
      <c r="L132" s="81"/>
    </row>
    <row r="133" spans="1:12" s="148" customFormat="1" x14ac:dyDescent="0.25">
      <c r="A133" s="164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2" x14ac:dyDescent="0.25">
      <c r="A134" s="164"/>
      <c r="B134" s="158" t="s">
        <v>70</v>
      </c>
      <c r="C134" s="178">
        <v>0</v>
      </c>
      <c r="D134" s="178">
        <v>22148</v>
      </c>
      <c r="E134" s="178">
        <v>152510</v>
      </c>
      <c r="F134" s="178">
        <v>144835</v>
      </c>
      <c r="G134" s="178">
        <v>154662</v>
      </c>
      <c r="H134" s="178">
        <v>160144</v>
      </c>
      <c r="I134" s="179">
        <f>IFERROR(H134/G134-1,"-")</f>
        <v>3.5445034979503687E-2</v>
      </c>
      <c r="J134" s="178">
        <f>H134-G134</f>
        <v>5482</v>
      </c>
      <c r="K134" s="179">
        <f>H134/H$8</f>
        <v>5.7382068533561793E-2</v>
      </c>
      <c r="L134" s="81"/>
    </row>
    <row r="135" spans="1:12" x14ac:dyDescent="0.25">
      <c r="A135" s="164" t="s">
        <v>98</v>
      </c>
      <c r="B135" s="161" t="s">
        <v>99</v>
      </c>
      <c r="C135" s="162">
        <v>0</v>
      </c>
      <c r="D135" s="162">
        <v>10350</v>
      </c>
      <c r="E135" s="162">
        <v>8585</v>
      </c>
      <c r="F135" s="162">
        <v>11356</v>
      </c>
      <c r="G135" s="162">
        <v>5241</v>
      </c>
      <c r="H135" s="162">
        <v>8301</v>
      </c>
      <c r="I135" s="163">
        <f>IFERROR(H135/G135-1,"-")</f>
        <v>0.58385804235832861</v>
      </c>
      <c r="J135" s="162">
        <f t="shared" ref="J135:J145" si="45">H135-G135</f>
        <v>3060</v>
      </c>
      <c r="K135" s="163">
        <f>H135/H$8</f>
        <v>2.9743765042530251E-3</v>
      </c>
      <c r="L135" s="81"/>
    </row>
    <row r="136" spans="1:12" x14ac:dyDescent="0.25">
      <c r="A136" s="164" t="s">
        <v>105</v>
      </c>
      <c r="B136" s="165" t="s">
        <v>105</v>
      </c>
      <c r="C136" s="166">
        <v>0</v>
      </c>
      <c r="D136" s="166">
        <v>8725</v>
      </c>
      <c r="E136" s="166">
        <v>5975</v>
      </c>
      <c r="F136" s="166">
        <v>7930</v>
      </c>
      <c r="G136" s="166">
        <v>2539</v>
      </c>
      <c r="H136" s="166">
        <v>3099</v>
      </c>
      <c r="I136" s="167">
        <f>IFERROR(H136/G136-1,"-")</f>
        <v>0.22055927530523833</v>
      </c>
      <c r="J136" s="166">
        <f t="shared" si="45"/>
        <v>560</v>
      </c>
      <c r="K136" s="167">
        <f>H136/H$8</f>
        <v>1.110419562303352E-3</v>
      </c>
      <c r="L136" s="81"/>
    </row>
    <row r="137" spans="1:12" x14ac:dyDescent="0.25">
      <c r="A137" s="164" t="s">
        <v>102</v>
      </c>
      <c r="B137" s="165" t="s">
        <v>102</v>
      </c>
      <c r="C137" s="166">
        <v>0</v>
      </c>
      <c r="D137" s="166">
        <v>1625</v>
      </c>
      <c r="E137" s="166">
        <v>2610</v>
      </c>
      <c r="F137" s="166">
        <v>3426</v>
      </c>
      <c r="G137" s="166">
        <v>2702</v>
      </c>
      <c r="H137" s="166">
        <v>5202</v>
      </c>
      <c r="I137" s="167">
        <f>IFERROR(H137/G137-1,"-")</f>
        <v>0.92524056254626208</v>
      </c>
      <c r="J137" s="166">
        <f t="shared" si="45"/>
        <v>2500</v>
      </c>
      <c r="K137" s="167">
        <f>H137/H$8</f>
        <v>1.8639569419496732E-3</v>
      </c>
      <c r="L137" s="81"/>
    </row>
    <row r="138" spans="1:12" x14ac:dyDescent="0.25">
      <c r="A138" s="164"/>
      <c r="B138" s="161" t="s">
        <v>109</v>
      </c>
      <c r="C138" s="162">
        <v>0</v>
      </c>
      <c r="D138" s="162">
        <v>11798</v>
      </c>
      <c r="E138" s="162">
        <v>143925</v>
      </c>
      <c r="F138" s="162">
        <v>133479</v>
      </c>
      <c r="G138" s="162">
        <v>149421</v>
      </c>
      <c r="H138" s="162">
        <v>151843</v>
      </c>
      <c r="I138" s="163">
        <f>IFERROR(H138/G138-1,"-")</f>
        <v>1.6209234311107545E-2</v>
      </c>
      <c r="J138" s="162">
        <f t="shared" si="45"/>
        <v>2422</v>
      </c>
      <c r="K138" s="163">
        <f>H138/H$8</f>
        <v>5.4407692029308771E-2</v>
      </c>
      <c r="L138" s="81"/>
    </row>
    <row r="139" spans="1:12" s="57" customFormat="1" x14ac:dyDescent="0.25">
      <c r="A139" s="164"/>
      <c r="B139" s="165" t="s">
        <v>112</v>
      </c>
      <c r="C139" s="166">
        <v>0</v>
      </c>
      <c r="D139" s="166">
        <v>89</v>
      </c>
      <c r="E139" s="166">
        <v>69119</v>
      </c>
      <c r="F139" s="166">
        <v>48951</v>
      </c>
      <c r="G139" s="166">
        <v>65140</v>
      </c>
      <c r="H139" s="166">
        <v>70585</v>
      </c>
      <c r="I139" s="167">
        <f t="shared" ref="I139:I146" si="46">IFERROR(H139/G139-1,"-")</f>
        <v>8.3589192508443322E-2</v>
      </c>
      <c r="J139" s="166">
        <f t="shared" si="45"/>
        <v>5445</v>
      </c>
      <c r="K139" s="167">
        <f t="shared" ref="K139:K146" si="47">H139/H$8</f>
        <v>2.5291695645428235E-2</v>
      </c>
      <c r="L139" s="168"/>
    </row>
    <row r="140" spans="1:12" s="57" customFormat="1" x14ac:dyDescent="0.25">
      <c r="A140" s="164"/>
      <c r="B140" s="165" t="s">
        <v>115</v>
      </c>
      <c r="C140" s="166">
        <v>0</v>
      </c>
      <c r="D140" s="166">
        <v>1975</v>
      </c>
      <c r="E140" s="166">
        <v>11437</v>
      </c>
      <c r="F140" s="166">
        <v>12234</v>
      </c>
      <c r="G140" s="166">
        <v>15780</v>
      </c>
      <c r="H140" s="166">
        <v>16806</v>
      </c>
      <c r="I140" s="167">
        <f t="shared" si="46"/>
        <v>6.5019011406844074E-2</v>
      </c>
      <c r="J140" s="166">
        <f t="shared" si="45"/>
        <v>1026</v>
      </c>
      <c r="K140" s="167">
        <f t="shared" si="47"/>
        <v>6.0218493591707436E-3</v>
      </c>
      <c r="L140" s="168"/>
    </row>
    <row r="141" spans="1:12" x14ac:dyDescent="0.25">
      <c r="A141" s="164"/>
      <c r="B141" s="165" t="s">
        <v>118</v>
      </c>
      <c r="C141" s="166">
        <v>0</v>
      </c>
      <c r="D141" s="166">
        <v>1921</v>
      </c>
      <c r="E141" s="166">
        <v>16101</v>
      </c>
      <c r="F141" s="166">
        <v>17559</v>
      </c>
      <c r="G141" s="166">
        <v>18946</v>
      </c>
      <c r="H141" s="166">
        <v>13583</v>
      </c>
      <c r="I141" s="167">
        <f t="shared" si="46"/>
        <v>-0.28306766599809985</v>
      </c>
      <c r="J141" s="166">
        <f t="shared" si="45"/>
        <v>-5363</v>
      </c>
      <c r="K141" s="167">
        <f t="shared" si="47"/>
        <v>4.8669986817574803E-3</v>
      </c>
      <c r="L141" s="81"/>
    </row>
    <row r="142" spans="1:12" x14ac:dyDescent="0.25">
      <c r="A142" s="164"/>
      <c r="B142" s="165" t="s">
        <v>125</v>
      </c>
      <c r="C142" s="166">
        <v>0</v>
      </c>
      <c r="D142" s="166">
        <v>71</v>
      </c>
      <c r="E142" s="166">
        <v>5717</v>
      </c>
      <c r="F142" s="166">
        <v>7114</v>
      </c>
      <c r="G142" s="166">
        <v>4758</v>
      </c>
      <c r="H142" s="166">
        <v>4247</v>
      </c>
      <c r="I142" s="167">
        <f t="shared" si="46"/>
        <v>-0.10739806641445981</v>
      </c>
      <c r="J142" s="166">
        <f t="shared" si="45"/>
        <v>-511</v>
      </c>
      <c r="K142" s="167">
        <f t="shared" si="47"/>
        <v>1.5217656925144679E-3</v>
      </c>
      <c r="L142" s="81"/>
    </row>
    <row r="143" spans="1:12" x14ac:dyDescent="0.25">
      <c r="A143" s="164"/>
      <c r="B143" s="165" t="s">
        <v>121</v>
      </c>
      <c r="C143" s="166">
        <v>0</v>
      </c>
      <c r="D143" s="166">
        <v>172</v>
      </c>
      <c r="E143" s="166">
        <v>3467</v>
      </c>
      <c r="F143" s="166">
        <v>2782</v>
      </c>
      <c r="G143" s="166">
        <v>3507</v>
      </c>
      <c r="H143" s="166">
        <v>3393</v>
      </c>
      <c r="I143" s="167">
        <f t="shared" si="46"/>
        <v>-3.2506415739948724E-2</v>
      </c>
      <c r="J143" s="166">
        <f t="shared" si="45"/>
        <v>-114</v>
      </c>
      <c r="K143" s="167">
        <f t="shared" si="47"/>
        <v>1.2157643029671744E-3</v>
      </c>
      <c r="L143" s="81"/>
    </row>
    <row r="144" spans="1:12" x14ac:dyDescent="0.25">
      <c r="A144" s="164"/>
      <c r="B144" s="165" t="s">
        <v>130</v>
      </c>
      <c r="C144" s="166">
        <v>0</v>
      </c>
      <c r="D144" s="166">
        <v>0</v>
      </c>
      <c r="E144" s="166">
        <v>2697</v>
      </c>
      <c r="F144" s="166">
        <v>1857</v>
      </c>
      <c r="G144" s="166">
        <v>1498</v>
      </c>
      <c r="H144" s="166">
        <v>2670</v>
      </c>
      <c r="I144" s="167">
        <f t="shared" si="46"/>
        <v>0.78237650200267028</v>
      </c>
      <c r="J144" s="166">
        <f t="shared" si="45"/>
        <v>1172</v>
      </c>
      <c r="K144" s="167">
        <f t="shared" si="47"/>
        <v>9.5670223664083575E-4</v>
      </c>
      <c r="L144" s="81"/>
    </row>
    <row r="145" spans="1:12" x14ac:dyDescent="0.25">
      <c r="A145" s="164" t="s">
        <v>146</v>
      </c>
      <c r="B145" s="165" t="s">
        <v>133</v>
      </c>
      <c r="C145" s="166">
        <v>0</v>
      </c>
      <c r="D145" s="166">
        <v>0</v>
      </c>
      <c r="E145" s="166">
        <v>1354</v>
      </c>
      <c r="F145" s="166">
        <v>2417</v>
      </c>
      <c r="G145" s="166">
        <v>920</v>
      </c>
      <c r="H145" s="166">
        <v>897</v>
      </c>
      <c r="I145" s="167">
        <f t="shared" si="46"/>
        <v>-2.5000000000000022E-2</v>
      </c>
      <c r="J145" s="166">
        <f t="shared" si="45"/>
        <v>-23</v>
      </c>
      <c r="K145" s="167">
        <f t="shared" si="47"/>
        <v>3.2140895365798865E-4</v>
      </c>
      <c r="L145" s="81"/>
    </row>
    <row r="146" spans="1:12" x14ac:dyDescent="0.25">
      <c r="A146" s="164" t="s">
        <v>147</v>
      </c>
      <c r="B146" s="170" t="s">
        <v>147</v>
      </c>
      <c r="C146" s="171">
        <f t="shared" ref="C146" si="48">C138-SUM(C139:C145)</f>
        <v>0</v>
      </c>
      <c r="D146" s="171">
        <f t="shared" ref="D146:H146" si="49">D138-SUM(D139:D145)</f>
        <v>7570</v>
      </c>
      <c r="E146" s="171">
        <f t="shared" si="49"/>
        <v>34033</v>
      </c>
      <c r="F146" s="171">
        <f t="shared" si="49"/>
        <v>40565</v>
      </c>
      <c r="G146" s="171">
        <f t="shared" si="49"/>
        <v>38872</v>
      </c>
      <c r="H146" s="171">
        <f t="shared" si="49"/>
        <v>39662</v>
      </c>
      <c r="I146" s="172">
        <f t="shared" si="46"/>
        <v>2.0323111751389122E-2</v>
      </c>
      <c r="J146" s="171">
        <f>H146-G146</f>
        <v>790</v>
      </c>
      <c r="K146" s="172">
        <f t="shared" si="47"/>
        <v>1.4211507157171845E-2</v>
      </c>
      <c r="L146" s="81"/>
    </row>
    <row r="147" spans="1:12" s="148" customFormat="1" x14ac:dyDescent="0.25">
      <c r="A147" s="164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</row>
    <row r="148" spans="1:12" x14ac:dyDescent="0.25">
      <c r="A148" s="164"/>
      <c r="B148" s="158" t="s">
        <v>70</v>
      </c>
      <c r="C148" s="178">
        <v>0</v>
      </c>
      <c r="D148" s="178">
        <v>12808</v>
      </c>
      <c r="E148" s="178">
        <v>49894</v>
      </c>
      <c r="F148" s="178">
        <v>65750</v>
      </c>
      <c r="G148" s="178">
        <v>62495</v>
      </c>
      <c r="H148" s="178">
        <v>61300</v>
      </c>
      <c r="I148" s="179">
        <f>IFERROR(H148/G148-1,"-")</f>
        <v>-1.9121529722377795E-2</v>
      </c>
      <c r="J148" s="178">
        <f>H148-G148</f>
        <v>-1195</v>
      </c>
      <c r="K148" s="179">
        <f>H148/H$8</f>
        <v>2.1964736743851396E-2</v>
      </c>
      <c r="L148" s="81"/>
    </row>
    <row r="149" spans="1:12" x14ac:dyDescent="0.25">
      <c r="A149" s="164" t="s">
        <v>98</v>
      </c>
      <c r="B149" s="161" t="s">
        <v>99</v>
      </c>
      <c r="C149" s="162">
        <v>0</v>
      </c>
      <c r="D149" s="162">
        <v>7513</v>
      </c>
      <c r="E149" s="162">
        <v>19337</v>
      </c>
      <c r="F149" s="162">
        <v>27428</v>
      </c>
      <c r="G149" s="162">
        <v>23889</v>
      </c>
      <c r="H149" s="162">
        <v>26502</v>
      </c>
      <c r="I149" s="163">
        <f>IFERROR(H149/G149-1,"-")</f>
        <v>0.10938088660052747</v>
      </c>
      <c r="J149" s="162">
        <f t="shared" ref="J149:J159" si="50">H149-G149</f>
        <v>2613</v>
      </c>
      <c r="K149" s="163">
        <f>H149/H$8</f>
        <v>9.496075908410272E-3</v>
      </c>
      <c r="L149" s="81"/>
    </row>
    <row r="150" spans="1:12" x14ac:dyDescent="0.25">
      <c r="A150" s="164" t="s">
        <v>105</v>
      </c>
      <c r="B150" s="165" t="s">
        <v>105</v>
      </c>
      <c r="C150" s="166">
        <v>0</v>
      </c>
      <c r="D150" s="166">
        <v>5991</v>
      </c>
      <c r="E150" s="166">
        <v>8540</v>
      </c>
      <c r="F150" s="166">
        <v>17286</v>
      </c>
      <c r="G150" s="166">
        <v>14593</v>
      </c>
      <c r="H150" s="166">
        <v>16974</v>
      </c>
      <c r="I150" s="167">
        <f>IFERROR(H150/G150-1,"-")</f>
        <v>0.16316041937915449</v>
      </c>
      <c r="J150" s="166">
        <f t="shared" si="50"/>
        <v>2381</v>
      </c>
      <c r="K150" s="167">
        <f>H150/H$8</f>
        <v>6.0820463538357851E-3</v>
      </c>
      <c r="L150" s="81"/>
    </row>
    <row r="151" spans="1:12" x14ac:dyDescent="0.25">
      <c r="A151" s="164" t="s">
        <v>102</v>
      </c>
      <c r="B151" s="165" t="s">
        <v>102</v>
      </c>
      <c r="C151" s="166">
        <v>0</v>
      </c>
      <c r="D151" s="166">
        <v>1522</v>
      </c>
      <c r="E151" s="166">
        <v>10797</v>
      </c>
      <c r="F151" s="166">
        <v>10142</v>
      </c>
      <c r="G151" s="166">
        <v>9296</v>
      </c>
      <c r="H151" s="166">
        <v>9528</v>
      </c>
      <c r="I151" s="167">
        <f>IFERROR(H151/G151-1,"-")</f>
        <v>2.4956970740103168E-2</v>
      </c>
      <c r="J151" s="166">
        <f t="shared" si="50"/>
        <v>232</v>
      </c>
      <c r="K151" s="167">
        <f>H151/H$8</f>
        <v>3.4140295545744877E-3</v>
      </c>
      <c r="L151" s="81"/>
    </row>
    <row r="152" spans="1:12" x14ac:dyDescent="0.25">
      <c r="A152" s="164"/>
      <c r="B152" s="161" t="s">
        <v>109</v>
      </c>
      <c r="C152" s="162">
        <v>0</v>
      </c>
      <c r="D152" s="162">
        <v>5295</v>
      </c>
      <c r="E152" s="162">
        <v>30557</v>
      </c>
      <c r="F152" s="162">
        <v>38322</v>
      </c>
      <c r="G152" s="162">
        <v>38606</v>
      </c>
      <c r="H152" s="162">
        <v>34798</v>
      </c>
      <c r="I152" s="163">
        <f>IFERROR(H152/G152-1,"-")</f>
        <v>-9.8637517484328807E-2</v>
      </c>
      <c r="J152" s="162">
        <f t="shared" si="50"/>
        <v>-3808</v>
      </c>
      <c r="K152" s="163">
        <f>H152/H$8</f>
        <v>1.2468660835441124E-2</v>
      </c>
      <c r="L152" s="81"/>
    </row>
    <row r="153" spans="1:12" s="57" customFormat="1" x14ac:dyDescent="0.25">
      <c r="A153" s="164"/>
      <c r="B153" s="165" t="s">
        <v>112</v>
      </c>
      <c r="C153" s="166">
        <v>0</v>
      </c>
      <c r="D153" s="166">
        <v>295</v>
      </c>
      <c r="E153" s="166">
        <v>10969</v>
      </c>
      <c r="F153" s="166">
        <v>17665</v>
      </c>
      <c r="G153" s="166">
        <v>16832</v>
      </c>
      <c r="H153" s="166">
        <v>9428</v>
      </c>
      <c r="I153" s="167">
        <f t="shared" ref="I153:I160" si="51">IFERROR(H153/G153-1,"-")</f>
        <v>-0.43987642585551334</v>
      </c>
      <c r="J153" s="166">
        <f t="shared" si="50"/>
        <v>-7404</v>
      </c>
      <c r="K153" s="167">
        <f t="shared" ref="K153:K160" si="52">H153/H$8</f>
        <v>3.3781980101310108E-3</v>
      </c>
      <c r="L153" s="168"/>
    </row>
    <row r="154" spans="1:12" s="57" customFormat="1" x14ac:dyDescent="0.25">
      <c r="A154" s="164"/>
      <c r="B154" s="165" t="s">
        <v>115</v>
      </c>
      <c r="C154" s="166">
        <v>0</v>
      </c>
      <c r="D154" s="166">
        <v>1209</v>
      </c>
      <c r="E154" s="166">
        <v>8916</v>
      </c>
      <c r="F154" s="166">
        <v>7079</v>
      </c>
      <c r="G154" s="166">
        <v>8395</v>
      </c>
      <c r="H154" s="166">
        <v>8746</v>
      </c>
      <c r="I154" s="167">
        <f t="shared" si="51"/>
        <v>4.1810601548540882E-2</v>
      </c>
      <c r="J154" s="166">
        <f t="shared" si="50"/>
        <v>351</v>
      </c>
      <c r="K154" s="167">
        <f t="shared" si="52"/>
        <v>3.1338268770264976E-3</v>
      </c>
      <c r="L154" s="168"/>
    </row>
    <row r="155" spans="1:12" x14ac:dyDescent="0.25">
      <c r="A155" s="164"/>
      <c r="B155" s="165" t="s">
        <v>118</v>
      </c>
      <c r="C155" s="166">
        <v>0</v>
      </c>
      <c r="D155" s="166">
        <v>1041</v>
      </c>
      <c r="E155" s="166">
        <v>3208</v>
      </c>
      <c r="F155" s="166">
        <v>5183</v>
      </c>
      <c r="G155" s="166">
        <v>2957</v>
      </c>
      <c r="H155" s="166">
        <v>9904</v>
      </c>
      <c r="I155" s="167">
        <f t="shared" si="51"/>
        <v>2.3493405478525533</v>
      </c>
      <c r="J155" s="166">
        <f t="shared" si="50"/>
        <v>6947</v>
      </c>
      <c r="K155" s="167">
        <f t="shared" si="52"/>
        <v>3.5487561616819614E-3</v>
      </c>
      <c r="L155" s="81"/>
    </row>
    <row r="156" spans="1:12" x14ac:dyDescent="0.25">
      <c r="A156" s="164"/>
      <c r="B156" s="165" t="s">
        <v>125</v>
      </c>
      <c r="C156" s="166">
        <v>0</v>
      </c>
      <c r="D156" s="166">
        <v>169</v>
      </c>
      <c r="E156" s="166">
        <v>746</v>
      </c>
      <c r="F156" s="166">
        <v>807</v>
      </c>
      <c r="G156" s="166">
        <v>1280</v>
      </c>
      <c r="H156" s="166">
        <v>825</v>
      </c>
      <c r="I156" s="167">
        <f t="shared" si="51"/>
        <v>-0.35546875</v>
      </c>
      <c r="J156" s="166">
        <f t="shared" si="50"/>
        <v>-455</v>
      </c>
      <c r="K156" s="167">
        <f t="shared" si="52"/>
        <v>2.9561024165868517E-4</v>
      </c>
      <c r="L156" s="81"/>
    </row>
    <row r="157" spans="1:12" x14ac:dyDescent="0.25">
      <c r="A157" s="164"/>
      <c r="B157" s="165" t="s">
        <v>121</v>
      </c>
      <c r="C157" s="166">
        <v>0</v>
      </c>
      <c r="D157" s="166">
        <v>159</v>
      </c>
      <c r="E157" s="166">
        <v>1973</v>
      </c>
      <c r="F157" s="166">
        <v>2066</v>
      </c>
      <c r="G157" s="166">
        <v>2428</v>
      </c>
      <c r="H157" s="166">
        <v>1024</v>
      </c>
      <c r="I157" s="167">
        <f t="shared" si="51"/>
        <v>-0.57825370675453047</v>
      </c>
      <c r="J157" s="166">
        <f t="shared" si="50"/>
        <v>-1404</v>
      </c>
      <c r="K157" s="167">
        <f t="shared" si="52"/>
        <v>3.6691501510120441E-4</v>
      </c>
      <c r="L157" s="81"/>
    </row>
    <row r="158" spans="1:12" x14ac:dyDescent="0.25">
      <c r="A158" s="164"/>
      <c r="B158" s="165" t="s">
        <v>130</v>
      </c>
      <c r="C158" s="166">
        <v>0</v>
      </c>
      <c r="D158" s="166">
        <v>90</v>
      </c>
      <c r="E158" s="166">
        <v>140</v>
      </c>
      <c r="F158" s="166">
        <v>207</v>
      </c>
      <c r="G158" s="166">
        <v>150</v>
      </c>
      <c r="H158" s="166">
        <v>69</v>
      </c>
      <c r="I158" s="167">
        <f t="shared" si="51"/>
        <v>-0.54</v>
      </c>
      <c r="J158" s="166">
        <f t="shared" si="50"/>
        <v>-81</v>
      </c>
      <c r="K158" s="167">
        <f t="shared" si="52"/>
        <v>2.4723765665999126E-5</v>
      </c>
      <c r="L158" s="81"/>
    </row>
    <row r="159" spans="1:12" x14ac:dyDescent="0.25">
      <c r="A159" s="164" t="s">
        <v>146</v>
      </c>
      <c r="B159" s="165" t="s">
        <v>133</v>
      </c>
      <c r="C159" s="166">
        <v>0</v>
      </c>
      <c r="D159" s="166">
        <v>9</v>
      </c>
      <c r="E159" s="166">
        <v>217</v>
      </c>
      <c r="F159" s="166">
        <v>323</v>
      </c>
      <c r="G159" s="166">
        <v>127</v>
      </c>
      <c r="H159" s="166">
        <v>289</v>
      </c>
      <c r="I159" s="167">
        <f t="shared" si="51"/>
        <v>1.2755905511811023</v>
      </c>
      <c r="J159" s="166">
        <f t="shared" si="50"/>
        <v>162</v>
      </c>
      <c r="K159" s="167">
        <f t="shared" si="52"/>
        <v>1.0355316344164851E-4</v>
      </c>
      <c r="L159" s="81"/>
    </row>
    <row r="160" spans="1:12" x14ac:dyDescent="0.25">
      <c r="A160" s="164" t="s">
        <v>147</v>
      </c>
      <c r="B160" s="170" t="s">
        <v>147</v>
      </c>
      <c r="C160" s="171">
        <f t="shared" ref="C160" si="53">C152-SUM(C153:C159)</f>
        <v>0</v>
      </c>
      <c r="D160" s="171">
        <f t="shared" ref="D160:H160" si="54">D152-SUM(D153:D159)</f>
        <v>2323</v>
      </c>
      <c r="E160" s="171">
        <f t="shared" si="54"/>
        <v>4388</v>
      </c>
      <c r="F160" s="171">
        <f t="shared" si="54"/>
        <v>4992</v>
      </c>
      <c r="G160" s="171">
        <f t="shared" si="54"/>
        <v>6437</v>
      </c>
      <c r="H160" s="171">
        <f t="shared" si="54"/>
        <v>4513</v>
      </c>
      <c r="I160" s="172">
        <f t="shared" si="51"/>
        <v>-0.29889700170887057</v>
      </c>
      <c r="J160" s="171">
        <f>H160-G160</f>
        <v>-1924</v>
      </c>
      <c r="K160" s="172">
        <f t="shared" si="52"/>
        <v>1.6170776007341167E-3</v>
      </c>
      <c r="L160" s="81"/>
    </row>
    <row r="161" spans="1:14" ht="6" customHeight="1" x14ac:dyDescent="0.25">
      <c r="A161" s="164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900D-9112-43E1-A3D4-3A0799105DDB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83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83"/>
      <c r="D3" s="283"/>
      <c r="E3" s="283"/>
      <c r="F3" s="283"/>
      <c r="G3" s="283"/>
      <c r="H3" s="283"/>
      <c r="I3" s="283"/>
      <c r="J3" s="283"/>
      <c r="K3" s="283"/>
    </row>
    <row r="4" spans="1:12" ht="6" customHeight="1" x14ac:dyDescent="0.25"/>
    <row r="5" spans="1:12" ht="15.75" x14ac:dyDescent="0.25">
      <c r="B5" s="147"/>
      <c r="C5" s="313" t="s">
        <v>45</v>
      </c>
      <c r="D5" s="314"/>
      <c r="E5" s="314"/>
      <c r="F5" s="314"/>
      <c r="G5" s="314"/>
      <c r="H5" s="314"/>
      <c r="I5" s="314"/>
      <c r="J5" s="314"/>
      <c r="K5" s="314"/>
    </row>
    <row r="6" spans="1:12" s="148" customFormat="1" ht="72" customHeight="1" x14ac:dyDescent="0.25">
      <c r="B6" s="149"/>
      <c r="C6" s="174" t="s">
        <v>263</v>
      </c>
      <c r="D6" s="174" t="s">
        <v>264</v>
      </c>
      <c r="E6" s="174" t="s">
        <v>265</v>
      </c>
      <c r="F6" s="174" t="s">
        <v>266</v>
      </c>
      <c r="G6" s="174" t="s">
        <v>267</v>
      </c>
      <c r="H6" s="174" t="s">
        <v>268</v>
      </c>
      <c r="I6" s="175" t="str">
        <f>CONCATENATE("var. ",RIGHT(H6,2),"/",RIGHT(G6,2))</f>
        <v>var. 25/24</v>
      </c>
      <c r="J6" s="174" t="str">
        <f>CONCATENATE("dif. ",RIGHT(H6,2),"/",RIGHT(G6,2))</f>
        <v>dif. 25/24</v>
      </c>
      <c r="K6" s="175" t="str">
        <f>CONCATENATE("Cuota s/ total lugares de residencia ",RIGHT(H6,4))</f>
        <v>Cuota s/ total lugares de residencia 2025</v>
      </c>
    </row>
    <row r="7" spans="1:12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2" x14ac:dyDescent="0.25">
      <c r="A8" s="1"/>
      <c r="B8" s="158" t="s">
        <v>70</v>
      </c>
      <c r="C8" s="178">
        <v>7198644</v>
      </c>
      <c r="D8" s="178">
        <v>1239473</v>
      </c>
      <c r="E8" s="178">
        <v>9533834</v>
      </c>
      <c r="F8" s="178">
        <v>11318734</v>
      </c>
      <c r="G8" s="178">
        <v>12006102</v>
      </c>
      <c r="H8" s="178">
        <v>11636818</v>
      </c>
      <c r="I8" s="179">
        <f>IFERROR(H8/G8-1,"-")</f>
        <v>-3.075802621033874E-2</v>
      </c>
      <c r="J8" s="178">
        <f>H8-G8</f>
        <v>-369284</v>
      </c>
      <c r="K8" s="179">
        <f>H8/H$8</f>
        <v>1</v>
      </c>
      <c r="L8" s="81"/>
    </row>
    <row r="9" spans="1:12" x14ac:dyDescent="0.25">
      <c r="A9" s="1" t="s">
        <v>98</v>
      </c>
      <c r="B9" s="161" t="s">
        <v>99</v>
      </c>
      <c r="C9" s="162">
        <v>625970</v>
      </c>
      <c r="D9" s="162">
        <v>345779</v>
      </c>
      <c r="E9" s="162">
        <v>981985</v>
      </c>
      <c r="F9" s="162">
        <v>1139257</v>
      </c>
      <c r="G9" s="162">
        <v>1056095</v>
      </c>
      <c r="H9" s="162">
        <v>1032965</v>
      </c>
      <c r="I9" s="163">
        <f>IFERROR(H9/G9-1,"-")</f>
        <v>-2.1901438791017802E-2</v>
      </c>
      <c r="J9" s="162">
        <f t="shared" ref="J9:J19" si="0">H9-G9</f>
        <v>-23130</v>
      </c>
      <c r="K9" s="163">
        <f>H9/H$8</f>
        <v>8.8766963614967595E-2</v>
      </c>
      <c r="L9" s="81"/>
    </row>
    <row r="10" spans="1:12" x14ac:dyDescent="0.25">
      <c r="A10" s="164" t="s">
        <v>105</v>
      </c>
      <c r="B10" s="165" t="s">
        <v>105</v>
      </c>
      <c r="C10" s="166">
        <v>156153</v>
      </c>
      <c r="D10" s="166">
        <v>219650</v>
      </c>
      <c r="E10" s="166">
        <v>291761</v>
      </c>
      <c r="F10" s="166">
        <v>343203</v>
      </c>
      <c r="G10" s="166">
        <v>312544</v>
      </c>
      <c r="H10" s="166">
        <v>288352</v>
      </c>
      <c r="I10" s="167">
        <f>IFERROR(H10/G10-1,"-")</f>
        <v>-7.7403501586976509E-2</v>
      </c>
      <c r="J10" s="166">
        <f t="shared" si="0"/>
        <v>-24192</v>
      </c>
      <c r="K10" s="167">
        <f>H10/H$8</f>
        <v>2.4779282446455723E-2</v>
      </c>
      <c r="L10" s="81"/>
    </row>
    <row r="11" spans="1:12" x14ac:dyDescent="0.25">
      <c r="A11" s="164" t="s">
        <v>102</v>
      </c>
      <c r="B11" s="165" t="s">
        <v>102</v>
      </c>
      <c r="C11" s="166">
        <v>469817</v>
      </c>
      <c r="D11" s="166">
        <v>126129</v>
      </c>
      <c r="E11" s="166">
        <v>690224</v>
      </c>
      <c r="F11" s="166">
        <v>796054</v>
      </c>
      <c r="G11" s="166">
        <v>743551</v>
      </c>
      <c r="H11" s="166">
        <v>744613</v>
      </c>
      <c r="I11" s="167">
        <f>IFERROR(H11/G11-1,"-")</f>
        <v>1.4282813149333329E-3</v>
      </c>
      <c r="J11" s="166">
        <f t="shared" si="0"/>
        <v>1062</v>
      </c>
      <c r="K11" s="167">
        <f>H11/H$8</f>
        <v>6.3987681168511876E-2</v>
      </c>
      <c r="L11" s="81"/>
    </row>
    <row r="12" spans="1:12" x14ac:dyDescent="0.25">
      <c r="A12" s="1"/>
      <c r="B12" s="161" t="s">
        <v>109</v>
      </c>
      <c r="C12" s="162">
        <v>6572674</v>
      </c>
      <c r="D12" s="162">
        <v>893694</v>
      </c>
      <c r="E12" s="162">
        <v>8551849</v>
      </c>
      <c r="F12" s="162">
        <v>10179477</v>
      </c>
      <c r="G12" s="162">
        <v>10950007</v>
      </c>
      <c r="H12" s="162">
        <v>10603853</v>
      </c>
      <c r="I12" s="163">
        <f>IFERROR(H12/G12-1,"-")</f>
        <v>-3.1612217234199047E-2</v>
      </c>
      <c r="J12" s="162">
        <f t="shared" si="0"/>
        <v>-346154</v>
      </c>
      <c r="K12" s="163">
        <f>H12/H$8</f>
        <v>0.91123303638503239</v>
      </c>
      <c r="L12" s="81"/>
    </row>
    <row r="13" spans="1:12" s="57" customFormat="1" x14ac:dyDescent="0.25">
      <c r="A13" s="164"/>
      <c r="B13" s="165" t="s">
        <v>112</v>
      </c>
      <c r="C13" s="166">
        <v>2636464</v>
      </c>
      <c r="D13" s="166">
        <v>71158</v>
      </c>
      <c r="E13" s="166">
        <v>3502820</v>
      </c>
      <c r="F13" s="166">
        <v>4109456</v>
      </c>
      <c r="G13" s="166">
        <v>4452093</v>
      </c>
      <c r="H13" s="166">
        <v>4365883</v>
      </c>
      <c r="I13" s="167">
        <f t="shared" ref="I13:I20" si="1">IFERROR(H13/G13-1,"-")</f>
        <v>-1.9363926135415377E-2</v>
      </c>
      <c r="J13" s="166">
        <f t="shared" si="0"/>
        <v>-86210</v>
      </c>
      <c r="K13" s="167">
        <f t="shared" ref="K13:K20" si="2">H13/H$8</f>
        <v>0.37517842076760161</v>
      </c>
      <c r="L13" s="168"/>
    </row>
    <row r="14" spans="1:12" s="57" customFormat="1" x14ac:dyDescent="0.25">
      <c r="A14" s="164"/>
      <c r="B14" s="165" t="s">
        <v>115</v>
      </c>
      <c r="C14" s="166">
        <v>982879</v>
      </c>
      <c r="D14" s="166">
        <v>152541</v>
      </c>
      <c r="E14" s="166">
        <v>1061946</v>
      </c>
      <c r="F14" s="166">
        <v>1314419</v>
      </c>
      <c r="G14" s="166">
        <v>1446457</v>
      </c>
      <c r="H14" s="166">
        <v>1365790</v>
      </c>
      <c r="I14" s="167">
        <f t="shared" si="1"/>
        <v>-5.5768681682206944E-2</v>
      </c>
      <c r="J14" s="166">
        <f t="shared" si="0"/>
        <v>-80667</v>
      </c>
      <c r="K14" s="167">
        <f t="shared" si="2"/>
        <v>0.11736799527155962</v>
      </c>
      <c r="L14" s="168"/>
    </row>
    <row r="15" spans="1:12" x14ac:dyDescent="0.25">
      <c r="A15" s="164"/>
      <c r="B15" s="165" t="s">
        <v>118</v>
      </c>
      <c r="C15" s="166">
        <v>257401</v>
      </c>
      <c r="D15" s="166">
        <v>149043</v>
      </c>
      <c r="E15" s="166">
        <v>415595</v>
      </c>
      <c r="F15" s="166">
        <v>540639</v>
      </c>
      <c r="G15" s="166">
        <v>580404</v>
      </c>
      <c r="H15" s="166">
        <v>524998</v>
      </c>
      <c r="I15" s="167">
        <f t="shared" si="1"/>
        <v>-9.5461092618245202E-2</v>
      </c>
      <c r="J15" s="166">
        <f t="shared" si="0"/>
        <v>-55406</v>
      </c>
      <c r="K15" s="167">
        <f t="shared" si="2"/>
        <v>4.5115254015315874E-2</v>
      </c>
      <c r="L15" s="81"/>
    </row>
    <row r="16" spans="1:12" x14ac:dyDescent="0.25">
      <c r="A16" s="164"/>
      <c r="B16" s="165" t="s">
        <v>125</v>
      </c>
      <c r="C16" s="166">
        <v>215512</v>
      </c>
      <c r="D16" s="166">
        <v>13556</v>
      </c>
      <c r="E16" s="166">
        <v>410280</v>
      </c>
      <c r="F16" s="166">
        <v>393582</v>
      </c>
      <c r="G16" s="166">
        <v>430563</v>
      </c>
      <c r="H16" s="166">
        <v>417888</v>
      </c>
      <c r="I16" s="167">
        <f t="shared" si="1"/>
        <v>-2.9438200681433324E-2</v>
      </c>
      <c r="J16" s="166">
        <f t="shared" si="0"/>
        <v>-12675</v>
      </c>
      <c r="K16" s="167">
        <f t="shared" si="2"/>
        <v>3.5910847793615058E-2</v>
      </c>
      <c r="L16" s="81"/>
    </row>
    <row r="17" spans="1:12" x14ac:dyDescent="0.25">
      <c r="A17" s="164"/>
      <c r="B17" s="165" t="s">
        <v>121</v>
      </c>
      <c r="C17" s="166">
        <v>250591</v>
      </c>
      <c r="D17" s="166">
        <v>37918</v>
      </c>
      <c r="E17" s="166">
        <v>403038</v>
      </c>
      <c r="F17" s="166">
        <v>380835</v>
      </c>
      <c r="G17" s="166">
        <v>417289</v>
      </c>
      <c r="H17" s="166">
        <v>378394</v>
      </c>
      <c r="I17" s="167">
        <f t="shared" si="1"/>
        <v>-9.3208783361171776E-2</v>
      </c>
      <c r="J17" s="166">
        <f t="shared" si="0"/>
        <v>-38895</v>
      </c>
      <c r="K17" s="167">
        <f t="shared" si="2"/>
        <v>3.2516964689144404E-2</v>
      </c>
      <c r="L17" s="81"/>
    </row>
    <row r="18" spans="1:12" x14ac:dyDescent="0.25">
      <c r="A18" s="164"/>
      <c r="B18" s="165" t="s">
        <v>130</v>
      </c>
      <c r="C18" s="166">
        <v>238981</v>
      </c>
      <c r="D18" s="166">
        <v>2548</v>
      </c>
      <c r="E18" s="166">
        <v>248929</v>
      </c>
      <c r="F18" s="166">
        <v>316387</v>
      </c>
      <c r="G18" s="166">
        <v>291718</v>
      </c>
      <c r="H18" s="166">
        <v>283562</v>
      </c>
      <c r="I18" s="167">
        <f t="shared" si="1"/>
        <v>-2.7958507874042748E-2</v>
      </c>
      <c r="J18" s="166">
        <f t="shared" si="0"/>
        <v>-8156</v>
      </c>
      <c r="K18" s="167">
        <f t="shared" si="2"/>
        <v>2.4367657894108167E-2</v>
      </c>
      <c r="L18" s="81"/>
    </row>
    <row r="19" spans="1:12" x14ac:dyDescent="0.25">
      <c r="A19" s="164" t="s">
        <v>146</v>
      </c>
      <c r="B19" s="165" t="s">
        <v>133</v>
      </c>
      <c r="C19" s="166">
        <v>338187</v>
      </c>
      <c r="D19" s="166">
        <v>18280</v>
      </c>
      <c r="E19" s="166">
        <v>198904</v>
      </c>
      <c r="F19" s="166">
        <v>291712</v>
      </c>
      <c r="G19" s="166">
        <v>317488</v>
      </c>
      <c r="H19" s="166">
        <v>269484</v>
      </c>
      <c r="I19" s="167">
        <f t="shared" si="1"/>
        <v>-0.15119941541097615</v>
      </c>
      <c r="J19" s="166">
        <f t="shared" si="0"/>
        <v>-48004</v>
      </c>
      <c r="K19" s="167">
        <f t="shared" si="2"/>
        <v>2.3157877007271233E-2</v>
      </c>
      <c r="L19" s="81"/>
    </row>
    <row r="20" spans="1:12" x14ac:dyDescent="0.25">
      <c r="A20" s="164" t="s">
        <v>147</v>
      </c>
      <c r="B20" s="170" t="s">
        <v>147</v>
      </c>
      <c r="C20" s="171">
        <f t="shared" ref="C20" si="3">C12-SUM(C13:C19)</f>
        <v>1652659</v>
      </c>
      <c r="D20" s="171">
        <f t="shared" ref="D20:H20" si="4">D12-SUM(D13:D19)</f>
        <v>448650</v>
      </c>
      <c r="E20" s="171">
        <f t="shared" si="4"/>
        <v>2310337</v>
      </c>
      <c r="F20" s="171">
        <f t="shared" si="4"/>
        <v>2832447</v>
      </c>
      <c r="G20" s="171">
        <f t="shared" si="4"/>
        <v>3013995</v>
      </c>
      <c r="H20" s="171">
        <f t="shared" si="4"/>
        <v>2997854</v>
      </c>
      <c r="I20" s="172">
        <f t="shared" si="1"/>
        <v>-5.3553506226785563E-3</v>
      </c>
      <c r="J20" s="171">
        <f>H20-G20</f>
        <v>-16141</v>
      </c>
      <c r="K20" s="172">
        <f t="shared" si="2"/>
        <v>0.25761801894641645</v>
      </c>
      <c r="L20" s="81"/>
    </row>
    <row r="21" spans="1:12" s="148" customFormat="1" x14ac:dyDescent="0.25">
      <c r="A21" s="164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2" x14ac:dyDescent="0.25">
      <c r="A22" s="164"/>
      <c r="B22" s="158" t="s">
        <v>70</v>
      </c>
      <c r="C22" s="178">
        <v>2766306</v>
      </c>
      <c r="D22" s="178">
        <v>479916</v>
      </c>
      <c r="E22" s="178">
        <v>3872965</v>
      </c>
      <c r="F22" s="178">
        <v>4389120</v>
      </c>
      <c r="G22" s="178">
        <v>4572184</v>
      </c>
      <c r="H22" s="178">
        <v>4379140</v>
      </c>
      <c r="I22" s="179">
        <f>IFERROR(H22/G22-1,"-")</f>
        <v>-4.2221397913994707E-2</v>
      </c>
      <c r="J22" s="178">
        <f>H22-G22</f>
        <v>-193044</v>
      </c>
      <c r="K22" s="179">
        <f>H22/H$8</f>
        <v>0.37631764972177101</v>
      </c>
      <c r="L22" s="81"/>
    </row>
    <row r="23" spans="1:12" x14ac:dyDescent="0.25">
      <c r="A23" s="164" t="s">
        <v>98</v>
      </c>
      <c r="B23" s="161" t="s">
        <v>99</v>
      </c>
      <c r="C23" s="162">
        <v>95533</v>
      </c>
      <c r="D23" s="162">
        <v>125039</v>
      </c>
      <c r="E23" s="162">
        <v>192475</v>
      </c>
      <c r="F23" s="162">
        <v>195227</v>
      </c>
      <c r="G23" s="162">
        <v>170162</v>
      </c>
      <c r="H23" s="162">
        <v>143786</v>
      </c>
      <c r="I23" s="163">
        <f>IFERROR(H23/G23-1,"-")</f>
        <v>-0.15500523030993996</v>
      </c>
      <c r="J23" s="162">
        <f t="shared" ref="J23:J33" si="5">H23-G23</f>
        <v>-26376</v>
      </c>
      <c r="K23" s="163">
        <f>H23/H$8</f>
        <v>1.2356126906857183E-2</v>
      </c>
      <c r="L23" s="81"/>
    </row>
    <row r="24" spans="1:12" x14ac:dyDescent="0.25">
      <c r="A24" s="164" t="s">
        <v>105</v>
      </c>
      <c r="B24" s="165" t="s">
        <v>105</v>
      </c>
      <c r="C24" s="166">
        <v>36093</v>
      </c>
      <c r="D24" s="166">
        <v>68860</v>
      </c>
      <c r="E24" s="166">
        <v>62574</v>
      </c>
      <c r="F24" s="166">
        <v>66782</v>
      </c>
      <c r="G24" s="166">
        <v>55346</v>
      </c>
      <c r="H24" s="166">
        <v>42289</v>
      </c>
      <c r="I24" s="167">
        <f>IFERROR(H24/G24-1,"-")</f>
        <v>-0.23591587467929032</v>
      </c>
      <c r="J24" s="166">
        <f t="shared" si="5"/>
        <v>-13057</v>
      </c>
      <c r="K24" s="167">
        <f>H24/H$8</f>
        <v>3.634069038460514E-3</v>
      </c>
      <c r="L24" s="81"/>
    </row>
    <row r="25" spans="1:12" x14ac:dyDescent="0.25">
      <c r="A25" s="164" t="s">
        <v>102</v>
      </c>
      <c r="B25" s="165" t="s">
        <v>102</v>
      </c>
      <c r="C25" s="166">
        <v>59440</v>
      </c>
      <c r="D25" s="166">
        <v>56179</v>
      </c>
      <c r="E25" s="166">
        <v>129901</v>
      </c>
      <c r="F25" s="166">
        <v>128445</v>
      </c>
      <c r="G25" s="166">
        <v>114816</v>
      </c>
      <c r="H25" s="166">
        <v>101497</v>
      </c>
      <c r="I25" s="167">
        <f>IFERROR(H25/G25-1,"-")</f>
        <v>-0.11600299609810483</v>
      </c>
      <c r="J25" s="166">
        <f t="shared" si="5"/>
        <v>-13319</v>
      </c>
      <c r="K25" s="167">
        <f>H25/H$8</f>
        <v>8.7220578683966706E-3</v>
      </c>
      <c r="L25" s="81"/>
    </row>
    <row r="26" spans="1:12" x14ac:dyDescent="0.25">
      <c r="A26" s="164"/>
      <c r="B26" s="161" t="s">
        <v>109</v>
      </c>
      <c r="C26" s="162">
        <v>2670773</v>
      </c>
      <c r="D26" s="162">
        <v>354877</v>
      </c>
      <c r="E26" s="162">
        <v>3680490</v>
      </c>
      <c r="F26" s="162">
        <v>4193893</v>
      </c>
      <c r="G26" s="162">
        <v>4402022</v>
      </c>
      <c r="H26" s="162">
        <v>4235354</v>
      </c>
      <c r="I26" s="163">
        <f>IFERROR(H26/G26-1,"-")</f>
        <v>-3.7861691740750048E-2</v>
      </c>
      <c r="J26" s="162">
        <f t="shared" si="5"/>
        <v>-166668</v>
      </c>
      <c r="K26" s="163">
        <f>H26/H$8</f>
        <v>0.36396152281491384</v>
      </c>
      <c r="L26" s="81"/>
    </row>
    <row r="27" spans="1:12" s="57" customFormat="1" x14ac:dyDescent="0.25">
      <c r="A27" s="164"/>
      <c r="B27" s="165" t="s">
        <v>112</v>
      </c>
      <c r="C27" s="166">
        <v>1178371</v>
      </c>
      <c r="D27" s="166">
        <v>20212</v>
      </c>
      <c r="E27" s="166">
        <v>1646313</v>
      </c>
      <c r="F27" s="166">
        <v>1932242</v>
      </c>
      <c r="G27" s="166">
        <v>2037064</v>
      </c>
      <c r="H27" s="166">
        <v>2009207</v>
      </c>
      <c r="I27" s="167">
        <f t="shared" ref="I27:I34" si="6">IFERROR(H27/G27-1,"-")</f>
        <v>-1.3675073537208426E-2</v>
      </c>
      <c r="J27" s="166">
        <f t="shared" si="5"/>
        <v>-27857</v>
      </c>
      <c r="K27" s="167">
        <f t="shared" ref="K27:K34" si="7">H27/H$8</f>
        <v>0.17265948474918144</v>
      </c>
      <c r="L27" s="168"/>
    </row>
    <row r="28" spans="1:12" s="57" customFormat="1" x14ac:dyDescent="0.25">
      <c r="A28" s="164"/>
      <c r="B28" s="165" t="s">
        <v>115</v>
      </c>
      <c r="C28" s="166">
        <v>362212</v>
      </c>
      <c r="D28" s="166">
        <v>55810</v>
      </c>
      <c r="E28" s="166">
        <v>439344</v>
      </c>
      <c r="F28" s="166">
        <v>497002</v>
      </c>
      <c r="G28" s="166">
        <v>511468</v>
      </c>
      <c r="H28" s="166">
        <v>474875</v>
      </c>
      <c r="I28" s="167">
        <f t="shared" si="6"/>
        <v>-7.1545042896134281E-2</v>
      </c>
      <c r="J28" s="166">
        <f t="shared" si="5"/>
        <v>-36593</v>
      </c>
      <c r="K28" s="167">
        <f t="shared" si="7"/>
        <v>4.0807976888527428E-2</v>
      </c>
      <c r="L28" s="168"/>
    </row>
    <row r="29" spans="1:12" x14ac:dyDescent="0.25">
      <c r="A29" s="164"/>
      <c r="B29" s="165" t="s">
        <v>118</v>
      </c>
      <c r="C29" s="166">
        <v>111783</v>
      </c>
      <c r="D29" s="166">
        <v>68327</v>
      </c>
      <c r="E29" s="166">
        <v>164422</v>
      </c>
      <c r="F29" s="166">
        <v>191056</v>
      </c>
      <c r="G29" s="166">
        <v>206692</v>
      </c>
      <c r="H29" s="166">
        <v>147935</v>
      </c>
      <c r="I29" s="167">
        <f t="shared" si="6"/>
        <v>-0.28427321812164963</v>
      </c>
      <c r="J29" s="166">
        <f t="shared" si="5"/>
        <v>-58757</v>
      </c>
      <c r="K29" s="167">
        <f t="shared" si="7"/>
        <v>1.2712667672554473E-2</v>
      </c>
      <c r="L29" s="81"/>
    </row>
    <row r="30" spans="1:12" x14ac:dyDescent="0.25">
      <c r="A30" s="164"/>
      <c r="B30" s="165" t="s">
        <v>125</v>
      </c>
      <c r="C30" s="166">
        <v>100752</v>
      </c>
      <c r="D30" s="166">
        <v>5732</v>
      </c>
      <c r="E30" s="166">
        <v>194426</v>
      </c>
      <c r="F30" s="166">
        <v>169131</v>
      </c>
      <c r="G30" s="166">
        <v>176922</v>
      </c>
      <c r="H30" s="166">
        <v>174505</v>
      </c>
      <c r="I30" s="167">
        <f t="shared" si="6"/>
        <v>-1.3661387504097844E-2</v>
      </c>
      <c r="J30" s="166">
        <f t="shared" si="5"/>
        <v>-2417</v>
      </c>
      <c r="K30" s="167">
        <f t="shared" si="7"/>
        <v>1.4995937892987584E-2</v>
      </c>
      <c r="L30" s="81"/>
    </row>
    <row r="31" spans="1:12" x14ac:dyDescent="0.25">
      <c r="A31" s="164"/>
      <c r="B31" s="165" t="s">
        <v>121</v>
      </c>
      <c r="C31" s="166">
        <v>139238</v>
      </c>
      <c r="D31" s="166">
        <v>21193</v>
      </c>
      <c r="E31" s="166">
        <v>243033</v>
      </c>
      <c r="F31" s="166">
        <v>206049</v>
      </c>
      <c r="G31" s="166">
        <v>221075</v>
      </c>
      <c r="H31" s="166">
        <v>212576</v>
      </c>
      <c r="I31" s="167">
        <f t="shared" si="6"/>
        <v>-3.8443966979531785E-2</v>
      </c>
      <c r="J31" s="166">
        <f t="shared" si="5"/>
        <v>-8499</v>
      </c>
      <c r="K31" s="167">
        <f t="shared" si="7"/>
        <v>1.8267536709777536E-2</v>
      </c>
      <c r="L31" s="81"/>
    </row>
    <row r="32" spans="1:12" x14ac:dyDescent="0.25">
      <c r="A32" s="164"/>
      <c r="B32" s="165" t="s">
        <v>130</v>
      </c>
      <c r="C32" s="166">
        <v>94416</v>
      </c>
      <c r="D32" s="166">
        <v>574</v>
      </c>
      <c r="E32" s="166">
        <v>95054</v>
      </c>
      <c r="F32" s="166">
        <v>109140</v>
      </c>
      <c r="G32" s="166">
        <v>99708</v>
      </c>
      <c r="H32" s="166">
        <v>92183</v>
      </c>
      <c r="I32" s="167">
        <f t="shared" si="6"/>
        <v>-7.5470373490592491E-2</v>
      </c>
      <c r="J32" s="166">
        <f t="shared" si="5"/>
        <v>-7525</v>
      </c>
      <c r="K32" s="167">
        <f t="shared" si="7"/>
        <v>7.9216672461492488E-3</v>
      </c>
      <c r="L32" s="81"/>
    </row>
    <row r="33" spans="1:12" x14ac:dyDescent="0.25">
      <c r="A33" s="164" t="s">
        <v>146</v>
      </c>
      <c r="B33" s="165" t="s">
        <v>133</v>
      </c>
      <c r="C33" s="166">
        <v>102903</v>
      </c>
      <c r="D33" s="166">
        <v>2273</v>
      </c>
      <c r="E33" s="166">
        <v>58689</v>
      </c>
      <c r="F33" s="166">
        <v>97353</v>
      </c>
      <c r="G33" s="166">
        <v>95578</v>
      </c>
      <c r="H33" s="166">
        <v>82430</v>
      </c>
      <c r="I33" s="167">
        <f t="shared" si="6"/>
        <v>-0.13756303751909438</v>
      </c>
      <c r="J33" s="166">
        <f t="shared" si="5"/>
        <v>-13148</v>
      </c>
      <c r="K33" s="167">
        <f t="shared" si="7"/>
        <v>7.0835515344486785E-3</v>
      </c>
      <c r="L33" s="81"/>
    </row>
    <row r="34" spans="1:12" x14ac:dyDescent="0.25">
      <c r="A34" s="164" t="s">
        <v>147</v>
      </c>
      <c r="B34" s="170" t="s">
        <v>147</v>
      </c>
      <c r="C34" s="171">
        <f t="shared" ref="C34" si="8">C26-SUM(C27:C33)</f>
        <v>581098</v>
      </c>
      <c r="D34" s="171">
        <f t="shared" ref="D34:H34" si="9">D26-SUM(D27:D33)</f>
        <v>180756</v>
      </c>
      <c r="E34" s="171">
        <f t="shared" si="9"/>
        <v>839209</v>
      </c>
      <c r="F34" s="171">
        <f t="shared" si="9"/>
        <v>991920</v>
      </c>
      <c r="G34" s="171">
        <f t="shared" si="9"/>
        <v>1053515</v>
      </c>
      <c r="H34" s="171">
        <f t="shared" si="9"/>
        <v>1041643</v>
      </c>
      <c r="I34" s="172">
        <f t="shared" si="6"/>
        <v>-1.1268942539973348E-2</v>
      </c>
      <c r="J34" s="171">
        <f>H34-G34</f>
        <v>-11872</v>
      </c>
      <c r="K34" s="172">
        <f t="shared" si="7"/>
        <v>8.9512700121287453E-2</v>
      </c>
      <c r="L34" s="81"/>
    </row>
    <row r="35" spans="1:12" s="148" customFormat="1" x14ac:dyDescent="0.25">
      <c r="A35" s="164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x14ac:dyDescent="0.25">
      <c r="A36" s="164"/>
      <c r="B36" s="158" t="s">
        <v>70</v>
      </c>
      <c r="C36" s="178">
        <v>2107837</v>
      </c>
      <c r="D36" s="178">
        <v>250141</v>
      </c>
      <c r="E36" s="178">
        <v>2658546</v>
      </c>
      <c r="F36" s="178">
        <v>3148928</v>
      </c>
      <c r="G36" s="178">
        <v>3318184</v>
      </c>
      <c r="H36" s="178">
        <v>3271624</v>
      </c>
      <c r="I36" s="179">
        <f>IFERROR(H36/G36-1,"-")</f>
        <v>-1.4031771595547471E-2</v>
      </c>
      <c r="J36" s="178">
        <f>H36-G36</f>
        <v>-46560</v>
      </c>
      <c r="K36" s="179">
        <f>H36/H$8</f>
        <v>0.28114420969718695</v>
      </c>
      <c r="L36" s="81"/>
    </row>
    <row r="37" spans="1:12" x14ac:dyDescent="0.25">
      <c r="A37" s="164" t="s">
        <v>98</v>
      </c>
      <c r="B37" s="161" t="s">
        <v>99</v>
      </c>
      <c r="C37" s="162">
        <v>83093</v>
      </c>
      <c r="D37" s="162">
        <v>40820</v>
      </c>
      <c r="E37" s="162">
        <v>122385</v>
      </c>
      <c r="F37" s="162">
        <v>123431</v>
      </c>
      <c r="G37" s="162">
        <v>136202</v>
      </c>
      <c r="H37" s="162">
        <v>147970</v>
      </c>
      <c r="I37" s="163">
        <f>IFERROR(H37/G37-1,"-")</f>
        <v>8.6401080747712911E-2</v>
      </c>
      <c r="J37" s="162">
        <f t="shared" ref="J37:J47" si="10">H37-G37</f>
        <v>11768</v>
      </c>
      <c r="K37" s="163">
        <f>H37/H$8</f>
        <v>1.271567536761338E-2</v>
      </c>
      <c r="L37" s="81"/>
    </row>
    <row r="38" spans="1:12" x14ac:dyDescent="0.25">
      <c r="A38" s="164" t="s">
        <v>105</v>
      </c>
      <c r="B38" s="165" t="s">
        <v>105</v>
      </c>
      <c r="C38" s="166">
        <v>30721</v>
      </c>
      <c r="D38" s="166">
        <v>27959</v>
      </c>
      <c r="E38" s="166">
        <v>37773</v>
      </c>
      <c r="F38" s="166">
        <v>33042</v>
      </c>
      <c r="G38" s="166">
        <v>61484</v>
      </c>
      <c r="H38" s="166">
        <v>59109</v>
      </c>
      <c r="I38" s="167">
        <f>IFERROR(H38/G38-1,"-")</f>
        <v>-3.8627935723114959E-2</v>
      </c>
      <c r="J38" s="166">
        <f t="shared" si="10"/>
        <v>-2375</v>
      </c>
      <c r="K38" s="167">
        <f>H38/H$8</f>
        <v>5.079481349626676E-3</v>
      </c>
      <c r="L38" s="81"/>
    </row>
    <row r="39" spans="1:12" x14ac:dyDescent="0.25">
      <c r="A39" s="164" t="s">
        <v>102</v>
      </c>
      <c r="B39" s="165" t="s">
        <v>102</v>
      </c>
      <c r="C39" s="166">
        <v>52372</v>
      </c>
      <c r="D39" s="166">
        <v>12861</v>
      </c>
      <c r="E39" s="166">
        <v>84612</v>
      </c>
      <c r="F39" s="166">
        <v>90389</v>
      </c>
      <c r="G39" s="166">
        <v>74718</v>
      </c>
      <c r="H39" s="166">
        <v>88861</v>
      </c>
      <c r="I39" s="167">
        <f>IFERROR(H39/G39-1,"-")</f>
        <v>0.18928504510292021</v>
      </c>
      <c r="J39" s="166">
        <f t="shared" si="10"/>
        <v>14143</v>
      </c>
      <c r="K39" s="167">
        <f>H39/H$8</f>
        <v>7.6361940179867039E-3</v>
      </c>
      <c r="L39" s="81"/>
    </row>
    <row r="40" spans="1:12" x14ac:dyDescent="0.25">
      <c r="A40" s="164"/>
      <c r="B40" s="161" t="s">
        <v>109</v>
      </c>
      <c r="C40" s="162">
        <v>2024744</v>
      </c>
      <c r="D40" s="162">
        <v>209321</v>
      </c>
      <c r="E40" s="162">
        <v>2536161</v>
      </c>
      <c r="F40" s="162">
        <v>3025497</v>
      </c>
      <c r="G40" s="162">
        <v>3181982</v>
      </c>
      <c r="H40" s="162">
        <v>3123654</v>
      </c>
      <c r="I40" s="163">
        <f>IFERROR(H40/G40-1,"-")</f>
        <v>-1.8330713372985752E-2</v>
      </c>
      <c r="J40" s="162">
        <f t="shared" si="10"/>
        <v>-58328</v>
      </c>
      <c r="K40" s="163">
        <f>H40/H$8</f>
        <v>0.26842853432957359</v>
      </c>
      <c r="L40" s="81"/>
    </row>
    <row r="41" spans="1:12" s="57" customFormat="1" x14ac:dyDescent="0.25">
      <c r="A41" s="164"/>
      <c r="B41" s="165" t="s">
        <v>112</v>
      </c>
      <c r="C41" s="166">
        <v>902556</v>
      </c>
      <c r="D41" s="166">
        <v>12731</v>
      </c>
      <c r="E41" s="166">
        <v>1089009</v>
      </c>
      <c r="F41" s="166">
        <v>1294282</v>
      </c>
      <c r="G41" s="166">
        <v>1409090</v>
      </c>
      <c r="H41" s="166">
        <v>1385871</v>
      </c>
      <c r="I41" s="167">
        <f t="shared" ref="I41:I48" si="11">IFERROR(H41/G41-1,"-")</f>
        <v>-1.6478010630974649E-2</v>
      </c>
      <c r="J41" s="166">
        <f t="shared" si="10"/>
        <v>-23219</v>
      </c>
      <c r="K41" s="167">
        <f t="shared" ref="K41:K48" si="12">H41/H$8</f>
        <v>0.11909363882807139</v>
      </c>
      <c r="L41" s="168"/>
    </row>
    <row r="42" spans="1:12" s="57" customFormat="1" x14ac:dyDescent="0.25">
      <c r="A42" s="164"/>
      <c r="B42" s="165" t="s">
        <v>115</v>
      </c>
      <c r="C42" s="166">
        <v>105694</v>
      </c>
      <c r="D42" s="166">
        <v>18587</v>
      </c>
      <c r="E42" s="166">
        <v>108888</v>
      </c>
      <c r="F42" s="166">
        <v>139293</v>
      </c>
      <c r="G42" s="166">
        <v>137988</v>
      </c>
      <c r="H42" s="166">
        <v>132803</v>
      </c>
      <c r="I42" s="167">
        <f t="shared" si="11"/>
        <v>-3.7575731223004949E-2</v>
      </c>
      <c r="J42" s="166">
        <f t="shared" si="10"/>
        <v>-5185</v>
      </c>
      <c r="K42" s="167">
        <f t="shared" si="12"/>
        <v>1.1412312197372168E-2</v>
      </c>
      <c r="L42" s="168"/>
    </row>
    <row r="43" spans="1:12" x14ac:dyDescent="0.25">
      <c r="A43" s="164"/>
      <c r="B43" s="165" t="s">
        <v>118</v>
      </c>
      <c r="C43" s="166">
        <v>43618</v>
      </c>
      <c r="D43" s="166">
        <v>22425</v>
      </c>
      <c r="E43" s="166">
        <v>62644</v>
      </c>
      <c r="F43" s="166">
        <v>83931</v>
      </c>
      <c r="G43" s="166">
        <v>80711</v>
      </c>
      <c r="H43" s="166">
        <v>83636</v>
      </c>
      <c r="I43" s="167">
        <f t="shared" si="11"/>
        <v>3.6240413326560139E-2</v>
      </c>
      <c r="J43" s="166">
        <f t="shared" si="10"/>
        <v>2925</v>
      </c>
      <c r="K43" s="167">
        <f t="shared" si="12"/>
        <v>7.1871881127641597E-3</v>
      </c>
      <c r="L43" s="81"/>
    </row>
    <row r="44" spans="1:12" x14ac:dyDescent="0.25">
      <c r="A44" s="164"/>
      <c r="B44" s="165" t="s">
        <v>125</v>
      </c>
      <c r="C44" s="166">
        <v>87975</v>
      </c>
      <c r="D44" s="166">
        <v>2975</v>
      </c>
      <c r="E44" s="166">
        <v>141020</v>
      </c>
      <c r="F44" s="166">
        <v>149033</v>
      </c>
      <c r="G44" s="166">
        <v>155533</v>
      </c>
      <c r="H44" s="166">
        <v>145433</v>
      </c>
      <c r="I44" s="167">
        <f t="shared" si="11"/>
        <v>-6.4937987436749722E-2</v>
      </c>
      <c r="J44" s="166">
        <f t="shared" si="10"/>
        <v>-10100</v>
      </c>
      <c r="K44" s="167">
        <f t="shared" si="12"/>
        <v>1.2497660442914893E-2</v>
      </c>
      <c r="L44" s="81"/>
    </row>
    <row r="45" spans="1:12" x14ac:dyDescent="0.25">
      <c r="A45" s="164"/>
      <c r="B45" s="165" t="s">
        <v>121</v>
      </c>
      <c r="C45" s="166">
        <v>80980</v>
      </c>
      <c r="D45" s="166">
        <v>4637</v>
      </c>
      <c r="E45" s="166">
        <v>100046</v>
      </c>
      <c r="F45" s="166">
        <v>116394</v>
      </c>
      <c r="G45" s="166">
        <v>132369</v>
      </c>
      <c r="H45" s="166">
        <v>105512</v>
      </c>
      <c r="I45" s="167">
        <f t="shared" si="11"/>
        <v>-0.20289493763645572</v>
      </c>
      <c r="J45" s="166">
        <f t="shared" si="10"/>
        <v>-26857</v>
      </c>
      <c r="K45" s="167">
        <f t="shared" si="12"/>
        <v>9.0670834587255732E-3</v>
      </c>
      <c r="L45" s="81"/>
    </row>
    <row r="46" spans="1:12" x14ac:dyDescent="0.25">
      <c r="A46" s="164"/>
      <c r="B46" s="165" t="s">
        <v>130</v>
      </c>
      <c r="C46" s="166">
        <v>85742</v>
      </c>
      <c r="D46" s="166">
        <v>917</v>
      </c>
      <c r="E46" s="166">
        <v>98471</v>
      </c>
      <c r="F46" s="166">
        <v>111563</v>
      </c>
      <c r="G46" s="166">
        <v>104531</v>
      </c>
      <c r="H46" s="166">
        <v>112716</v>
      </c>
      <c r="I46" s="167">
        <f t="shared" si="11"/>
        <v>7.8302130468473452E-2</v>
      </c>
      <c r="J46" s="166">
        <f t="shared" si="10"/>
        <v>8185</v>
      </c>
      <c r="K46" s="167">
        <f t="shared" si="12"/>
        <v>9.6861530359931731E-3</v>
      </c>
      <c r="L46" s="81"/>
    </row>
    <row r="47" spans="1:12" x14ac:dyDescent="0.25">
      <c r="A47" s="164" t="s">
        <v>146</v>
      </c>
      <c r="B47" s="165" t="s">
        <v>133</v>
      </c>
      <c r="C47" s="166">
        <v>138797</v>
      </c>
      <c r="D47" s="166">
        <v>13882</v>
      </c>
      <c r="E47" s="166">
        <v>96506</v>
      </c>
      <c r="F47" s="166">
        <v>118911</v>
      </c>
      <c r="G47" s="166">
        <v>134415</v>
      </c>
      <c r="H47" s="166">
        <v>115211</v>
      </c>
      <c r="I47" s="167">
        <f t="shared" si="11"/>
        <v>-0.14287095934233529</v>
      </c>
      <c r="J47" s="166">
        <f t="shared" si="10"/>
        <v>-19204</v>
      </c>
      <c r="K47" s="167">
        <f t="shared" si="12"/>
        <v>9.900558726620972E-3</v>
      </c>
      <c r="L47" s="81"/>
    </row>
    <row r="48" spans="1:12" x14ac:dyDescent="0.25">
      <c r="A48" s="164" t="s">
        <v>147</v>
      </c>
      <c r="B48" s="170" t="s">
        <v>147</v>
      </c>
      <c r="C48" s="171">
        <f t="shared" ref="C48" si="13">C40-SUM(C41:C47)</f>
        <v>579382</v>
      </c>
      <c r="D48" s="171">
        <f t="shared" ref="D48:H48" si="14">D40-SUM(D41:D47)</f>
        <v>133167</v>
      </c>
      <c r="E48" s="171">
        <f t="shared" si="14"/>
        <v>839577</v>
      </c>
      <c r="F48" s="171">
        <f t="shared" si="14"/>
        <v>1012090</v>
      </c>
      <c r="G48" s="171">
        <f t="shared" si="14"/>
        <v>1027345</v>
      </c>
      <c r="H48" s="171">
        <f t="shared" si="14"/>
        <v>1042472</v>
      </c>
      <c r="I48" s="172">
        <f t="shared" si="11"/>
        <v>1.4724362312563022E-2</v>
      </c>
      <c r="J48" s="171">
        <f>H48-G48</f>
        <v>15127</v>
      </c>
      <c r="K48" s="172">
        <f t="shared" si="12"/>
        <v>8.9583939527111273E-2</v>
      </c>
      <c r="L48" s="81"/>
    </row>
    <row r="49" spans="1:12" s="148" customFormat="1" x14ac:dyDescent="0.25">
      <c r="A49" s="164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2" x14ac:dyDescent="0.25">
      <c r="A50" s="164"/>
      <c r="B50" s="158" t="s">
        <v>70</v>
      </c>
      <c r="C50" s="178">
        <v>53738</v>
      </c>
      <c r="D50" s="178">
        <v>12448</v>
      </c>
      <c r="E50" s="178">
        <v>56272</v>
      </c>
      <c r="F50" s="178">
        <v>65549</v>
      </c>
      <c r="G50" s="178">
        <v>75339</v>
      </c>
      <c r="H50" s="178">
        <v>70664</v>
      </c>
      <c r="I50" s="179">
        <f>IFERROR(H50/G50-1,"-")</f>
        <v>-6.2052854431303817E-2</v>
      </c>
      <c r="J50" s="178">
        <f>H50-G50</f>
        <v>-4675</v>
      </c>
      <c r="K50" s="179">
        <f>H50/H$8</f>
        <v>6.0724503897886866E-3</v>
      </c>
      <c r="L50" s="81"/>
    </row>
    <row r="51" spans="1:12" x14ac:dyDescent="0.25">
      <c r="A51" s="164" t="s">
        <v>98</v>
      </c>
      <c r="B51" s="161" t="s">
        <v>99</v>
      </c>
      <c r="C51" s="162">
        <v>2905</v>
      </c>
      <c r="D51" s="162">
        <v>2474</v>
      </c>
      <c r="E51" s="162">
        <v>4239</v>
      </c>
      <c r="F51" s="162">
        <v>16499</v>
      </c>
      <c r="G51" s="162">
        <v>10488</v>
      </c>
      <c r="H51" s="162">
        <v>7223</v>
      </c>
      <c r="I51" s="163">
        <f>IFERROR(H51/G51-1,"-")</f>
        <v>-0.31130816170861941</v>
      </c>
      <c r="J51" s="162">
        <f t="shared" ref="J51:J61" si="15">H51-G51</f>
        <v>-3265</v>
      </c>
      <c r="K51" s="163">
        <f>H51/H$8</f>
        <v>6.207023260138639E-4</v>
      </c>
      <c r="L51" s="81"/>
    </row>
    <row r="52" spans="1:12" x14ac:dyDescent="0.25">
      <c r="A52" s="164" t="s">
        <v>105</v>
      </c>
      <c r="B52" s="165" t="s">
        <v>105</v>
      </c>
      <c r="C52" s="166">
        <v>1316</v>
      </c>
      <c r="D52" s="166">
        <v>1653</v>
      </c>
      <c r="E52" s="166">
        <v>409</v>
      </c>
      <c r="F52" s="166">
        <v>11146</v>
      </c>
      <c r="G52" s="166">
        <v>5704</v>
      </c>
      <c r="H52" s="166">
        <v>3679</v>
      </c>
      <c r="I52" s="167">
        <f>IFERROR(H52/G52-1,"-")</f>
        <v>-0.35501402524544179</v>
      </c>
      <c r="J52" s="166">
        <f t="shared" si="15"/>
        <v>-2025</v>
      </c>
      <c r="K52" s="167">
        <f>H52/H$8</f>
        <v>3.1615171776339546E-4</v>
      </c>
      <c r="L52" s="81"/>
    </row>
    <row r="53" spans="1:12" x14ac:dyDescent="0.25">
      <c r="A53" s="164" t="s">
        <v>102</v>
      </c>
      <c r="B53" s="165" t="s">
        <v>102</v>
      </c>
      <c r="C53" s="166">
        <v>1589</v>
      </c>
      <c r="D53" s="166">
        <v>821</v>
      </c>
      <c r="E53" s="166">
        <v>3830</v>
      </c>
      <c r="F53" s="166">
        <v>5353</v>
      </c>
      <c r="G53" s="166">
        <v>4784</v>
      </c>
      <c r="H53" s="166">
        <v>3544</v>
      </c>
      <c r="I53" s="167">
        <f>IFERROR(H53/G53-1,"-")</f>
        <v>-0.25919732441471577</v>
      </c>
      <c r="J53" s="166">
        <f t="shared" si="15"/>
        <v>-1240</v>
      </c>
      <c r="K53" s="167">
        <f>H53/H$8</f>
        <v>3.045506082504685E-4</v>
      </c>
      <c r="L53" s="81"/>
    </row>
    <row r="54" spans="1:12" x14ac:dyDescent="0.25">
      <c r="A54" s="164"/>
      <c r="B54" s="161" t="s">
        <v>109</v>
      </c>
      <c r="C54" s="162">
        <v>50833</v>
      </c>
      <c r="D54" s="162">
        <v>9974</v>
      </c>
      <c r="E54" s="162">
        <v>52033</v>
      </c>
      <c r="F54" s="162">
        <v>49050</v>
      </c>
      <c r="G54" s="162">
        <v>64851</v>
      </c>
      <c r="H54" s="162">
        <v>63441</v>
      </c>
      <c r="I54" s="163">
        <f>IFERROR(H54/G54-1,"-")</f>
        <v>-2.1742147384003374E-2</v>
      </c>
      <c r="J54" s="162">
        <f t="shared" si="15"/>
        <v>-1410</v>
      </c>
      <c r="K54" s="163">
        <f>H54/H$8</f>
        <v>5.4517480637748224E-3</v>
      </c>
      <c r="L54" s="81"/>
    </row>
    <row r="55" spans="1:12" s="57" customFormat="1" x14ac:dyDescent="0.25">
      <c r="A55" s="164"/>
      <c r="B55" s="165" t="s">
        <v>112</v>
      </c>
      <c r="C55" s="166">
        <v>18908</v>
      </c>
      <c r="D55" s="166">
        <v>390</v>
      </c>
      <c r="E55" s="166">
        <v>21886</v>
      </c>
      <c r="F55" s="166">
        <v>18267</v>
      </c>
      <c r="G55" s="166">
        <v>21641</v>
      </c>
      <c r="H55" s="166">
        <v>23943</v>
      </c>
      <c r="I55" s="167">
        <f t="shared" ref="I55:I62" si="16">IFERROR(H55/G55-1,"-")</f>
        <v>0.10637216394806148</v>
      </c>
      <c r="J55" s="166">
        <f t="shared" si="15"/>
        <v>2302</v>
      </c>
      <c r="K55" s="167">
        <f t="shared" ref="K55:K62" si="17">H55/H$8</f>
        <v>2.0575212227260066E-3</v>
      </c>
      <c r="L55" s="168"/>
    </row>
    <row r="56" spans="1:12" s="57" customFormat="1" x14ac:dyDescent="0.25">
      <c r="A56" s="164"/>
      <c r="B56" s="165" t="s">
        <v>115</v>
      </c>
      <c r="C56" s="166">
        <v>14632</v>
      </c>
      <c r="D56" s="166">
        <v>4614</v>
      </c>
      <c r="E56" s="166">
        <v>14057</v>
      </c>
      <c r="F56" s="166">
        <v>11739</v>
      </c>
      <c r="G56" s="166">
        <v>18859</v>
      </c>
      <c r="H56" s="166">
        <v>16545</v>
      </c>
      <c r="I56" s="167">
        <f t="shared" si="16"/>
        <v>-0.12270003711755662</v>
      </c>
      <c r="J56" s="166">
        <f t="shared" si="15"/>
        <v>-2314</v>
      </c>
      <c r="K56" s="167">
        <f t="shared" si="17"/>
        <v>1.4217804214176075E-3</v>
      </c>
      <c r="L56" s="168"/>
    </row>
    <row r="57" spans="1:12" x14ac:dyDescent="0.25">
      <c r="A57" s="164"/>
      <c r="B57" s="165" t="s">
        <v>118</v>
      </c>
      <c r="C57" s="166">
        <v>1120</v>
      </c>
      <c r="D57" s="166">
        <v>722</v>
      </c>
      <c r="E57" s="166">
        <v>1882</v>
      </c>
      <c r="F57" s="166">
        <v>2805</v>
      </c>
      <c r="G57" s="166">
        <v>2415</v>
      </c>
      <c r="H57" s="166">
        <v>1923</v>
      </c>
      <c r="I57" s="167">
        <f t="shared" si="16"/>
        <v>-0.20372670807453419</v>
      </c>
      <c r="J57" s="166">
        <f t="shared" si="15"/>
        <v>-492</v>
      </c>
      <c r="K57" s="167">
        <f t="shared" si="17"/>
        <v>1.6525135995080443E-4</v>
      </c>
      <c r="L57" s="81"/>
    </row>
    <row r="58" spans="1:12" x14ac:dyDescent="0.25">
      <c r="A58" s="164"/>
      <c r="B58" s="165" t="s">
        <v>125</v>
      </c>
      <c r="C58" s="166">
        <v>588</v>
      </c>
      <c r="D58" s="166">
        <v>344</v>
      </c>
      <c r="E58" s="166">
        <v>1201</v>
      </c>
      <c r="F58" s="166">
        <v>849</v>
      </c>
      <c r="G58" s="166">
        <v>2206</v>
      </c>
      <c r="H58" s="166">
        <v>1825</v>
      </c>
      <c r="I58" s="167">
        <f t="shared" si="16"/>
        <v>-0.17271078875793289</v>
      </c>
      <c r="J58" s="166">
        <f t="shared" si="15"/>
        <v>-381</v>
      </c>
      <c r="K58" s="167">
        <f t="shared" si="17"/>
        <v>1.5682981378586483E-4</v>
      </c>
      <c r="L58" s="81"/>
    </row>
    <row r="59" spans="1:12" x14ac:dyDescent="0.25">
      <c r="A59" s="164"/>
      <c r="B59" s="165" t="s">
        <v>121</v>
      </c>
      <c r="C59" s="166">
        <v>725</v>
      </c>
      <c r="D59" s="166">
        <v>128</v>
      </c>
      <c r="E59" s="166">
        <v>1093</v>
      </c>
      <c r="F59" s="166">
        <v>1194</v>
      </c>
      <c r="G59" s="166">
        <v>1438</v>
      </c>
      <c r="H59" s="166">
        <v>1231</v>
      </c>
      <c r="I59" s="167">
        <f t="shared" si="16"/>
        <v>-0.14394993045897075</v>
      </c>
      <c r="J59" s="166">
        <f t="shared" si="15"/>
        <v>-207</v>
      </c>
      <c r="K59" s="167">
        <f t="shared" si="17"/>
        <v>1.0578493192898609E-4</v>
      </c>
      <c r="L59" s="81"/>
    </row>
    <row r="60" spans="1:12" x14ac:dyDescent="0.25">
      <c r="A60" s="164"/>
      <c r="B60" s="165" t="s">
        <v>130</v>
      </c>
      <c r="C60" s="166">
        <v>713</v>
      </c>
      <c r="D60" s="166">
        <v>43</v>
      </c>
      <c r="E60" s="166">
        <v>197</v>
      </c>
      <c r="F60" s="166">
        <v>476</v>
      </c>
      <c r="G60" s="166">
        <v>357</v>
      </c>
      <c r="H60" s="166">
        <v>582</v>
      </c>
      <c r="I60" s="167">
        <f t="shared" si="16"/>
        <v>0.63025210084033612</v>
      </c>
      <c r="J60" s="166">
        <f t="shared" si="15"/>
        <v>225</v>
      </c>
      <c r="K60" s="167">
        <f t="shared" si="17"/>
        <v>5.0013672122396344E-5</v>
      </c>
      <c r="L60" s="81"/>
    </row>
    <row r="61" spans="1:12" x14ac:dyDescent="0.25">
      <c r="A61" s="164" t="s">
        <v>146</v>
      </c>
      <c r="B61" s="165" t="s">
        <v>133</v>
      </c>
      <c r="C61" s="166">
        <v>1488</v>
      </c>
      <c r="D61" s="166">
        <v>46</v>
      </c>
      <c r="E61" s="166">
        <v>232</v>
      </c>
      <c r="F61" s="166">
        <v>436</v>
      </c>
      <c r="G61" s="166">
        <v>364</v>
      </c>
      <c r="H61" s="166">
        <v>642</v>
      </c>
      <c r="I61" s="167">
        <f t="shared" si="16"/>
        <v>0.76373626373626369</v>
      </c>
      <c r="J61" s="166">
        <f t="shared" si="15"/>
        <v>278</v>
      </c>
      <c r="K61" s="167">
        <f t="shared" si="17"/>
        <v>5.5169720794808341E-5</v>
      </c>
      <c r="L61" s="81"/>
    </row>
    <row r="62" spans="1:12" x14ac:dyDescent="0.25">
      <c r="A62" s="164" t="s">
        <v>147</v>
      </c>
      <c r="B62" s="170" t="s">
        <v>147</v>
      </c>
      <c r="C62" s="171">
        <f t="shared" ref="C62" si="18">C54-SUM(C55:C61)</f>
        <v>12659</v>
      </c>
      <c r="D62" s="171">
        <f t="shared" ref="D62:H62" si="19">D54-SUM(D55:D61)</f>
        <v>3687</v>
      </c>
      <c r="E62" s="171">
        <f t="shared" si="19"/>
        <v>11485</v>
      </c>
      <c r="F62" s="171">
        <f t="shared" si="19"/>
        <v>13284</v>
      </c>
      <c r="G62" s="171">
        <f t="shared" si="19"/>
        <v>17571</v>
      </c>
      <c r="H62" s="171">
        <f t="shared" si="19"/>
        <v>16750</v>
      </c>
      <c r="I62" s="172">
        <f t="shared" si="16"/>
        <v>-4.6724716863012938E-2</v>
      </c>
      <c r="J62" s="171">
        <f>H62-G62</f>
        <v>-821</v>
      </c>
      <c r="K62" s="172">
        <f t="shared" si="17"/>
        <v>1.4393969210483484E-3</v>
      </c>
      <c r="L62" s="81"/>
    </row>
    <row r="63" spans="1:12" s="148" customFormat="1" x14ac:dyDescent="0.25">
      <c r="A63" s="164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2" x14ac:dyDescent="0.25">
      <c r="A64" s="164"/>
      <c r="B64" s="158" t="s">
        <v>70</v>
      </c>
      <c r="C64" s="178">
        <v>148054</v>
      </c>
      <c r="D64" s="178">
        <v>70994</v>
      </c>
      <c r="E64" s="178">
        <v>271858</v>
      </c>
      <c r="F64" s="178">
        <v>416036</v>
      </c>
      <c r="G64" s="178">
        <v>486806</v>
      </c>
      <c r="H64" s="178">
        <v>363302</v>
      </c>
      <c r="I64" s="179">
        <f>IFERROR(H64/G64-1,"-")</f>
        <v>-0.25370270703319187</v>
      </c>
      <c r="J64" s="178">
        <f>H64-G64</f>
        <v>-123504</v>
      </c>
      <c r="K64" s="179">
        <f>H64/H$8</f>
        <v>3.1220046579743706E-2</v>
      </c>
      <c r="L64" s="81"/>
    </row>
    <row r="65" spans="1:12" x14ac:dyDescent="0.25">
      <c r="A65" s="164" t="s">
        <v>98</v>
      </c>
      <c r="B65" s="161" t="s">
        <v>99</v>
      </c>
      <c r="C65" s="162">
        <v>21111</v>
      </c>
      <c r="D65" s="162">
        <v>14046</v>
      </c>
      <c r="E65" s="162">
        <v>35676</v>
      </c>
      <c r="F65" s="162">
        <v>23988</v>
      </c>
      <c r="G65" s="162">
        <v>55788</v>
      </c>
      <c r="H65" s="162">
        <v>33964</v>
      </c>
      <c r="I65" s="163">
        <f>IFERROR(H65/G65-1,"-")</f>
        <v>-0.39119523911952392</v>
      </c>
      <c r="J65" s="162">
        <f t="shared" ref="J65:J75" si="20">H65-G65</f>
        <v>-21824</v>
      </c>
      <c r="K65" s="163">
        <f>H65/H$8</f>
        <v>2.9186672851633498E-3</v>
      </c>
      <c r="L65" s="81"/>
    </row>
    <row r="66" spans="1:12" x14ac:dyDescent="0.25">
      <c r="A66" s="164" t="s">
        <v>105</v>
      </c>
      <c r="B66" s="165" t="s">
        <v>105</v>
      </c>
      <c r="C66" s="166">
        <v>5837</v>
      </c>
      <c r="D66" s="166">
        <v>13366</v>
      </c>
      <c r="E66" s="166">
        <v>20911</v>
      </c>
      <c r="F66" s="166">
        <v>15438</v>
      </c>
      <c r="G66" s="166">
        <v>14999</v>
      </c>
      <c r="H66" s="166">
        <v>7235</v>
      </c>
      <c r="I66" s="167">
        <f>IFERROR(H66/G66-1,"-")</f>
        <v>-0.51763450896726448</v>
      </c>
      <c r="J66" s="166">
        <f t="shared" si="20"/>
        <v>-7764</v>
      </c>
      <c r="K66" s="167">
        <f>H66/H$8</f>
        <v>6.2173353574834637E-4</v>
      </c>
      <c r="L66" s="81"/>
    </row>
    <row r="67" spans="1:12" x14ac:dyDescent="0.25">
      <c r="A67" s="164" t="s">
        <v>102</v>
      </c>
      <c r="B67" s="165" t="s">
        <v>102</v>
      </c>
      <c r="C67" s="166">
        <v>15274</v>
      </c>
      <c r="D67" s="166">
        <v>680</v>
      </c>
      <c r="E67" s="166">
        <v>14765</v>
      </c>
      <c r="F67" s="166">
        <v>8550</v>
      </c>
      <c r="G67" s="166">
        <v>40789</v>
      </c>
      <c r="H67" s="166">
        <v>26729</v>
      </c>
      <c r="I67" s="167">
        <f>IFERROR(H67/G67-1,"-")</f>
        <v>-0.34470077717031555</v>
      </c>
      <c r="J67" s="166">
        <f t="shared" si="20"/>
        <v>-14060</v>
      </c>
      <c r="K67" s="167">
        <f>H67/H$8</f>
        <v>2.2969337494150033E-3</v>
      </c>
      <c r="L67" s="81"/>
    </row>
    <row r="68" spans="1:12" x14ac:dyDescent="0.25">
      <c r="A68" s="164"/>
      <c r="B68" s="161" t="s">
        <v>109</v>
      </c>
      <c r="C68" s="162">
        <v>126943</v>
      </c>
      <c r="D68" s="162">
        <v>56948</v>
      </c>
      <c r="E68" s="162">
        <v>236182</v>
      </c>
      <c r="F68" s="162">
        <v>392048</v>
      </c>
      <c r="G68" s="162">
        <v>431018</v>
      </c>
      <c r="H68" s="162">
        <v>329338</v>
      </c>
      <c r="I68" s="163">
        <f>IFERROR(H68/G68-1,"-")</f>
        <v>-0.23590662106918969</v>
      </c>
      <c r="J68" s="162">
        <f t="shared" si="20"/>
        <v>-101680</v>
      </c>
      <c r="K68" s="163">
        <f>H68/H$8</f>
        <v>2.8301379294580358E-2</v>
      </c>
      <c r="L68" s="81"/>
    </row>
    <row r="69" spans="1:12" s="57" customFormat="1" x14ac:dyDescent="0.25">
      <c r="A69" s="164"/>
      <c r="B69" s="165" t="s">
        <v>112</v>
      </c>
      <c r="C69" s="166">
        <v>48594</v>
      </c>
      <c r="D69" s="166">
        <v>4798</v>
      </c>
      <c r="E69" s="166">
        <v>95934</v>
      </c>
      <c r="F69" s="166">
        <v>139113</v>
      </c>
      <c r="G69" s="166">
        <v>147775</v>
      </c>
      <c r="H69" s="166">
        <v>142559</v>
      </c>
      <c r="I69" s="167">
        <f t="shared" ref="I69:I76" si="21">IFERROR(H69/G69-1,"-")</f>
        <v>-3.5296904077144253E-2</v>
      </c>
      <c r="J69" s="166">
        <f t="shared" si="20"/>
        <v>-5216</v>
      </c>
      <c r="K69" s="167">
        <f t="shared" ref="K69:K76" si="22">H69/H$8</f>
        <v>1.2250685711506358E-2</v>
      </c>
      <c r="L69" s="168"/>
    </row>
    <row r="70" spans="1:12" s="57" customFormat="1" x14ac:dyDescent="0.25">
      <c r="A70" s="164"/>
      <c r="B70" s="165" t="s">
        <v>115</v>
      </c>
      <c r="C70" s="166">
        <v>16991</v>
      </c>
      <c r="D70" s="166">
        <v>13679</v>
      </c>
      <c r="E70" s="166">
        <v>31142</v>
      </c>
      <c r="F70" s="166">
        <v>28808</v>
      </c>
      <c r="G70" s="166">
        <v>34019</v>
      </c>
      <c r="H70" s="166">
        <v>30862</v>
      </c>
      <c r="I70" s="167">
        <f t="shared" si="21"/>
        <v>-9.2801081748434711E-2</v>
      </c>
      <c r="J70" s="166">
        <f t="shared" si="20"/>
        <v>-3157</v>
      </c>
      <c r="K70" s="167">
        <f t="shared" si="22"/>
        <v>2.6520995687996495E-3</v>
      </c>
      <c r="L70" s="168"/>
    </row>
    <row r="71" spans="1:12" x14ac:dyDescent="0.25">
      <c r="A71" s="164"/>
      <c r="B71" s="165" t="s">
        <v>118</v>
      </c>
      <c r="C71" s="166">
        <v>15594</v>
      </c>
      <c r="D71" s="166">
        <v>4255</v>
      </c>
      <c r="E71" s="166">
        <v>23308</v>
      </c>
      <c r="F71" s="166">
        <v>54039</v>
      </c>
      <c r="G71" s="166">
        <v>55895</v>
      </c>
      <c r="H71" s="166">
        <v>21180</v>
      </c>
      <c r="I71" s="167">
        <f t="shared" si="21"/>
        <v>-0.6210752303426067</v>
      </c>
      <c r="J71" s="166">
        <f t="shared" si="20"/>
        <v>-34715</v>
      </c>
      <c r="K71" s="167">
        <f t="shared" si="22"/>
        <v>1.820085181361434E-3</v>
      </c>
      <c r="L71" s="81"/>
    </row>
    <row r="72" spans="1:12" x14ac:dyDescent="0.25">
      <c r="A72" s="164"/>
      <c r="B72" s="165" t="s">
        <v>125</v>
      </c>
      <c r="C72" s="166">
        <v>1231</v>
      </c>
      <c r="D72" s="166">
        <v>1332</v>
      </c>
      <c r="E72" s="166">
        <v>9001</v>
      </c>
      <c r="F72" s="166">
        <v>9166</v>
      </c>
      <c r="G72" s="166">
        <v>16451</v>
      </c>
      <c r="H72" s="166">
        <v>13520</v>
      </c>
      <c r="I72" s="167">
        <f t="shared" si="21"/>
        <v>-0.17816546106619657</v>
      </c>
      <c r="J72" s="166">
        <f t="shared" si="20"/>
        <v>-2931</v>
      </c>
      <c r="K72" s="167">
        <f t="shared" si="22"/>
        <v>1.1618296341835027E-3</v>
      </c>
      <c r="L72" s="81"/>
    </row>
    <row r="73" spans="1:12" x14ac:dyDescent="0.25">
      <c r="A73" s="164"/>
      <c r="B73" s="165" t="s">
        <v>121</v>
      </c>
      <c r="C73" s="166">
        <v>2635</v>
      </c>
      <c r="D73" s="166">
        <v>6238</v>
      </c>
      <c r="E73" s="166">
        <v>8334</v>
      </c>
      <c r="F73" s="166">
        <v>6629</v>
      </c>
      <c r="G73" s="166">
        <v>8663</v>
      </c>
      <c r="H73" s="166">
        <v>7488</v>
      </c>
      <c r="I73" s="167">
        <f t="shared" si="21"/>
        <v>-0.13563430682211708</v>
      </c>
      <c r="J73" s="166">
        <f t="shared" si="20"/>
        <v>-1175</v>
      </c>
      <c r="K73" s="167">
        <f t="shared" si="22"/>
        <v>6.434748743170169E-4</v>
      </c>
      <c r="L73" s="81"/>
    </row>
    <row r="74" spans="1:12" x14ac:dyDescent="0.25">
      <c r="A74" s="164"/>
      <c r="B74" s="165" t="s">
        <v>130</v>
      </c>
      <c r="C74" s="166">
        <v>5452</v>
      </c>
      <c r="D74" s="166">
        <v>1</v>
      </c>
      <c r="E74" s="166">
        <v>7459</v>
      </c>
      <c r="F74" s="166">
        <v>22892</v>
      </c>
      <c r="G74" s="166">
        <v>17246</v>
      </c>
      <c r="H74" s="166">
        <v>10752</v>
      </c>
      <c r="I74" s="167">
        <f t="shared" si="21"/>
        <v>-0.37655108430940509</v>
      </c>
      <c r="J74" s="166">
        <f t="shared" si="20"/>
        <v>-6494</v>
      </c>
      <c r="K74" s="167">
        <f t="shared" si="22"/>
        <v>9.2396392209622943E-4</v>
      </c>
      <c r="L74" s="81"/>
    </row>
    <row r="75" spans="1:12" x14ac:dyDescent="0.25">
      <c r="A75" s="164" t="s">
        <v>146</v>
      </c>
      <c r="B75" s="165" t="s">
        <v>133</v>
      </c>
      <c r="C75" s="166">
        <v>4537</v>
      </c>
      <c r="D75" s="166">
        <v>0</v>
      </c>
      <c r="E75" s="166">
        <v>2068</v>
      </c>
      <c r="F75" s="166">
        <v>6577</v>
      </c>
      <c r="G75" s="166">
        <v>11568</v>
      </c>
      <c r="H75" s="166">
        <v>14028</v>
      </c>
      <c r="I75" s="167">
        <f t="shared" si="21"/>
        <v>0.21265560165975095</v>
      </c>
      <c r="J75" s="166">
        <f t="shared" si="20"/>
        <v>2460</v>
      </c>
      <c r="K75" s="167">
        <f t="shared" si="22"/>
        <v>1.2054841796099243E-3</v>
      </c>
      <c r="L75" s="81"/>
    </row>
    <row r="76" spans="1:12" x14ac:dyDescent="0.25">
      <c r="A76" s="164" t="s">
        <v>147</v>
      </c>
      <c r="B76" s="170" t="s">
        <v>147</v>
      </c>
      <c r="C76" s="171">
        <f t="shared" ref="C76" si="23">C68-SUM(C69:C75)</f>
        <v>31909</v>
      </c>
      <c r="D76" s="171">
        <f t="shared" ref="D76:H76" si="24">D68-SUM(D69:D75)</f>
        <v>26645</v>
      </c>
      <c r="E76" s="171">
        <f t="shared" si="24"/>
        <v>58936</v>
      </c>
      <c r="F76" s="171">
        <f t="shared" si="24"/>
        <v>124824</v>
      </c>
      <c r="G76" s="171">
        <f t="shared" si="24"/>
        <v>139401</v>
      </c>
      <c r="H76" s="171">
        <f t="shared" si="24"/>
        <v>88949</v>
      </c>
      <c r="I76" s="172">
        <f t="shared" si="21"/>
        <v>-0.36191992883838708</v>
      </c>
      <c r="J76" s="171">
        <f>H76-G76</f>
        <v>-50452</v>
      </c>
      <c r="K76" s="172">
        <f t="shared" si="22"/>
        <v>7.6437562227062413E-3</v>
      </c>
      <c r="L76" s="81"/>
    </row>
    <row r="77" spans="1:12" s="148" customFormat="1" x14ac:dyDescent="0.25">
      <c r="A77" s="164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2" x14ac:dyDescent="0.25">
      <c r="A78" s="164"/>
      <c r="B78" s="158" t="s">
        <v>70</v>
      </c>
      <c r="C78" s="178">
        <v>1142147</v>
      </c>
      <c r="D78" s="178">
        <v>125212</v>
      </c>
      <c r="E78" s="178">
        <v>1277643</v>
      </c>
      <c r="F78" s="178">
        <v>1686660</v>
      </c>
      <c r="G78" s="178">
        <v>1869735</v>
      </c>
      <c r="H78" s="178">
        <v>1893996</v>
      </c>
      <c r="I78" s="179">
        <f>IFERROR(H78/G78-1,"-")</f>
        <v>1.2975635584721923E-2</v>
      </c>
      <c r="J78" s="178">
        <f>H78-G78</f>
        <v>24261</v>
      </c>
      <c r="K78" s="179">
        <f>H78/H$8</f>
        <v>0.16275892602256045</v>
      </c>
      <c r="L78" s="81"/>
    </row>
    <row r="79" spans="1:12" x14ac:dyDescent="0.25">
      <c r="A79" s="164" t="s">
        <v>98</v>
      </c>
      <c r="B79" s="161" t="s">
        <v>99</v>
      </c>
      <c r="C79" s="162">
        <v>252645</v>
      </c>
      <c r="D79" s="162">
        <v>37438</v>
      </c>
      <c r="E79" s="162">
        <v>393388</v>
      </c>
      <c r="F79" s="162">
        <v>462487</v>
      </c>
      <c r="G79" s="162">
        <v>407225</v>
      </c>
      <c r="H79" s="162">
        <v>416898</v>
      </c>
      <c r="I79" s="163">
        <f>IFERROR(H79/G79-1,"-")</f>
        <v>2.3753453250660028E-2</v>
      </c>
      <c r="J79" s="162">
        <f t="shared" ref="J79:J89" si="25">H79-G79</f>
        <v>9673</v>
      </c>
      <c r="K79" s="163">
        <f>H79/H$8</f>
        <v>3.5825772990520262E-2</v>
      </c>
      <c r="L79" s="81"/>
    </row>
    <row r="80" spans="1:12" x14ac:dyDescent="0.25">
      <c r="A80" s="164" t="s">
        <v>105</v>
      </c>
      <c r="B80" s="165" t="s">
        <v>105</v>
      </c>
      <c r="C80" s="166">
        <v>22000</v>
      </c>
      <c r="D80" s="166">
        <v>16244</v>
      </c>
      <c r="E80" s="166">
        <v>56197</v>
      </c>
      <c r="F80" s="166">
        <v>62008</v>
      </c>
      <c r="G80" s="166">
        <v>49772</v>
      </c>
      <c r="H80" s="166">
        <v>47932</v>
      </c>
      <c r="I80" s="167">
        <f>IFERROR(H80/G80-1,"-")</f>
        <v>-3.6968576709796697E-2</v>
      </c>
      <c r="J80" s="166">
        <f t="shared" si="25"/>
        <v>-1840</v>
      </c>
      <c r="K80" s="167">
        <f>H80/H$8</f>
        <v>4.1189954161008615E-3</v>
      </c>
      <c r="L80" s="81"/>
    </row>
    <row r="81" spans="1:12" x14ac:dyDescent="0.25">
      <c r="A81" s="164" t="s">
        <v>102</v>
      </c>
      <c r="B81" s="165" t="s">
        <v>102</v>
      </c>
      <c r="C81" s="166">
        <v>230645</v>
      </c>
      <c r="D81" s="166">
        <v>21194</v>
      </c>
      <c r="E81" s="166">
        <v>337191</v>
      </c>
      <c r="F81" s="166">
        <v>400479</v>
      </c>
      <c r="G81" s="166">
        <v>357453</v>
      </c>
      <c r="H81" s="166">
        <v>368966</v>
      </c>
      <c r="I81" s="167">
        <f>IFERROR(H81/G81-1,"-")</f>
        <v>3.2208430199214932E-2</v>
      </c>
      <c r="J81" s="166">
        <f t="shared" si="25"/>
        <v>11513</v>
      </c>
      <c r="K81" s="167">
        <f>H81/H$8</f>
        <v>3.1706777574419399E-2</v>
      </c>
      <c r="L81" s="81"/>
    </row>
    <row r="82" spans="1:12" x14ac:dyDescent="0.25">
      <c r="A82" s="164"/>
      <c r="B82" s="161" t="s">
        <v>109</v>
      </c>
      <c r="C82" s="162">
        <v>889502</v>
      </c>
      <c r="D82" s="162">
        <v>87774</v>
      </c>
      <c r="E82" s="162">
        <v>884255</v>
      </c>
      <c r="F82" s="162">
        <v>1224173</v>
      </c>
      <c r="G82" s="162">
        <v>1462510</v>
      </c>
      <c r="H82" s="162">
        <v>1477098</v>
      </c>
      <c r="I82" s="163">
        <f>IFERROR(H82/G82-1,"-")</f>
        <v>9.9746326520844253E-3</v>
      </c>
      <c r="J82" s="162">
        <f t="shared" si="25"/>
        <v>14588</v>
      </c>
      <c r="K82" s="163">
        <f>H82/H$8</f>
        <v>0.1269331530320402</v>
      </c>
      <c r="L82" s="81"/>
    </row>
    <row r="83" spans="1:12" s="57" customFormat="1" x14ac:dyDescent="0.25">
      <c r="A83" s="164"/>
      <c r="B83" s="165" t="s">
        <v>112</v>
      </c>
      <c r="C83" s="166">
        <v>132162</v>
      </c>
      <c r="D83" s="166">
        <v>9213</v>
      </c>
      <c r="E83" s="166">
        <v>138476</v>
      </c>
      <c r="F83" s="166">
        <v>195682</v>
      </c>
      <c r="G83" s="166">
        <v>251156</v>
      </c>
      <c r="H83" s="166">
        <v>240978</v>
      </c>
      <c r="I83" s="167">
        <f t="shared" ref="I83:I90" si="26">IFERROR(H83/G83-1,"-")</f>
        <v>-4.0524614184013097E-2</v>
      </c>
      <c r="J83" s="166">
        <f t="shared" si="25"/>
        <v>-10178</v>
      </c>
      <c r="K83" s="167">
        <f t="shared" ref="K83:K90" si="27">H83/H$8</f>
        <v>2.0708238283008294E-2</v>
      </c>
      <c r="L83" s="168"/>
    </row>
    <row r="84" spans="1:12" s="57" customFormat="1" x14ac:dyDescent="0.25">
      <c r="A84" s="164"/>
      <c r="B84" s="165" t="s">
        <v>115</v>
      </c>
      <c r="C84" s="166">
        <v>383453</v>
      </c>
      <c r="D84" s="166">
        <v>27872</v>
      </c>
      <c r="E84" s="166">
        <v>345539</v>
      </c>
      <c r="F84" s="166">
        <v>479476</v>
      </c>
      <c r="G84" s="166">
        <v>565229</v>
      </c>
      <c r="H84" s="166">
        <v>543492</v>
      </c>
      <c r="I84" s="167">
        <f t="shared" si="26"/>
        <v>-3.8456979383577283E-2</v>
      </c>
      <c r="J84" s="166">
        <f t="shared" si="25"/>
        <v>-21737</v>
      </c>
      <c r="K84" s="167">
        <f t="shared" si="27"/>
        <v>4.6704520084442327E-2</v>
      </c>
      <c r="L84" s="168"/>
    </row>
    <row r="85" spans="1:12" x14ac:dyDescent="0.25">
      <c r="A85" s="164"/>
      <c r="B85" s="165" t="s">
        <v>118</v>
      </c>
      <c r="C85" s="166">
        <v>35742</v>
      </c>
      <c r="D85" s="166">
        <v>13512</v>
      </c>
      <c r="E85" s="166">
        <v>61460</v>
      </c>
      <c r="F85" s="166">
        <v>85455</v>
      </c>
      <c r="G85" s="166">
        <v>121382</v>
      </c>
      <c r="H85" s="166">
        <v>130463</v>
      </c>
      <c r="I85" s="167">
        <f t="shared" si="26"/>
        <v>7.4813399021271598E-2</v>
      </c>
      <c r="J85" s="166">
        <f t="shared" si="25"/>
        <v>9081</v>
      </c>
      <c r="K85" s="167">
        <f t="shared" si="27"/>
        <v>1.12112262991481E-2</v>
      </c>
      <c r="L85" s="81"/>
    </row>
    <row r="86" spans="1:12" x14ac:dyDescent="0.25">
      <c r="A86" s="164"/>
      <c r="B86" s="165" t="s">
        <v>125</v>
      </c>
      <c r="C86" s="166">
        <v>10923</v>
      </c>
      <c r="D86" s="166">
        <v>1013</v>
      </c>
      <c r="E86" s="166">
        <v>22612</v>
      </c>
      <c r="F86" s="166">
        <v>21911</v>
      </c>
      <c r="G86" s="166">
        <v>31942</v>
      </c>
      <c r="H86" s="166">
        <v>39625</v>
      </c>
      <c r="I86" s="167">
        <f t="shared" si="26"/>
        <v>0.24052971009955537</v>
      </c>
      <c r="J86" s="166">
        <f t="shared" si="25"/>
        <v>7683</v>
      </c>
      <c r="K86" s="167">
        <f t="shared" si="27"/>
        <v>3.4051404774054213E-3</v>
      </c>
      <c r="L86" s="81"/>
    </row>
    <row r="87" spans="1:12" x14ac:dyDescent="0.25">
      <c r="A87" s="164"/>
      <c r="B87" s="165" t="s">
        <v>121</v>
      </c>
      <c r="C87" s="166">
        <v>7617</v>
      </c>
      <c r="D87" s="166">
        <v>793</v>
      </c>
      <c r="E87" s="166">
        <v>11827</v>
      </c>
      <c r="F87" s="166">
        <v>12413</v>
      </c>
      <c r="G87" s="166">
        <v>15089</v>
      </c>
      <c r="H87" s="166">
        <v>17595</v>
      </c>
      <c r="I87" s="167">
        <f t="shared" si="26"/>
        <v>0.16608125124262707</v>
      </c>
      <c r="J87" s="166">
        <f t="shared" si="25"/>
        <v>2506</v>
      </c>
      <c r="K87" s="167">
        <f t="shared" si="27"/>
        <v>1.5120112731848174E-3</v>
      </c>
      <c r="L87" s="81"/>
    </row>
    <row r="88" spans="1:12" x14ac:dyDescent="0.25">
      <c r="A88" s="164"/>
      <c r="B88" s="165" t="s">
        <v>130</v>
      </c>
      <c r="C88" s="166">
        <v>30187</v>
      </c>
      <c r="D88" s="166">
        <v>606</v>
      </c>
      <c r="E88" s="166">
        <v>27852</v>
      </c>
      <c r="F88" s="166">
        <v>44534</v>
      </c>
      <c r="G88" s="166">
        <v>39975</v>
      </c>
      <c r="H88" s="166">
        <v>40940</v>
      </c>
      <c r="I88" s="167">
        <f t="shared" si="26"/>
        <v>2.4140087554721745E-2</v>
      </c>
      <c r="J88" s="166">
        <f t="shared" si="25"/>
        <v>965</v>
      </c>
      <c r="K88" s="167">
        <f t="shared" si="27"/>
        <v>3.5181438774757844E-3</v>
      </c>
      <c r="L88" s="81"/>
    </row>
    <row r="89" spans="1:12" x14ac:dyDescent="0.25">
      <c r="A89" s="164" t="s">
        <v>146</v>
      </c>
      <c r="B89" s="165" t="s">
        <v>133</v>
      </c>
      <c r="C89" s="166">
        <v>48638</v>
      </c>
      <c r="D89" s="166">
        <v>1566</v>
      </c>
      <c r="E89" s="166">
        <v>25832</v>
      </c>
      <c r="F89" s="166">
        <v>45007</v>
      </c>
      <c r="G89" s="166">
        <v>49489</v>
      </c>
      <c r="H89" s="166">
        <v>38576</v>
      </c>
      <c r="I89" s="167">
        <f t="shared" si="26"/>
        <v>-0.22051364949786822</v>
      </c>
      <c r="J89" s="166">
        <f t="shared" si="25"/>
        <v>-10913</v>
      </c>
      <c r="K89" s="167">
        <f t="shared" si="27"/>
        <v>3.3149955597827517E-3</v>
      </c>
      <c r="L89" s="81"/>
    </row>
    <row r="90" spans="1:12" x14ac:dyDescent="0.25">
      <c r="A90" s="164" t="s">
        <v>147</v>
      </c>
      <c r="B90" s="170" t="s">
        <v>147</v>
      </c>
      <c r="C90" s="171">
        <f t="shared" ref="C90" si="28">C82-SUM(C83:C89)</f>
        <v>240780</v>
      </c>
      <c r="D90" s="171">
        <f t="shared" ref="D90:H90" si="29">D82-SUM(D83:D89)</f>
        <v>33199</v>
      </c>
      <c r="E90" s="171">
        <f t="shared" si="29"/>
        <v>250657</v>
      </c>
      <c r="F90" s="171">
        <f t="shared" si="29"/>
        <v>339695</v>
      </c>
      <c r="G90" s="171">
        <f t="shared" si="29"/>
        <v>388248</v>
      </c>
      <c r="H90" s="171">
        <f t="shared" si="29"/>
        <v>425429</v>
      </c>
      <c r="I90" s="172">
        <f t="shared" si="26"/>
        <v>9.5766108260699312E-2</v>
      </c>
      <c r="J90" s="171">
        <f>H90-G90</f>
        <v>37181</v>
      </c>
      <c r="K90" s="172">
        <f t="shared" si="27"/>
        <v>3.6558877177592708E-2</v>
      </c>
      <c r="L90" s="81"/>
    </row>
    <row r="91" spans="1:12" s="148" customFormat="1" x14ac:dyDescent="0.25">
      <c r="A91" s="164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2" x14ac:dyDescent="0.25">
      <c r="A92" s="164"/>
      <c r="B92" s="158" t="s">
        <v>70</v>
      </c>
      <c r="C92" s="178">
        <v>33659</v>
      </c>
      <c r="D92" s="178">
        <v>14907</v>
      </c>
      <c r="E92" s="178">
        <v>47686</v>
      </c>
      <c r="F92" s="178">
        <v>56910</v>
      </c>
      <c r="G92" s="178">
        <v>58450</v>
      </c>
      <c r="H92" s="178">
        <v>53439</v>
      </c>
      <c r="I92" s="179">
        <f>IFERROR(H92/G92-1,"-")</f>
        <v>-8.5731394354148893E-2</v>
      </c>
      <c r="J92" s="178">
        <f>H92-G92</f>
        <v>-5011</v>
      </c>
      <c r="K92" s="179">
        <f>H92/H$8</f>
        <v>4.5922347500837431E-3</v>
      </c>
      <c r="L92" s="81"/>
    </row>
    <row r="93" spans="1:12" x14ac:dyDescent="0.25">
      <c r="A93" s="164" t="s">
        <v>98</v>
      </c>
      <c r="B93" s="161" t="s">
        <v>99</v>
      </c>
      <c r="C93" s="162">
        <v>13378</v>
      </c>
      <c r="D93" s="162">
        <v>6784</v>
      </c>
      <c r="E93" s="162">
        <v>20732</v>
      </c>
      <c r="F93" s="162">
        <v>24056</v>
      </c>
      <c r="G93" s="162">
        <v>19981</v>
      </c>
      <c r="H93" s="162">
        <v>19642</v>
      </c>
      <c r="I93" s="163">
        <f>IFERROR(H93/G93-1,"-")</f>
        <v>-1.6966117811921366E-2</v>
      </c>
      <c r="J93" s="162">
        <f t="shared" ref="J93:J103" si="30">H93-G93</f>
        <v>-339</v>
      </c>
      <c r="K93" s="163">
        <f>H93/H$8</f>
        <v>1.6879184670586065E-3</v>
      </c>
      <c r="L93" s="81"/>
    </row>
    <row r="94" spans="1:12" x14ac:dyDescent="0.25">
      <c r="A94" s="164" t="s">
        <v>105</v>
      </c>
      <c r="B94" s="165" t="s">
        <v>105</v>
      </c>
      <c r="C94" s="166">
        <v>6425</v>
      </c>
      <c r="D94" s="166">
        <v>3740</v>
      </c>
      <c r="E94" s="166">
        <v>9163</v>
      </c>
      <c r="F94" s="166">
        <v>6052</v>
      </c>
      <c r="G94" s="166">
        <v>4796</v>
      </c>
      <c r="H94" s="166">
        <v>5279</v>
      </c>
      <c r="I94" s="167">
        <f>IFERROR(H94/G94-1,"-")</f>
        <v>0.10070892410341958</v>
      </c>
      <c r="J94" s="166">
        <f t="shared" si="30"/>
        <v>483</v>
      </c>
      <c r="K94" s="167">
        <f>H94/H$8</f>
        <v>4.536463490277153E-4</v>
      </c>
      <c r="L94" s="81"/>
    </row>
    <row r="95" spans="1:12" x14ac:dyDescent="0.25">
      <c r="A95" s="164" t="s">
        <v>102</v>
      </c>
      <c r="B95" s="165" t="s">
        <v>102</v>
      </c>
      <c r="C95" s="166">
        <v>6953</v>
      </c>
      <c r="D95" s="166">
        <v>3044</v>
      </c>
      <c r="E95" s="166">
        <v>11569</v>
      </c>
      <c r="F95" s="166">
        <v>18004</v>
      </c>
      <c r="G95" s="166">
        <v>15185</v>
      </c>
      <c r="H95" s="166">
        <v>14363</v>
      </c>
      <c r="I95" s="167">
        <f>IFERROR(H95/G95-1,"-")</f>
        <v>-5.4132367467895959E-2</v>
      </c>
      <c r="J95" s="166">
        <f t="shared" si="30"/>
        <v>-822</v>
      </c>
      <c r="K95" s="167">
        <f>H95/H$8</f>
        <v>1.2342721180308913E-3</v>
      </c>
      <c r="L95" s="81"/>
    </row>
    <row r="96" spans="1:12" x14ac:dyDescent="0.25">
      <c r="A96" s="164"/>
      <c r="B96" s="161" t="s">
        <v>109</v>
      </c>
      <c r="C96" s="162">
        <v>20281</v>
      </c>
      <c r="D96" s="162">
        <v>8123</v>
      </c>
      <c r="E96" s="162">
        <v>26954</v>
      </c>
      <c r="F96" s="162">
        <v>32854</v>
      </c>
      <c r="G96" s="162">
        <v>38469</v>
      </c>
      <c r="H96" s="162">
        <v>33797</v>
      </c>
      <c r="I96" s="163">
        <f>IFERROR(H96/G96-1,"-")</f>
        <v>-0.12144843900283342</v>
      </c>
      <c r="J96" s="162">
        <f t="shared" si="30"/>
        <v>-4672</v>
      </c>
      <c r="K96" s="163">
        <f>H96/H$8</f>
        <v>2.9043162830251364E-3</v>
      </c>
      <c r="L96" s="81"/>
    </row>
    <row r="97" spans="1:12" s="57" customFormat="1" x14ac:dyDescent="0.25">
      <c r="A97" s="164"/>
      <c r="B97" s="165" t="s">
        <v>112</v>
      </c>
      <c r="C97" s="166">
        <v>4441</v>
      </c>
      <c r="D97" s="166">
        <v>184</v>
      </c>
      <c r="E97" s="166">
        <v>3964</v>
      </c>
      <c r="F97" s="166">
        <v>5698</v>
      </c>
      <c r="G97" s="166">
        <v>6817</v>
      </c>
      <c r="H97" s="166">
        <v>4991</v>
      </c>
      <c r="I97" s="167">
        <f t="shared" ref="I97:I104" si="31">IFERROR(H97/G97-1,"-")</f>
        <v>-0.26785976235880882</v>
      </c>
      <c r="J97" s="166">
        <f t="shared" si="30"/>
        <v>-1826</v>
      </c>
      <c r="K97" s="167">
        <f t="shared" ref="K97:K104" si="32">H97/H$8</f>
        <v>4.2889731540013773E-4</v>
      </c>
      <c r="L97" s="168"/>
    </row>
    <row r="98" spans="1:12" s="57" customFormat="1" x14ac:dyDescent="0.25">
      <c r="A98" s="164"/>
      <c r="B98" s="165" t="s">
        <v>115</v>
      </c>
      <c r="C98" s="166">
        <v>6467</v>
      </c>
      <c r="D98" s="166">
        <v>2428</v>
      </c>
      <c r="E98" s="166">
        <v>8965</v>
      </c>
      <c r="F98" s="166">
        <v>10891</v>
      </c>
      <c r="G98" s="166">
        <v>12346</v>
      </c>
      <c r="H98" s="166">
        <v>11107</v>
      </c>
      <c r="I98" s="167">
        <f t="shared" si="31"/>
        <v>-0.10035639073384095</v>
      </c>
      <c r="J98" s="166">
        <f t="shared" si="30"/>
        <v>-1239</v>
      </c>
      <c r="K98" s="167">
        <f t="shared" si="32"/>
        <v>9.5447054340800036E-4</v>
      </c>
      <c r="L98" s="168"/>
    </row>
    <row r="99" spans="1:12" x14ac:dyDescent="0.25">
      <c r="A99" s="164"/>
      <c r="B99" s="165" t="s">
        <v>118</v>
      </c>
      <c r="C99" s="166">
        <v>2656</v>
      </c>
      <c r="D99" s="166">
        <v>2456</v>
      </c>
      <c r="E99" s="166">
        <v>3324</v>
      </c>
      <c r="F99" s="166">
        <v>3813</v>
      </c>
      <c r="G99" s="166">
        <v>4348</v>
      </c>
      <c r="H99" s="166">
        <v>3996</v>
      </c>
      <c r="I99" s="167">
        <f t="shared" si="31"/>
        <v>-8.0956761729530813E-2</v>
      </c>
      <c r="J99" s="166">
        <f t="shared" si="30"/>
        <v>-352</v>
      </c>
      <c r="K99" s="167">
        <f t="shared" si="32"/>
        <v>3.4339284158263885E-4</v>
      </c>
      <c r="L99" s="81"/>
    </row>
    <row r="100" spans="1:12" x14ac:dyDescent="0.25">
      <c r="A100" s="164"/>
      <c r="B100" s="165" t="s">
        <v>125</v>
      </c>
      <c r="C100" s="166">
        <v>839</v>
      </c>
      <c r="D100" s="166">
        <v>119</v>
      </c>
      <c r="E100" s="166">
        <v>1745</v>
      </c>
      <c r="F100" s="166">
        <v>1820</v>
      </c>
      <c r="G100" s="166">
        <v>2145</v>
      </c>
      <c r="H100" s="166">
        <v>1358</v>
      </c>
      <c r="I100" s="167">
        <f t="shared" si="31"/>
        <v>-0.36689976689976689</v>
      </c>
      <c r="J100" s="166">
        <f t="shared" si="30"/>
        <v>-787</v>
      </c>
      <c r="K100" s="167">
        <f t="shared" si="32"/>
        <v>1.1669856828559148E-4</v>
      </c>
      <c r="L100" s="81"/>
    </row>
    <row r="101" spans="1:12" x14ac:dyDescent="0.25">
      <c r="A101" s="164"/>
      <c r="B101" s="165" t="s">
        <v>121</v>
      </c>
      <c r="C101" s="166">
        <v>294</v>
      </c>
      <c r="D101" s="166">
        <v>259</v>
      </c>
      <c r="E101" s="166">
        <v>898</v>
      </c>
      <c r="F101" s="166">
        <v>719</v>
      </c>
      <c r="G101" s="166">
        <v>1219</v>
      </c>
      <c r="H101" s="166">
        <v>1352</v>
      </c>
      <c r="I101" s="167">
        <f t="shared" si="31"/>
        <v>0.10910582444626749</v>
      </c>
      <c r="J101" s="166">
        <f t="shared" si="30"/>
        <v>133</v>
      </c>
      <c r="K101" s="167">
        <f t="shared" si="32"/>
        <v>1.1618296341835027E-4</v>
      </c>
      <c r="L101" s="81"/>
    </row>
    <row r="102" spans="1:12" x14ac:dyDescent="0.25">
      <c r="A102" s="164"/>
      <c r="B102" s="165" t="s">
        <v>130</v>
      </c>
      <c r="C102" s="166">
        <v>565</v>
      </c>
      <c r="D102" s="166">
        <v>26</v>
      </c>
      <c r="E102" s="166">
        <v>495</v>
      </c>
      <c r="F102" s="166">
        <v>231</v>
      </c>
      <c r="G102" s="166">
        <v>371</v>
      </c>
      <c r="H102" s="166">
        <v>282</v>
      </c>
      <c r="I102" s="167">
        <f t="shared" si="31"/>
        <v>-0.23989218328840967</v>
      </c>
      <c r="J102" s="166">
        <f t="shared" si="30"/>
        <v>-89</v>
      </c>
      <c r="K102" s="167">
        <f t="shared" si="32"/>
        <v>2.4233428760336375E-5</v>
      </c>
      <c r="L102" s="81"/>
    </row>
    <row r="103" spans="1:12" x14ac:dyDescent="0.25">
      <c r="A103" s="164" t="s">
        <v>146</v>
      </c>
      <c r="B103" s="165" t="s">
        <v>133</v>
      </c>
      <c r="C103" s="166">
        <v>210</v>
      </c>
      <c r="D103" s="166">
        <v>86</v>
      </c>
      <c r="E103" s="166">
        <v>178</v>
      </c>
      <c r="F103" s="166">
        <v>466</v>
      </c>
      <c r="G103" s="166">
        <v>816</v>
      </c>
      <c r="H103" s="166">
        <v>351</v>
      </c>
      <c r="I103" s="167">
        <f t="shared" si="31"/>
        <v>-0.56985294117647056</v>
      </c>
      <c r="J103" s="166">
        <f t="shared" si="30"/>
        <v>-465</v>
      </c>
      <c r="K103" s="167">
        <f t="shared" si="32"/>
        <v>3.0162884733610169E-5</v>
      </c>
      <c r="L103" s="81"/>
    </row>
    <row r="104" spans="1:12" x14ac:dyDescent="0.25">
      <c r="A104" s="164" t="s">
        <v>147</v>
      </c>
      <c r="B104" s="170" t="s">
        <v>147</v>
      </c>
      <c r="C104" s="171">
        <f t="shared" ref="C104" si="33">C96-SUM(C97:C103)</f>
        <v>4809</v>
      </c>
      <c r="D104" s="171">
        <f t="shared" ref="D104:H104" si="34">D96-SUM(D97:D103)</f>
        <v>2565</v>
      </c>
      <c r="E104" s="171">
        <f t="shared" si="34"/>
        <v>7385</v>
      </c>
      <c r="F104" s="171">
        <f t="shared" si="34"/>
        <v>9216</v>
      </c>
      <c r="G104" s="171">
        <f t="shared" si="34"/>
        <v>10407</v>
      </c>
      <c r="H104" s="171">
        <f t="shared" si="34"/>
        <v>10360</v>
      </c>
      <c r="I104" s="172">
        <f t="shared" si="31"/>
        <v>-4.5161910252714543E-3</v>
      </c>
      <c r="J104" s="171">
        <f>H104-G104</f>
        <v>-47</v>
      </c>
      <c r="K104" s="172">
        <f t="shared" si="32"/>
        <v>8.9027773743647102E-4</v>
      </c>
      <c r="L104" s="81"/>
    </row>
    <row r="105" spans="1:12" s="148" customFormat="1" x14ac:dyDescent="0.25">
      <c r="A105" s="164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2" x14ac:dyDescent="0.25">
      <c r="A106" s="164"/>
      <c r="B106" s="158" t="s">
        <v>70</v>
      </c>
      <c r="C106" s="178">
        <v>248643</v>
      </c>
      <c r="D106" s="178">
        <v>89205</v>
      </c>
      <c r="E106" s="178">
        <v>419361</v>
      </c>
      <c r="F106" s="178">
        <v>437729</v>
      </c>
      <c r="G106" s="178">
        <v>463774</v>
      </c>
      <c r="H106" s="178">
        <v>472476</v>
      </c>
      <c r="I106" s="179">
        <f>IFERROR(H106/G106-1,"-")</f>
        <v>1.8763449438735202E-2</v>
      </c>
      <c r="J106" s="178">
        <f>H106-G106</f>
        <v>8702</v>
      </c>
      <c r="K106" s="179">
        <f>H106/H$8</f>
        <v>4.0601820875775491E-2</v>
      </c>
      <c r="L106" s="81"/>
    </row>
    <row r="107" spans="1:12" x14ac:dyDescent="0.25">
      <c r="A107" s="164" t="s">
        <v>98</v>
      </c>
      <c r="B107" s="161" t="s">
        <v>99</v>
      </c>
      <c r="C107" s="162">
        <v>42776</v>
      </c>
      <c r="D107" s="162">
        <v>28095</v>
      </c>
      <c r="E107" s="162">
        <v>43928</v>
      </c>
      <c r="F107" s="162">
        <v>61204</v>
      </c>
      <c r="G107" s="162">
        <v>51116</v>
      </c>
      <c r="H107" s="162">
        <v>56731</v>
      </c>
      <c r="I107" s="163">
        <f>IFERROR(H107/G107-1,"-")</f>
        <v>0.10984818843414978</v>
      </c>
      <c r="J107" s="162">
        <f t="shared" ref="J107:J117" si="35">H107-G107</f>
        <v>5615</v>
      </c>
      <c r="K107" s="163">
        <f>H107/H$8</f>
        <v>4.8751299539100809E-3</v>
      </c>
      <c r="L107" s="81"/>
    </row>
    <row r="108" spans="1:12" x14ac:dyDescent="0.25">
      <c r="A108" s="164" t="s">
        <v>105</v>
      </c>
      <c r="B108" s="165" t="s">
        <v>105</v>
      </c>
      <c r="C108" s="166">
        <v>3635</v>
      </c>
      <c r="D108" s="166">
        <v>26724</v>
      </c>
      <c r="E108" s="166">
        <v>19742</v>
      </c>
      <c r="F108" s="166">
        <v>20194</v>
      </c>
      <c r="G108" s="166">
        <v>11088</v>
      </c>
      <c r="H108" s="166">
        <v>17866</v>
      </c>
      <c r="I108" s="167">
        <f>IFERROR(H108/G108-1,"-")</f>
        <v>0.61129148629148622</v>
      </c>
      <c r="J108" s="166">
        <f t="shared" si="35"/>
        <v>6778</v>
      </c>
      <c r="K108" s="167">
        <f>H108/H$8</f>
        <v>1.5352994263552115E-3</v>
      </c>
      <c r="L108" s="81"/>
    </row>
    <row r="109" spans="1:12" x14ac:dyDescent="0.25">
      <c r="A109" s="164" t="s">
        <v>102</v>
      </c>
      <c r="B109" s="165" t="s">
        <v>102</v>
      </c>
      <c r="C109" s="166">
        <v>39141</v>
      </c>
      <c r="D109" s="166">
        <v>1371</v>
      </c>
      <c r="E109" s="166">
        <v>24186</v>
      </c>
      <c r="F109" s="166">
        <v>41010</v>
      </c>
      <c r="G109" s="166">
        <v>40028</v>
      </c>
      <c r="H109" s="166">
        <v>38865</v>
      </c>
      <c r="I109" s="167">
        <f>IFERROR(H109/G109-1,"-")</f>
        <v>-2.9054661736784282E-2</v>
      </c>
      <c r="J109" s="166">
        <f t="shared" si="35"/>
        <v>-1163</v>
      </c>
      <c r="K109" s="167">
        <f>H109/H$8</f>
        <v>3.3398305275548694E-3</v>
      </c>
      <c r="L109" s="81"/>
    </row>
    <row r="110" spans="1:12" x14ac:dyDescent="0.25">
      <c r="A110" s="164"/>
      <c r="B110" s="161" t="s">
        <v>109</v>
      </c>
      <c r="C110" s="162">
        <v>205867</v>
      </c>
      <c r="D110" s="162">
        <v>61110</v>
      </c>
      <c r="E110" s="162">
        <v>375433</v>
      </c>
      <c r="F110" s="162">
        <v>376525</v>
      </c>
      <c r="G110" s="162">
        <v>412658</v>
      </c>
      <c r="H110" s="162">
        <v>415745</v>
      </c>
      <c r="I110" s="163">
        <f>IFERROR(H110/G110-1,"-")</f>
        <v>7.4807710016526752E-3</v>
      </c>
      <c r="J110" s="162">
        <f t="shared" si="35"/>
        <v>3087</v>
      </c>
      <c r="K110" s="163">
        <f>H110/H$8</f>
        <v>3.5726690921865409E-2</v>
      </c>
      <c r="L110" s="81"/>
    </row>
    <row r="111" spans="1:12" s="57" customFormat="1" x14ac:dyDescent="0.25">
      <c r="A111" s="164"/>
      <c r="B111" s="165" t="s">
        <v>112</v>
      </c>
      <c r="C111" s="166">
        <v>117809</v>
      </c>
      <c r="D111" s="166">
        <v>20444</v>
      </c>
      <c r="E111" s="166">
        <v>225017</v>
      </c>
      <c r="F111" s="166">
        <v>221977</v>
      </c>
      <c r="G111" s="166">
        <v>233510</v>
      </c>
      <c r="H111" s="166">
        <v>225925</v>
      </c>
      <c r="I111" s="167">
        <f t="shared" ref="I111:I118" si="36">IFERROR(H111/G111-1,"-")</f>
        <v>-3.2482548927240784E-2</v>
      </c>
      <c r="J111" s="166">
        <f t="shared" si="35"/>
        <v>-7585</v>
      </c>
      <c r="K111" s="167">
        <f t="shared" ref="K111:K118" si="37">H111/H$8</f>
        <v>1.9414671605244665E-2</v>
      </c>
      <c r="L111" s="168"/>
    </row>
    <row r="112" spans="1:12" s="57" customFormat="1" x14ac:dyDescent="0.25">
      <c r="A112" s="164"/>
      <c r="B112" s="165" t="s">
        <v>115</v>
      </c>
      <c r="C112" s="166">
        <v>14803</v>
      </c>
      <c r="D112" s="166">
        <v>12008</v>
      </c>
      <c r="E112" s="166">
        <v>19558</v>
      </c>
      <c r="F112" s="166">
        <v>23428</v>
      </c>
      <c r="G112" s="166">
        <v>21590</v>
      </c>
      <c r="H112" s="166">
        <v>25858</v>
      </c>
      <c r="I112" s="167">
        <f t="shared" si="36"/>
        <v>0.19768411301528488</v>
      </c>
      <c r="J112" s="166">
        <f t="shared" si="35"/>
        <v>4268</v>
      </c>
      <c r="K112" s="167">
        <f t="shared" si="37"/>
        <v>2.222085109520489E-3</v>
      </c>
      <c r="L112" s="168"/>
    </row>
    <row r="113" spans="1:12" x14ac:dyDescent="0.25">
      <c r="A113" s="164"/>
      <c r="B113" s="165" t="s">
        <v>118</v>
      </c>
      <c r="C113" s="166">
        <v>7410</v>
      </c>
      <c r="D113" s="166">
        <v>12873</v>
      </c>
      <c r="E113" s="166">
        <v>22930</v>
      </c>
      <c r="F113" s="166">
        <v>31520</v>
      </c>
      <c r="G113" s="166">
        <v>22968</v>
      </c>
      <c r="H113" s="166">
        <v>33105</v>
      </c>
      <c r="I113" s="167">
        <f t="shared" si="36"/>
        <v>0.44135318704284221</v>
      </c>
      <c r="J113" s="166">
        <f t="shared" si="35"/>
        <v>10137</v>
      </c>
      <c r="K113" s="167">
        <f t="shared" si="37"/>
        <v>2.8448498550033181E-3</v>
      </c>
      <c r="L113" s="81"/>
    </row>
    <row r="114" spans="1:12" x14ac:dyDescent="0.25">
      <c r="A114" s="164"/>
      <c r="B114" s="165" t="s">
        <v>125</v>
      </c>
      <c r="C114" s="166">
        <v>4179</v>
      </c>
      <c r="D114" s="166">
        <v>524</v>
      </c>
      <c r="E114" s="166">
        <v>16272</v>
      </c>
      <c r="F114" s="166">
        <v>13152</v>
      </c>
      <c r="G114" s="166">
        <v>14846</v>
      </c>
      <c r="H114" s="166">
        <v>16041</v>
      </c>
      <c r="I114" s="167">
        <f t="shared" si="36"/>
        <v>8.0493062104270541E-2</v>
      </c>
      <c r="J114" s="166">
        <f t="shared" si="35"/>
        <v>1195</v>
      </c>
      <c r="K114" s="167">
        <f t="shared" si="37"/>
        <v>1.3784696125693466E-3</v>
      </c>
      <c r="L114" s="81"/>
    </row>
    <row r="115" spans="1:12" x14ac:dyDescent="0.25">
      <c r="A115" s="164"/>
      <c r="B115" s="165" t="s">
        <v>121</v>
      </c>
      <c r="C115" s="166">
        <v>5827</v>
      </c>
      <c r="D115" s="166">
        <v>2076</v>
      </c>
      <c r="E115" s="166">
        <v>16342</v>
      </c>
      <c r="F115" s="166">
        <v>12866</v>
      </c>
      <c r="G115" s="166">
        <v>12690</v>
      </c>
      <c r="H115" s="166">
        <v>12951</v>
      </c>
      <c r="I115" s="167">
        <f t="shared" si="36"/>
        <v>2.0567375886524797E-2</v>
      </c>
      <c r="J115" s="166">
        <f t="shared" si="35"/>
        <v>261</v>
      </c>
      <c r="K115" s="167">
        <f t="shared" si="37"/>
        <v>1.112933105940129E-3</v>
      </c>
      <c r="L115" s="81"/>
    </row>
    <row r="116" spans="1:12" x14ac:dyDescent="0.25">
      <c r="A116" s="164"/>
      <c r="B116" s="165" t="s">
        <v>130</v>
      </c>
      <c r="C116" s="166">
        <v>2277</v>
      </c>
      <c r="D116" s="166">
        <v>27</v>
      </c>
      <c r="E116" s="166">
        <v>3256</v>
      </c>
      <c r="F116" s="166">
        <v>5018</v>
      </c>
      <c r="G116" s="166">
        <v>9221</v>
      </c>
      <c r="H116" s="166">
        <v>5426</v>
      </c>
      <c r="I116" s="167">
        <f t="shared" si="36"/>
        <v>-0.41156056826808374</v>
      </c>
      <c r="J116" s="166">
        <f t="shared" si="35"/>
        <v>-3795</v>
      </c>
      <c r="K116" s="167">
        <f t="shared" si="37"/>
        <v>4.6627866827512467E-4</v>
      </c>
      <c r="L116" s="81"/>
    </row>
    <row r="117" spans="1:12" x14ac:dyDescent="0.25">
      <c r="A117" s="164" t="s">
        <v>146</v>
      </c>
      <c r="B117" s="165" t="s">
        <v>133</v>
      </c>
      <c r="C117" s="166">
        <v>7210</v>
      </c>
      <c r="D117" s="166">
        <v>10</v>
      </c>
      <c r="E117" s="166">
        <v>4763</v>
      </c>
      <c r="F117" s="166">
        <v>4123</v>
      </c>
      <c r="G117" s="166">
        <v>8302</v>
      </c>
      <c r="H117" s="166">
        <v>4680</v>
      </c>
      <c r="I117" s="167">
        <f t="shared" si="36"/>
        <v>-0.43628041435798603</v>
      </c>
      <c r="J117" s="166">
        <f t="shared" si="35"/>
        <v>-3622</v>
      </c>
      <c r="K117" s="167">
        <f t="shared" si="37"/>
        <v>4.0217179644813557E-4</v>
      </c>
      <c r="L117" s="81"/>
    </row>
    <row r="118" spans="1:12" x14ac:dyDescent="0.25">
      <c r="A118" s="164" t="s">
        <v>147</v>
      </c>
      <c r="B118" s="170" t="s">
        <v>147</v>
      </c>
      <c r="C118" s="171">
        <f t="shared" ref="C118" si="38">C110-SUM(C111:C117)</f>
        <v>46352</v>
      </c>
      <c r="D118" s="171">
        <f t="shared" ref="D118:H118" si="39">D110-SUM(D111:D117)</f>
        <v>13148</v>
      </c>
      <c r="E118" s="171">
        <f t="shared" si="39"/>
        <v>67295</v>
      </c>
      <c r="F118" s="171">
        <f t="shared" si="39"/>
        <v>64441</v>
      </c>
      <c r="G118" s="171">
        <f t="shared" si="39"/>
        <v>89531</v>
      </c>
      <c r="H118" s="171">
        <f t="shared" si="39"/>
        <v>91759</v>
      </c>
      <c r="I118" s="172">
        <f t="shared" si="36"/>
        <v>2.4885235281634221E-2</v>
      </c>
      <c r="J118" s="171">
        <f>H118-G118</f>
        <v>2228</v>
      </c>
      <c r="K118" s="172">
        <f t="shared" si="37"/>
        <v>7.8852311688642034E-3</v>
      </c>
      <c r="L118" s="81"/>
    </row>
    <row r="119" spans="1:12" s="148" customFormat="1" x14ac:dyDescent="0.25">
      <c r="A119" s="164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2" x14ac:dyDescent="0.25">
      <c r="A120" s="164"/>
      <c r="B120" s="158" t="s">
        <v>70</v>
      </c>
      <c r="C120" s="178">
        <v>118261</v>
      </c>
      <c r="D120" s="178">
        <v>66096</v>
      </c>
      <c r="E120" s="178">
        <v>172608</v>
      </c>
      <c r="F120" s="178">
        <v>212843</v>
      </c>
      <c r="G120" s="178">
        <v>223384</v>
      </c>
      <c r="H120" s="178">
        <v>213590</v>
      </c>
      <c r="I120" s="179">
        <f>IFERROR(H120/G120-1,"-")</f>
        <v>-4.3843784693621712E-2</v>
      </c>
      <c r="J120" s="178">
        <f>H120-G120</f>
        <v>-9794</v>
      </c>
      <c r="K120" s="179">
        <f>H120/H$8</f>
        <v>1.83546739323413E-2</v>
      </c>
      <c r="L120" s="81"/>
    </row>
    <row r="121" spans="1:12" x14ac:dyDescent="0.25">
      <c r="A121" s="164" t="s">
        <v>98</v>
      </c>
      <c r="B121" s="161" t="s">
        <v>99</v>
      </c>
      <c r="C121" s="162">
        <v>50965</v>
      </c>
      <c r="D121" s="162">
        <v>37846</v>
      </c>
      <c r="E121" s="162">
        <v>77328</v>
      </c>
      <c r="F121" s="162">
        <v>100548</v>
      </c>
      <c r="G121" s="162">
        <v>98057</v>
      </c>
      <c r="H121" s="162">
        <v>104730</v>
      </c>
      <c r="I121" s="163">
        <f>IFERROR(H121/G121-1,"-")</f>
        <v>6.805225532088488E-2</v>
      </c>
      <c r="J121" s="162">
        <f t="shared" ref="J121:J131" si="40">H121-G121</f>
        <v>6673</v>
      </c>
      <c r="K121" s="163">
        <f>H121/H$8</f>
        <v>8.9998829576951357E-3</v>
      </c>
      <c r="L121" s="81"/>
    </row>
    <row r="122" spans="1:12" x14ac:dyDescent="0.25">
      <c r="A122" s="164" t="s">
        <v>105</v>
      </c>
      <c r="B122" s="165" t="s">
        <v>105</v>
      </c>
      <c r="C122" s="166">
        <v>23473</v>
      </c>
      <c r="D122" s="166">
        <v>17509</v>
      </c>
      <c r="E122" s="166">
        <v>34188</v>
      </c>
      <c r="F122" s="166">
        <v>42430</v>
      </c>
      <c r="G122" s="166">
        <v>38872</v>
      </c>
      <c r="H122" s="166">
        <v>43746</v>
      </c>
      <c r="I122" s="167">
        <f>IFERROR(H122/G122-1,"-")</f>
        <v>0.12538588186869726</v>
      </c>
      <c r="J122" s="166">
        <f t="shared" si="40"/>
        <v>4874</v>
      </c>
      <c r="K122" s="167">
        <f>H122/H$8</f>
        <v>3.7592750870555853E-3</v>
      </c>
      <c r="L122" s="81"/>
    </row>
    <row r="123" spans="1:12" x14ac:dyDescent="0.25">
      <c r="A123" s="164" t="s">
        <v>102</v>
      </c>
      <c r="B123" s="165" t="s">
        <v>102</v>
      </c>
      <c r="C123" s="166">
        <v>27492</v>
      </c>
      <c r="D123" s="166">
        <v>20337</v>
      </c>
      <c r="E123" s="166">
        <v>43140</v>
      </c>
      <c r="F123" s="166">
        <v>58118</v>
      </c>
      <c r="G123" s="166">
        <v>59185</v>
      </c>
      <c r="H123" s="166">
        <v>60984</v>
      </c>
      <c r="I123" s="167">
        <f>IFERROR(H123/G123-1,"-")</f>
        <v>3.0396215257244341E-2</v>
      </c>
      <c r="J123" s="166">
        <f t="shared" si="40"/>
        <v>1799</v>
      </c>
      <c r="K123" s="167">
        <f>H123/H$8</f>
        <v>5.2406078706395513E-3</v>
      </c>
      <c r="L123" s="81"/>
    </row>
    <row r="124" spans="1:12" x14ac:dyDescent="0.25">
      <c r="A124" s="164"/>
      <c r="B124" s="161" t="s">
        <v>109</v>
      </c>
      <c r="C124" s="162">
        <v>67296</v>
      </c>
      <c r="D124" s="162">
        <v>28250</v>
      </c>
      <c r="E124" s="162">
        <v>95280</v>
      </c>
      <c r="F124" s="162">
        <v>112295</v>
      </c>
      <c r="G124" s="162">
        <v>125327</v>
      </c>
      <c r="H124" s="162">
        <v>108860</v>
      </c>
      <c r="I124" s="163">
        <f>IFERROR(H124/G124-1,"-")</f>
        <v>-0.13139227780127183</v>
      </c>
      <c r="J124" s="162">
        <f t="shared" si="40"/>
        <v>-16467</v>
      </c>
      <c r="K124" s="163">
        <f>H124/H$8</f>
        <v>9.3547909746461624E-3</v>
      </c>
      <c r="L124" s="81"/>
    </row>
    <row r="125" spans="1:12" s="57" customFormat="1" x14ac:dyDescent="0.25">
      <c r="A125" s="164"/>
      <c r="B125" s="165" t="s">
        <v>112</v>
      </c>
      <c r="C125" s="166">
        <v>8916</v>
      </c>
      <c r="D125" s="166">
        <v>1142</v>
      </c>
      <c r="E125" s="166">
        <v>13260</v>
      </c>
      <c r="F125" s="166">
        <v>13791</v>
      </c>
      <c r="G125" s="166">
        <v>18876</v>
      </c>
      <c r="H125" s="166">
        <v>13910</v>
      </c>
      <c r="I125" s="167">
        <f t="shared" ref="I125:I132" si="41">IFERROR(H125/G125-1,"-")</f>
        <v>-0.26308539944903586</v>
      </c>
      <c r="J125" s="166">
        <f t="shared" si="40"/>
        <v>-4966</v>
      </c>
      <c r="K125" s="167">
        <f t="shared" ref="K125:K132" si="42">H125/H$8</f>
        <v>1.1953439505541807E-3</v>
      </c>
      <c r="L125" s="168"/>
    </row>
    <row r="126" spans="1:12" s="57" customFormat="1" x14ac:dyDescent="0.25">
      <c r="A126" s="164"/>
      <c r="B126" s="165" t="s">
        <v>115</v>
      </c>
      <c r="C126" s="166">
        <v>8926</v>
      </c>
      <c r="D126" s="166">
        <v>3139</v>
      </c>
      <c r="E126" s="166">
        <v>12962</v>
      </c>
      <c r="F126" s="166">
        <v>19857</v>
      </c>
      <c r="G126" s="166">
        <v>19436</v>
      </c>
      <c r="H126" s="166">
        <v>19100</v>
      </c>
      <c r="I126" s="167">
        <f t="shared" si="41"/>
        <v>-1.7287507717637429E-2</v>
      </c>
      <c r="J126" s="166">
        <f t="shared" si="40"/>
        <v>-336</v>
      </c>
      <c r="K126" s="167">
        <f t="shared" si="42"/>
        <v>1.6413421607178182E-3</v>
      </c>
      <c r="L126" s="168"/>
    </row>
    <row r="127" spans="1:12" x14ac:dyDescent="0.25">
      <c r="A127" s="164"/>
      <c r="B127" s="165" t="s">
        <v>118</v>
      </c>
      <c r="C127" s="166">
        <v>4918</v>
      </c>
      <c r="D127" s="166">
        <v>3684</v>
      </c>
      <c r="E127" s="166">
        <v>8742</v>
      </c>
      <c r="F127" s="166">
        <v>10244</v>
      </c>
      <c r="G127" s="166">
        <v>10055</v>
      </c>
      <c r="H127" s="166">
        <v>8422</v>
      </c>
      <c r="I127" s="167">
        <f t="shared" si="41"/>
        <v>-0.16240676280457489</v>
      </c>
      <c r="J127" s="166">
        <f t="shared" si="40"/>
        <v>-1633</v>
      </c>
      <c r="K127" s="167">
        <f t="shared" si="42"/>
        <v>7.2373736531756365E-4</v>
      </c>
      <c r="L127" s="81"/>
    </row>
    <row r="128" spans="1:12" x14ac:dyDescent="0.25">
      <c r="A128" s="164"/>
      <c r="B128" s="165" t="s">
        <v>125</v>
      </c>
      <c r="C128" s="166">
        <v>1311</v>
      </c>
      <c r="D128" s="166">
        <v>349</v>
      </c>
      <c r="E128" s="166">
        <v>2431</v>
      </c>
      <c r="F128" s="166">
        <v>2613</v>
      </c>
      <c r="G128" s="166">
        <v>2903</v>
      </c>
      <c r="H128" s="166">
        <v>3030</v>
      </c>
      <c r="I128" s="167">
        <f t="shared" si="41"/>
        <v>4.3747847054770972E-2</v>
      </c>
      <c r="J128" s="166">
        <f t="shared" si="40"/>
        <v>127</v>
      </c>
      <c r="K128" s="167">
        <f t="shared" si="42"/>
        <v>2.6038045795680572E-4</v>
      </c>
      <c r="L128" s="81"/>
    </row>
    <row r="129" spans="1:12" x14ac:dyDescent="0.25">
      <c r="A129" s="164"/>
      <c r="B129" s="165" t="s">
        <v>121</v>
      </c>
      <c r="C129" s="166">
        <v>1120</v>
      </c>
      <c r="D129" s="166">
        <v>262</v>
      </c>
      <c r="E129" s="166">
        <v>1734</v>
      </c>
      <c r="F129" s="166">
        <v>2410</v>
      </c>
      <c r="G129" s="166">
        <v>2337</v>
      </c>
      <c r="H129" s="166">
        <v>2212</v>
      </c>
      <c r="I129" s="167">
        <f t="shared" si="41"/>
        <v>-5.3487376979032941E-2</v>
      </c>
      <c r="J129" s="166">
        <f t="shared" si="40"/>
        <v>-125</v>
      </c>
      <c r="K129" s="167">
        <f t="shared" si="42"/>
        <v>1.9008632772292219E-4</v>
      </c>
      <c r="L129" s="81"/>
    </row>
    <row r="130" spans="1:12" x14ac:dyDescent="0.25">
      <c r="A130" s="164"/>
      <c r="B130" s="165" t="s">
        <v>130</v>
      </c>
      <c r="C130" s="166">
        <v>1580</v>
      </c>
      <c r="D130" s="166">
        <v>36</v>
      </c>
      <c r="E130" s="166">
        <v>1281</v>
      </c>
      <c r="F130" s="166">
        <v>1668</v>
      </c>
      <c r="G130" s="166">
        <v>2249</v>
      </c>
      <c r="H130" s="166">
        <v>1570</v>
      </c>
      <c r="I130" s="167">
        <f t="shared" si="41"/>
        <v>-0.30191196087149841</v>
      </c>
      <c r="J130" s="166">
        <f t="shared" si="40"/>
        <v>-679</v>
      </c>
      <c r="K130" s="167">
        <f t="shared" si="42"/>
        <v>1.3491660692811387E-4</v>
      </c>
      <c r="L130" s="81"/>
    </row>
    <row r="131" spans="1:12" x14ac:dyDescent="0.25">
      <c r="A131" s="164" t="s">
        <v>146</v>
      </c>
      <c r="B131" s="165" t="s">
        <v>133</v>
      </c>
      <c r="C131" s="166">
        <v>1898</v>
      </c>
      <c r="D131" s="166">
        <v>202</v>
      </c>
      <c r="E131" s="166">
        <v>1832</v>
      </c>
      <c r="F131" s="166">
        <v>2648</v>
      </c>
      <c r="G131" s="166">
        <v>2968</v>
      </c>
      <c r="H131" s="166">
        <v>2422</v>
      </c>
      <c r="I131" s="167">
        <f t="shared" si="41"/>
        <v>-0.18396226415094341</v>
      </c>
      <c r="J131" s="166">
        <f t="shared" si="40"/>
        <v>-546</v>
      </c>
      <c r="K131" s="167">
        <f t="shared" si="42"/>
        <v>2.0813249807636418E-4</v>
      </c>
      <c r="L131" s="81"/>
    </row>
    <row r="132" spans="1:12" x14ac:dyDescent="0.25">
      <c r="A132" s="164" t="s">
        <v>147</v>
      </c>
      <c r="B132" s="170" t="s">
        <v>147</v>
      </c>
      <c r="C132" s="171">
        <f t="shared" ref="C132" si="43">C124-SUM(C125:C131)</f>
        <v>38627</v>
      </c>
      <c r="D132" s="171">
        <f t="shared" ref="D132:H132" si="44">D124-SUM(D125:D131)</f>
        <v>19436</v>
      </c>
      <c r="E132" s="171">
        <f t="shared" si="44"/>
        <v>53038</v>
      </c>
      <c r="F132" s="171">
        <f t="shared" si="44"/>
        <v>59064</v>
      </c>
      <c r="G132" s="171">
        <f t="shared" si="44"/>
        <v>66503</v>
      </c>
      <c r="H132" s="171">
        <f t="shared" si="44"/>
        <v>58194</v>
      </c>
      <c r="I132" s="172">
        <f t="shared" si="41"/>
        <v>-0.12494173195194203</v>
      </c>
      <c r="J132" s="171">
        <f>H132-G132</f>
        <v>-8309</v>
      </c>
      <c r="K132" s="172">
        <f t="shared" si="42"/>
        <v>5.0008516073723934E-3</v>
      </c>
      <c r="L132" s="81"/>
    </row>
    <row r="133" spans="1:12" s="148" customFormat="1" x14ac:dyDescent="0.25">
      <c r="A133" s="164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2" x14ac:dyDescent="0.25">
      <c r="A134" s="164"/>
      <c r="B134" s="158" t="s">
        <v>70</v>
      </c>
      <c r="C134" s="178">
        <v>412691</v>
      </c>
      <c r="D134" s="178">
        <v>89271</v>
      </c>
      <c r="E134" s="178">
        <v>557575</v>
      </c>
      <c r="F134" s="178">
        <v>611263</v>
      </c>
      <c r="G134" s="178">
        <v>671699</v>
      </c>
      <c r="H134" s="178">
        <v>664657</v>
      </c>
      <c r="I134" s="179">
        <f>IFERROR(H134/G134-1,"-")</f>
        <v>-1.0483862563439916E-2</v>
      </c>
      <c r="J134" s="178">
        <f>H134-G134</f>
        <v>-7042</v>
      </c>
      <c r="K134" s="179">
        <f>H134/H$8</f>
        <v>5.7116730707655647E-2</v>
      </c>
      <c r="L134" s="81"/>
    </row>
    <row r="135" spans="1:12" x14ac:dyDescent="0.25">
      <c r="A135" s="164" t="s">
        <v>98</v>
      </c>
      <c r="B135" s="161" t="s">
        <v>99</v>
      </c>
      <c r="C135" s="162">
        <v>9152</v>
      </c>
      <c r="D135" s="162">
        <v>31441</v>
      </c>
      <c r="E135" s="162">
        <v>21674</v>
      </c>
      <c r="F135" s="162">
        <v>30116</v>
      </c>
      <c r="G135" s="162">
        <v>20575</v>
      </c>
      <c r="H135" s="162">
        <v>18459</v>
      </c>
      <c r="I135" s="163">
        <f>IFERROR(H135/G135-1,"-")</f>
        <v>-0.10284325637910086</v>
      </c>
      <c r="J135" s="162">
        <f t="shared" ref="J135:J145" si="45">H135-G135</f>
        <v>-2116</v>
      </c>
      <c r="K135" s="163">
        <f>H135/H$8</f>
        <v>1.5862583740675501E-3</v>
      </c>
      <c r="L135" s="81"/>
    </row>
    <row r="136" spans="1:12" x14ac:dyDescent="0.25">
      <c r="A136" s="164" t="s">
        <v>105</v>
      </c>
      <c r="B136" s="165" t="s">
        <v>105</v>
      </c>
      <c r="C136" s="166">
        <v>5032</v>
      </c>
      <c r="D136" s="166">
        <v>24962</v>
      </c>
      <c r="E136" s="166">
        <v>11305</v>
      </c>
      <c r="F136" s="166">
        <v>17623</v>
      </c>
      <c r="G136" s="166">
        <v>10175</v>
      </c>
      <c r="H136" s="166">
        <v>5071</v>
      </c>
      <c r="I136" s="167">
        <f>IFERROR(H136/G136-1,"-")</f>
        <v>-0.50162162162162161</v>
      </c>
      <c r="J136" s="166">
        <f t="shared" si="45"/>
        <v>-5104</v>
      </c>
      <c r="K136" s="167">
        <f>H136/H$8</f>
        <v>4.3577204696335374E-4</v>
      </c>
      <c r="L136" s="81"/>
    </row>
    <row r="137" spans="1:12" x14ac:dyDescent="0.25">
      <c r="A137" s="164" t="s">
        <v>102</v>
      </c>
      <c r="B137" s="165" t="s">
        <v>102</v>
      </c>
      <c r="C137" s="166">
        <v>4120</v>
      </c>
      <c r="D137" s="166">
        <v>6479</v>
      </c>
      <c r="E137" s="166">
        <v>10369</v>
      </c>
      <c r="F137" s="166">
        <v>12493</v>
      </c>
      <c r="G137" s="166">
        <v>10400</v>
      </c>
      <c r="H137" s="166">
        <v>13388</v>
      </c>
      <c r="I137" s="167">
        <f>IFERROR(H137/G137-1,"-")</f>
        <v>0.28730769230769226</v>
      </c>
      <c r="J137" s="166">
        <f t="shared" si="45"/>
        <v>2988</v>
      </c>
      <c r="K137" s="167">
        <f>H137/H$8</f>
        <v>1.1504863271041964E-3</v>
      </c>
      <c r="L137" s="81"/>
    </row>
    <row r="138" spans="1:12" x14ac:dyDescent="0.25">
      <c r="A138" s="164"/>
      <c r="B138" s="161" t="s">
        <v>109</v>
      </c>
      <c r="C138" s="162">
        <v>403539</v>
      </c>
      <c r="D138" s="162">
        <v>57830</v>
      </c>
      <c r="E138" s="162">
        <v>535901</v>
      </c>
      <c r="F138" s="162">
        <v>581147</v>
      </c>
      <c r="G138" s="162">
        <v>651124</v>
      </c>
      <c r="H138" s="162">
        <v>646198</v>
      </c>
      <c r="I138" s="163">
        <f>IFERROR(H138/G138-1,"-")</f>
        <v>-7.5653792518782792E-3</v>
      </c>
      <c r="J138" s="162">
        <f t="shared" si="45"/>
        <v>-4926</v>
      </c>
      <c r="K138" s="163">
        <f>H138/H$8</f>
        <v>5.5530472333588099E-2</v>
      </c>
      <c r="L138" s="81"/>
    </row>
    <row r="139" spans="1:12" s="57" customFormat="1" x14ac:dyDescent="0.25">
      <c r="A139" s="164"/>
      <c r="B139" s="165" t="s">
        <v>112</v>
      </c>
      <c r="C139" s="166">
        <v>198194</v>
      </c>
      <c r="D139" s="166">
        <v>1455</v>
      </c>
      <c r="E139" s="166">
        <v>223581</v>
      </c>
      <c r="F139" s="166">
        <v>212700</v>
      </c>
      <c r="G139" s="166">
        <v>262405</v>
      </c>
      <c r="H139" s="166">
        <v>281498</v>
      </c>
      <c r="I139" s="167">
        <f t="shared" ref="I139:I146" si="46">IFERROR(H139/G139-1,"-")</f>
        <v>7.2761570854213975E-2</v>
      </c>
      <c r="J139" s="166">
        <f t="shared" si="45"/>
        <v>19093</v>
      </c>
      <c r="K139" s="167">
        <f t="shared" ref="K139:K146" si="47">H139/H$8</f>
        <v>2.4190289819777194E-2</v>
      </c>
      <c r="L139" s="168"/>
    </row>
    <row r="140" spans="1:12" s="57" customFormat="1" x14ac:dyDescent="0.25">
      <c r="A140" s="164"/>
      <c r="B140" s="165" t="s">
        <v>115</v>
      </c>
      <c r="C140" s="166">
        <v>25529</v>
      </c>
      <c r="D140" s="166">
        <v>7418</v>
      </c>
      <c r="E140" s="166">
        <v>42553</v>
      </c>
      <c r="F140" s="166">
        <v>58480</v>
      </c>
      <c r="G140" s="166">
        <v>76969</v>
      </c>
      <c r="H140" s="166">
        <v>66393</v>
      </c>
      <c r="I140" s="167">
        <f t="shared" si="46"/>
        <v>-0.13740596863672383</v>
      </c>
      <c r="J140" s="166">
        <f t="shared" si="45"/>
        <v>-10576</v>
      </c>
      <c r="K140" s="167">
        <f t="shared" si="47"/>
        <v>5.7054256584574926E-3</v>
      </c>
      <c r="L140" s="168"/>
    </row>
    <row r="141" spans="1:12" x14ac:dyDescent="0.25">
      <c r="A141" s="164"/>
      <c r="B141" s="165" t="s">
        <v>118</v>
      </c>
      <c r="C141" s="166">
        <v>22867</v>
      </c>
      <c r="D141" s="166">
        <v>17033</v>
      </c>
      <c r="E141" s="166">
        <v>55413</v>
      </c>
      <c r="F141" s="166">
        <v>54733</v>
      </c>
      <c r="G141" s="166">
        <v>60781</v>
      </c>
      <c r="H141" s="166">
        <v>52750</v>
      </c>
      <c r="I141" s="167">
        <f t="shared" si="46"/>
        <v>-0.13213010644773859</v>
      </c>
      <c r="J141" s="166">
        <f t="shared" si="45"/>
        <v>-8031</v>
      </c>
      <c r="K141" s="167">
        <f t="shared" si="47"/>
        <v>4.5330261244955448E-3</v>
      </c>
      <c r="L141" s="81"/>
    </row>
    <row r="142" spans="1:12" x14ac:dyDescent="0.25">
      <c r="A142" s="164"/>
      <c r="B142" s="165" t="s">
        <v>125</v>
      </c>
      <c r="C142" s="166">
        <v>5400</v>
      </c>
      <c r="D142" s="166">
        <v>485</v>
      </c>
      <c r="E142" s="166">
        <v>18840</v>
      </c>
      <c r="F142" s="166">
        <v>21514</v>
      </c>
      <c r="G142" s="166">
        <v>21704</v>
      </c>
      <c r="H142" s="166">
        <v>17245</v>
      </c>
      <c r="I142" s="167">
        <f t="shared" si="46"/>
        <v>-0.20544600073719133</v>
      </c>
      <c r="J142" s="166">
        <f t="shared" si="45"/>
        <v>-4459</v>
      </c>
      <c r="K142" s="167">
        <f t="shared" si="47"/>
        <v>1.4819343225957475E-3</v>
      </c>
      <c r="L142" s="81"/>
    </row>
    <row r="143" spans="1:12" x14ac:dyDescent="0.25">
      <c r="A143" s="164"/>
      <c r="B143" s="165" t="s">
        <v>121</v>
      </c>
      <c r="C143" s="166">
        <v>6566</v>
      </c>
      <c r="D143" s="166">
        <v>1536</v>
      </c>
      <c r="E143" s="166">
        <v>11736</v>
      </c>
      <c r="F143" s="166">
        <v>12232</v>
      </c>
      <c r="G143" s="166">
        <v>14905</v>
      </c>
      <c r="H143" s="166">
        <v>11093</v>
      </c>
      <c r="I143" s="167">
        <f t="shared" si="46"/>
        <v>-0.2557531029855753</v>
      </c>
      <c r="J143" s="166">
        <f t="shared" si="45"/>
        <v>-3812</v>
      </c>
      <c r="K143" s="167">
        <f t="shared" si="47"/>
        <v>9.5326746538443752E-4</v>
      </c>
      <c r="L143" s="81"/>
    </row>
    <row r="144" spans="1:12" x14ac:dyDescent="0.25">
      <c r="A144" s="164"/>
      <c r="B144" s="165" t="s">
        <v>130</v>
      </c>
      <c r="C144" s="166">
        <v>15280</v>
      </c>
      <c r="D144" s="166">
        <v>134</v>
      </c>
      <c r="E144" s="166">
        <v>13653</v>
      </c>
      <c r="F144" s="166">
        <v>18403</v>
      </c>
      <c r="G144" s="166">
        <v>15998</v>
      </c>
      <c r="H144" s="166">
        <v>17546</v>
      </c>
      <c r="I144" s="167">
        <f t="shared" si="46"/>
        <v>9.676209526190771E-2</v>
      </c>
      <c r="J144" s="166">
        <f t="shared" si="45"/>
        <v>1548</v>
      </c>
      <c r="K144" s="167">
        <f t="shared" si="47"/>
        <v>1.5078005001023477E-3</v>
      </c>
      <c r="L144" s="81"/>
    </row>
    <row r="145" spans="1:12" x14ac:dyDescent="0.25">
      <c r="A145" s="164" t="s">
        <v>146</v>
      </c>
      <c r="B145" s="165" t="s">
        <v>133</v>
      </c>
      <c r="C145" s="166">
        <v>28780</v>
      </c>
      <c r="D145" s="166">
        <v>160</v>
      </c>
      <c r="E145" s="166">
        <v>6339</v>
      </c>
      <c r="F145" s="166">
        <v>12385</v>
      </c>
      <c r="G145" s="166">
        <v>10373</v>
      </c>
      <c r="H145" s="166">
        <v>8526</v>
      </c>
      <c r="I145" s="167">
        <f t="shared" si="46"/>
        <v>-0.17805842090041457</v>
      </c>
      <c r="J145" s="166">
        <f t="shared" si="45"/>
        <v>-1847</v>
      </c>
      <c r="K145" s="167">
        <f t="shared" si="47"/>
        <v>7.3267451634974443E-4</v>
      </c>
      <c r="L145" s="81"/>
    </row>
    <row r="146" spans="1:12" x14ac:dyDescent="0.25">
      <c r="A146" s="164" t="s">
        <v>147</v>
      </c>
      <c r="B146" s="170" t="s">
        <v>147</v>
      </c>
      <c r="C146" s="171">
        <f t="shared" ref="C146" si="48">C138-SUM(C139:C145)</f>
        <v>100923</v>
      </c>
      <c r="D146" s="171">
        <f t="shared" ref="D146:H146" si="49">D138-SUM(D139:D145)</f>
        <v>29609</v>
      </c>
      <c r="E146" s="171">
        <f t="shared" si="49"/>
        <v>163786</v>
      </c>
      <c r="F146" s="171">
        <f t="shared" si="49"/>
        <v>190700</v>
      </c>
      <c r="G146" s="171">
        <f t="shared" si="49"/>
        <v>187989</v>
      </c>
      <c r="H146" s="171">
        <f t="shared" si="49"/>
        <v>191147</v>
      </c>
      <c r="I146" s="172">
        <f t="shared" si="46"/>
        <v>1.6798855252168954E-2</v>
      </c>
      <c r="J146" s="171">
        <f>H146-G146</f>
        <v>3158</v>
      </c>
      <c r="K146" s="172">
        <f t="shared" si="47"/>
        <v>1.6426053926425592E-2</v>
      </c>
      <c r="L146" s="81"/>
    </row>
    <row r="147" spans="1:12" s="148" customFormat="1" x14ac:dyDescent="0.25">
      <c r="A147" s="164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</row>
    <row r="148" spans="1:12" x14ac:dyDescent="0.25">
      <c r="A148" s="164"/>
      <c r="B148" s="158" t="s">
        <v>70</v>
      </c>
      <c r="C148" s="178">
        <v>167308</v>
      </c>
      <c r="D148" s="178">
        <v>41283</v>
      </c>
      <c r="E148" s="178">
        <v>199320</v>
      </c>
      <c r="F148" s="178">
        <v>293696</v>
      </c>
      <c r="G148" s="178">
        <v>266547</v>
      </c>
      <c r="H148" s="178">
        <v>253930</v>
      </c>
      <c r="I148" s="179">
        <f>IFERROR(H148/G148-1,"-")</f>
        <v>-4.7334991577470342E-2</v>
      </c>
      <c r="J148" s="178">
        <f>H148-G148</f>
        <v>-12617</v>
      </c>
      <c r="K148" s="179">
        <f>H148/H$8</f>
        <v>2.1821257323092962E-2</v>
      </c>
      <c r="L148" s="81"/>
    </row>
    <row r="149" spans="1:12" x14ac:dyDescent="0.25">
      <c r="A149" s="164" t="s">
        <v>98</v>
      </c>
      <c r="B149" s="161" t="s">
        <v>99</v>
      </c>
      <c r="C149" s="162">
        <v>54412</v>
      </c>
      <c r="D149" s="162">
        <v>21796</v>
      </c>
      <c r="E149" s="162">
        <v>70160</v>
      </c>
      <c r="F149" s="162">
        <v>101701</v>
      </c>
      <c r="G149" s="162">
        <v>86501</v>
      </c>
      <c r="H149" s="162">
        <v>83562</v>
      </c>
      <c r="I149" s="163">
        <f>IFERROR(H149/G149-1,"-")</f>
        <v>-3.3976485820973124E-2</v>
      </c>
      <c r="J149" s="162">
        <f t="shared" ref="J149:J159" si="50">H149-G149</f>
        <v>-2939</v>
      </c>
      <c r="K149" s="163">
        <f>H149/H$8</f>
        <v>7.1808289860681848E-3</v>
      </c>
      <c r="L149" s="81"/>
    </row>
    <row r="150" spans="1:12" x14ac:dyDescent="0.25">
      <c r="A150" s="164" t="s">
        <v>105</v>
      </c>
      <c r="B150" s="165" t="s">
        <v>105</v>
      </c>
      <c r="C150" s="166">
        <v>21621</v>
      </c>
      <c r="D150" s="166">
        <v>18633</v>
      </c>
      <c r="E150" s="166">
        <v>39499</v>
      </c>
      <c r="F150" s="166">
        <v>68488</v>
      </c>
      <c r="G150" s="166">
        <v>60308</v>
      </c>
      <c r="H150" s="166">
        <v>56146</v>
      </c>
      <c r="I150" s="167">
        <f>IFERROR(H150/G150-1,"-")</f>
        <v>-6.9012402997943867E-2</v>
      </c>
      <c r="J150" s="166">
        <f t="shared" si="50"/>
        <v>-4162</v>
      </c>
      <c r="K150" s="167">
        <f>H150/H$8</f>
        <v>4.8248584793540638E-3</v>
      </c>
      <c r="L150" s="81"/>
    </row>
    <row r="151" spans="1:12" x14ac:dyDescent="0.25">
      <c r="A151" s="164" t="s">
        <v>102</v>
      </c>
      <c r="B151" s="165" t="s">
        <v>102</v>
      </c>
      <c r="C151" s="166">
        <v>32791</v>
      </c>
      <c r="D151" s="166">
        <v>3163</v>
      </c>
      <c r="E151" s="166">
        <v>30661</v>
      </c>
      <c r="F151" s="166">
        <v>33213</v>
      </c>
      <c r="G151" s="166">
        <v>26193</v>
      </c>
      <c r="H151" s="166">
        <v>27416</v>
      </c>
      <c r="I151" s="167">
        <f>IFERROR(H151/G151-1,"-")</f>
        <v>4.6691864238536995E-2</v>
      </c>
      <c r="J151" s="166">
        <f t="shared" si="50"/>
        <v>1223</v>
      </c>
      <c r="K151" s="167">
        <f>H151/H$8</f>
        <v>2.3559705067141205E-3</v>
      </c>
      <c r="L151" s="81"/>
    </row>
    <row r="152" spans="1:12" x14ac:dyDescent="0.25">
      <c r="A152" s="164"/>
      <c r="B152" s="161" t="s">
        <v>109</v>
      </c>
      <c r="C152" s="162">
        <v>112896</v>
      </c>
      <c r="D152" s="162">
        <v>19487</v>
      </c>
      <c r="E152" s="162">
        <v>129160</v>
      </c>
      <c r="F152" s="162">
        <v>191995</v>
      </c>
      <c r="G152" s="162">
        <v>180046</v>
      </c>
      <c r="H152" s="162">
        <v>170368</v>
      </c>
      <c r="I152" s="163">
        <f>IFERROR(H152/G152-1,"-")</f>
        <v>-5.375292980682711E-2</v>
      </c>
      <c r="J152" s="162">
        <f t="shared" si="50"/>
        <v>-9678</v>
      </c>
      <c r="K152" s="163">
        <f>H152/H$8</f>
        <v>1.4640428337024778E-2</v>
      </c>
      <c r="L152" s="81"/>
    </row>
    <row r="153" spans="1:12" s="57" customFormat="1" x14ac:dyDescent="0.25">
      <c r="A153" s="164"/>
      <c r="B153" s="165" t="s">
        <v>112</v>
      </c>
      <c r="C153" s="166">
        <v>26513</v>
      </c>
      <c r="D153" s="166">
        <v>589</v>
      </c>
      <c r="E153" s="166">
        <v>45380</v>
      </c>
      <c r="F153" s="166">
        <v>75704</v>
      </c>
      <c r="G153" s="166">
        <v>63759</v>
      </c>
      <c r="H153" s="166">
        <v>37001</v>
      </c>
      <c r="I153" s="167">
        <f t="shared" ref="I153:I160" si="51">IFERROR(H153/G153-1,"-")</f>
        <v>-0.41967408522718364</v>
      </c>
      <c r="J153" s="166">
        <f t="shared" si="50"/>
        <v>-26758</v>
      </c>
      <c r="K153" s="167">
        <f t="shared" ref="K153:K160" si="52">H153/H$8</f>
        <v>3.1796492821319368E-3</v>
      </c>
      <c r="L153" s="168"/>
    </row>
    <row r="154" spans="1:12" s="57" customFormat="1" x14ac:dyDescent="0.25">
      <c r="A154" s="164"/>
      <c r="B154" s="165" t="s">
        <v>115</v>
      </c>
      <c r="C154" s="166">
        <v>44172</v>
      </c>
      <c r="D154" s="166">
        <v>6986</v>
      </c>
      <c r="E154" s="166">
        <v>38938</v>
      </c>
      <c r="F154" s="166">
        <v>45445</v>
      </c>
      <c r="G154" s="166">
        <v>48553</v>
      </c>
      <c r="H154" s="166">
        <v>44755</v>
      </c>
      <c r="I154" s="167">
        <f t="shared" si="51"/>
        <v>-7.8223796675797597E-2</v>
      </c>
      <c r="J154" s="166">
        <f t="shared" si="50"/>
        <v>-3798</v>
      </c>
      <c r="K154" s="167">
        <f t="shared" si="52"/>
        <v>3.8459826388966469E-3</v>
      </c>
      <c r="L154" s="168"/>
    </row>
    <row r="155" spans="1:12" x14ac:dyDescent="0.25">
      <c r="A155" s="164"/>
      <c r="B155" s="165" t="s">
        <v>118</v>
      </c>
      <c r="C155" s="166">
        <v>11693</v>
      </c>
      <c r="D155" s="166">
        <v>3756</v>
      </c>
      <c r="E155" s="166">
        <v>11470</v>
      </c>
      <c r="F155" s="166">
        <v>23043</v>
      </c>
      <c r="G155" s="166">
        <v>15157</v>
      </c>
      <c r="H155" s="166">
        <v>41588</v>
      </c>
      <c r="I155" s="167">
        <f t="shared" si="51"/>
        <v>1.7438147390644585</v>
      </c>
      <c r="J155" s="166">
        <f t="shared" si="50"/>
        <v>26431</v>
      </c>
      <c r="K155" s="167">
        <f t="shared" si="52"/>
        <v>3.5738292031378335E-3</v>
      </c>
      <c r="L155" s="81"/>
    </row>
    <row r="156" spans="1:12" x14ac:dyDescent="0.25">
      <c r="A156" s="164"/>
      <c r="B156" s="165" t="s">
        <v>125</v>
      </c>
      <c r="C156" s="166">
        <v>2314</v>
      </c>
      <c r="D156" s="166">
        <v>683</v>
      </c>
      <c r="E156" s="166">
        <v>2732</v>
      </c>
      <c r="F156" s="166">
        <v>4393</v>
      </c>
      <c r="G156" s="166">
        <v>5911</v>
      </c>
      <c r="H156" s="166">
        <v>5306</v>
      </c>
      <c r="I156" s="167">
        <f t="shared" si="51"/>
        <v>-0.10235154796142787</v>
      </c>
      <c r="J156" s="166">
        <f t="shared" si="50"/>
        <v>-605</v>
      </c>
      <c r="K156" s="167">
        <f t="shared" si="52"/>
        <v>4.5596657093030068E-4</v>
      </c>
      <c r="L156" s="81"/>
    </row>
    <row r="157" spans="1:12" x14ac:dyDescent="0.25">
      <c r="A157" s="164"/>
      <c r="B157" s="165" t="s">
        <v>121</v>
      </c>
      <c r="C157" s="166">
        <v>5589</v>
      </c>
      <c r="D157" s="166">
        <v>796</v>
      </c>
      <c r="E157" s="166">
        <v>7995</v>
      </c>
      <c r="F157" s="166">
        <v>9929</v>
      </c>
      <c r="G157" s="166">
        <v>7504</v>
      </c>
      <c r="H157" s="166">
        <v>6384</v>
      </c>
      <c r="I157" s="167">
        <f t="shared" si="51"/>
        <v>-0.14925373134328357</v>
      </c>
      <c r="J157" s="166">
        <f t="shared" si="50"/>
        <v>-1120</v>
      </c>
      <c r="K157" s="167">
        <f t="shared" si="52"/>
        <v>5.4860357874463625E-4</v>
      </c>
      <c r="L157" s="81"/>
    </row>
    <row r="158" spans="1:12" x14ac:dyDescent="0.25">
      <c r="A158" s="164"/>
      <c r="B158" s="165" t="s">
        <v>130</v>
      </c>
      <c r="C158" s="166">
        <v>2769</v>
      </c>
      <c r="D158" s="166">
        <v>184</v>
      </c>
      <c r="E158" s="166">
        <v>1211</v>
      </c>
      <c r="F158" s="166">
        <v>2462</v>
      </c>
      <c r="G158" s="166">
        <v>2062</v>
      </c>
      <c r="H158" s="166">
        <v>1565</v>
      </c>
      <c r="I158" s="167">
        <f t="shared" si="51"/>
        <v>-0.24102812803103779</v>
      </c>
      <c r="J158" s="166">
        <f t="shared" si="50"/>
        <v>-497</v>
      </c>
      <c r="K158" s="167">
        <f t="shared" si="52"/>
        <v>1.3448693620541285E-4</v>
      </c>
      <c r="L158" s="81"/>
    </row>
    <row r="159" spans="1:12" x14ac:dyDescent="0.25">
      <c r="A159" s="164" t="s">
        <v>146</v>
      </c>
      <c r="B159" s="165" t="s">
        <v>133</v>
      </c>
      <c r="C159" s="166">
        <v>3726</v>
      </c>
      <c r="D159" s="166">
        <v>55</v>
      </c>
      <c r="E159" s="166">
        <v>2465</v>
      </c>
      <c r="F159" s="166">
        <v>3806</v>
      </c>
      <c r="G159" s="166">
        <v>3615</v>
      </c>
      <c r="H159" s="166">
        <v>2618</v>
      </c>
      <c r="I159" s="167">
        <f t="shared" si="51"/>
        <v>-0.27579529737206088</v>
      </c>
      <c r="J159" s="166">
        <f t="shared" si="50"/>
        <v>-997</v>
      </c>
      <c r="K159" s="167">
        <f t="shared" si="52"/>
        <v>2.2497559040624335E-4</v>
      </c>
      <c r="L159" s="81"/>
    </row>
    <row r="160" spans="1:12" x14ac:dyDescent="0.25">
      <c r="A160" s="164" t="s">
        <v>147</v>
      </c>
      <c r="B160" s="170" t="s">
        <v>147</v>
      </c>
      <c r="C160" s="171">
        <f t="shared" ref="C160" si="53">C152-SUM(C153:C159)</f>
        <v>16120</v>
      </c>
      <c r="D160" s="171">
        <f t="shared" ref="D160:H160" si="54">D152-SUM(D153:D159)</f>
        <v>6438</v>
      </c>
      <c r="E160" s="171">
        <f t="shared" si="54"/>
        <v>18969</v>
      </c>
      <c r="F160" s="171">
        <f t="shared" si="54"/>
        <v>27213</v>
      </c>
      <c r="G160" s="171">
        <f t="shared" si="54"/>
        <v>33485</v>
      </c>
      <c r="H160" s="171">
        <f t="shared" si="54"/>
        <v>31151</v>
      </c>
      <c r="I160" s="172">
        <f t="shared" si="51"/>
        <v>-6.970285202329396E-2</v>
      </c>
      <c r="J160" s="171">
        <f>H160-G160</f>
        <v>-2334</v>
      </c>
      <c r="K160" s="172">
        <f t="shared" si="52"/>
        <v>2.6769345365717672E-3</v>
      </c>
      <c r="L160" s="81"/>
    </row>
    <row r="161" spans="2:14" ht="6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50B0-E751-48F3-9C75-2FD3627E5E7F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83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</row>
    <row r="5" spans="1:14" ht="6" customHeight="1" x14ac:dyDescent="0.25"/>
    <row r="6" spans="1:14" s="148" customFormat="1" ht="72" customHeight="1" x14ac:dyDescent="0.25">
      <c r="B6" s="149"/>
      <c r="C6" s="187">
        <v>2019</v>
      </c>
      <c r="D6" s="187">
        <v>2020</v>
      </c>
      <c r="E6" s="187">
        <v>2021</v>
      </c>
      <c r="F6" s="187">
        <v>2022</v>
      </c>
      <c r="G6" s="187">
        <v>2023</v>
      </c>
      <c r="H6" s="187">
        <v>2024</v>
      </c>
      <c r="I6" s="175" t="str">
        <f>CONCATENATE("var. ",RIGHT(H6,2),"/",RIGHT(G6,2))</f>
        <v>var. 24/23</v>
      </c>
      <c r="J6" s="175" t="str">
        <f>CONCATENATE("var. ",RIGHT(H6,2),"/",RIGHT(E6,2))</f>
        <v>var. 24/21</v>
      </c>
      <c r="K6" s="174" t="str">
        <f>CONCATENATE("dif. ",RIGHT(H6,2),"/",RIGHT(G6,2))</f>
        <v>dif. 24/23</v>
      </c>
      <c r="L6" s="174" t="str">
        <f>CONCATENATE("dif. ",RIGHT(H6,2),"/",RIGHT(E6,2))</f>
        <v>dif. 24/21</v>
      </c>
      <c r="M6" s="175" t="str">
        <f>CONCATENATE("Cuota s/ total lugares de residencia ",RIGHT(H6,4))</f>
        <v>Cuota s/ total lugares de residencia 2024</v>
      </c>
    </row>
    <row r="7" spans="1:14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4" x14ac:dyDescent="0.25">
      <c r="A8" s="1">
        <v>3</v>
      </c>
      <c r="B8" s="158" t="s">
        <v>70</v>
      </c>
      <c r="C8" s="178">
        <v>34034766</v>
      </c>
      <c r="D8" s="178">
        <v>10243785</v>
      </c>
      <c r="E8" s="178">
        <v>13903380</v>
      </c>
      <c r="F8" s="178">
        <v>31405937</v>
      </c>
      <c r="G8" s="178">
        <v>34509923</v>
      </c>
      <c r="H8" s="178">
        <v>36076748</v>
      </c>
      <c r="I8" s="179">
        <f>IFERROR(H8/G8-1,"-")</f>
        <v>4.540215867766495E-2</v>
      </c>
      <c r="J8" s="179">
        <f>IFERROR(H8/E8-1,"-")</f>
        <v>1.5948185261425638</v>
      </c>
      <c r="K8" s="178">
        <f>H8-G8</f>
        <v>1566825</v>
      </c>
      <c r="L8" s="178">
        <f>H8-E8</f>
        <v>22173368</v>
      </c>
      <c r="M8" s="179">
        <f>H8/H$8</f>
        <v>1</v>
      </c>
      <c r="N8" s="81"/>
    </row>
    <row r="9" spans="1:14" x14ac:dyDescent="0.25">
      <c r="A9" s="1" t="s">
        <v>98</v>
      </c>
      <c r="B9" s="161" t="s">
        <v>99</v>
      </c>
      <c r="C9" s="162">
        <v>4613933</v>
      </c>
      <c r="D9" s="162">
        <v>1666329</v>
      </c>
      <c r="E9" s="162">
        <v>2851484</v>
      </c>
      <c r="F9" s="162">
        <v>4154268</v>
      </c>
      <c r="G9" s="162">
        <v>4256196</v>
      </c>
      <c r="H9" s="162">
        <v>4222474</v>
      </c>
      <c r="I9" s="163">
        <f>IFERROR(H9/G9-1,"-")</f>
        <v>-7.9230373789177522E-3</v>
      </c>
      <c r="J9" s="180">
        <f t="shared" ref="J9:J20" si="0">IFERROR(H9/E9-1,"-")</f>
        <v>0.48079877004394911</v>
      </c>
      <c r="K9" s="162">
        <f t="shared" ref="K9:K19" si="1">H9-G9</f>
        <v>-33722</v>
      </c>
      <c r="L9" s="162">
        <f t="shared" ref="L9:L20" si="2">H9-E9</f>
        <v>1370990</v>
      </c>
      <c r="M9" s="163">
        <f>H9/H$8</f>
        <v>0.11704142513066865</v>
      </c>
      <c r="N9" s="81"/>
    </row>
    <row r="10" spans="1:14" x14ac:dyDescent="0.25">
      <c r="A10" s="164" t="s">
        <v>105</v>
      </c>
      <c r="B10" s="165" t="s">
        <v>105</v>
      </c>
      <c r="C10" s="166">
        <v>1301233</v>
      </c>
      <c r="D10" s="166">
        <v>564792</v>
      </c>
      <c r="E10" s="166">
        <v>1116779</v>
      </c>
      <c r="F10" s="166">
        <v>1214668</v>
      </c>
      <c r="G10" s="166">
        <v>1317693</v>
      </c>
      <c r="H10" s="166">
        <v>1326202</v>
      </c>
      <c r="I10" s="167">
        <f>IFERROR(H10/G10-1,"-")</f>
        <v>6.4574980666969317E-3</v>
      </c>
      <c r="J10" s="181">
        <f t="shared" si="0"/>
        <v>0.18752412070785707</v>
      </c>
      <c r="K10" s="166">
        <f t="shared" si="1"/>
        <v>8509</v>
      </c>
      <c r="L10" s="166">
        <f t="shared" si="2"/>
        <v>209423</v>
      </c>
      <c r="M10" s="167">
        <f>H10/H$8</f>
        <v>3.676057498308883E-2</v>
      </c>
      <c r="N10" s="81"/>
    </row>
    <row r="11" spans="1:14" x14ac:dyDescent="0.25">
      <c r="A11" s="164" t="s">
        <v>102</v>
      </c>
      <c r="B11" s="165" t="s">
        <v>102</v>
      </c>
      <c r="C11" s="166">
        <v>3312700</v>
      </c>
      <c r="D11" s="166">
        <v>1101537</v>
      </c>
      <c r="E11" s="166">
        <v>1734705</v>
      </c>
      <c r="F11" s="166">
        <v>2939600</v>
      </c>
      <c r="G11" s="166">
        <v>2938503</v>
      </c>
      <c r="H11" s="166">
        <v>2896272</v>
      </c>
      <c r="I11" s="167">
        <f>IFERROR(H11/G11-1,"-")</f>
        <v>-1.4371603500149543E-2</v>
      </c>
      <c r="J11" s="181">
        <f t="shared" si="0"/>
        <v>0.66960491841552305</v>
      </c>
      <c r="K11" s="166">
        <f t="shared" si="1"/>
        <v>-42231</v>
      </c>
      <c r="L11" s="166">
        <f t="shared" si="2"/>
        <v>1161567</v>
      </c>
      <c r="M11" s="167">
        <f>H11/H$8</f>
        <v>8.0280850147579824E-2</v>
      </c>
      <c r="N11" s="81"/>
    </row>
    <row r="12" spans="1:14" x14ac:dyDescent="0.25">
      <c r="A12" s="1"/>
      <c r="B12" s="161" t="s">
        <v>109</v>
      </c>
      <c r="C12" s="162">
        <v>29420833</v>
      </c>
      <c r="D12" s="162">
        <v>8577456</v>
      </c>
      <c r="E12" s="162">
        <v>11051896</v>
      </c>
      <c r="F12" s="162">
        <v>27251669</v>
      </c>
      <c r="G12" s="162">
        <v>30253727</v>
      </c>
      <c r="H12" s="162">
        <v>31854274</v>
      </c>
      <c r="I12" s="163">
        <f>IFERROR(H12/G12-1,"-")</f>
        <v>5.2904126489936365E-2</v>
      </c>
      <c r="J12" s="180">
        <f t="shared" si="0"/>
        <v>1.8822451821841248</v>
      </c>
      <c r="K12" s="162">
        <f t="shared" si="1"/>
        <v>1600547</v>
      </c>
      <c r="L12" s="162">
        <f t="shared" si="2"/>
        <v>20802378</v>
      </c>
      <c r="M12" s="163">
        <f>H12/H$8</f>
        <v>0.88295857486933138</v>
      </c>
      <c r="N12" s="81"/>
    </row>
    <row r="13" spans="1:14" s="57" customFormat="1" x14ac:dyDescent="0.25">
      <c r="B13" s="165" t="s">
        <v>112</v>
      </c>
      <c r="C13" s="166">
        <v>13160030</v>
      </c>
      <c r="D13" s="166">
        <v>3390819</v>
      </c>
      <c r="E13" s="166">
        <v>3350798</v>
      </c>
      <c r="F13" s="166">
        <v>12657617</v>
      </c>
      <c r="G13" s="166">
        <v>13883101</v>
      </c>
      <c r="H13" s="166">
        <v>14673664</v>
      </c>
      <c r="I13" s="167">
        <f t="shared" ref="I13:I20" si="3">IFERROR(H13/G13-1,"-")</f>
        <v>5.6944266270194221E-2</v>
      </c>
      <c r="J13" s="181">
        <f t="shared" si="0"/>
        <v>3.3791550550048077</v>
      </c>
      <c r="K13" s="166">
        <f t="shared" si="1"/>
        <v>790563</v>
      </c>
      <c r="L13" s="166">
        <f t="shared" si="2"/>
        <v>11322866</v>
      </c>
      <c r="M13" s="167">
        <f t="shared" ref="M13:M20" si="4">H13/H$8</f>
        <v>0.40673466466545155</v>
      </c>
      <c r="N13" s="168"/>
    </row>
    <row r="14" spans="1:14" s="57" customFormat="1" x14ac:dyDescent="0.25">
      <c r="B14" s="165" t="s">
        <v>115</v>
      </c>
      <c r="C14" s="166">
        <v>4424103</v>
      </c>
      <c r="D14" s="166">
        <v>1278654</v>
      </c>
      <c r="E14" s="166">
        <v>1806937</v>
      </c>
      <c r="F14" s="166">
        <v>3169256</v>
      </c>
      <c r="G14" s="166">
        <v>3598054</v>
      </c>
      <c r="H14" s="166">
        <v>3756774</v>
      </c>
      <c r="I14" s="167">
        <f t="shared" si="3"/>
        <v>4.4112734272470533E-2</v>
      </c>
      <c r="J14" s="181">
        <f t="shared" si="0"/>
        <v>1.0790841075256083</v>
      </c>
      <c r="K14" s="166">
        <f t="shared" si="1"/>
        <v>158720</v>
      </c>
      <c r="L14" s="166">
        <f t="shared" si="2"/>
        <v>1949837</v>
      </c>
      <c r="M14" s="167">
        <f t="shared" si="4"/>
        <v>0.10413283370219512</v>
      </c>
      <c r="N14" s="168"/>
    </row>
    <row r="15" spans="1:14" x14ac:dyDescent="0.25">
      <c r="A15" s="1"/>
      <c r="B15" s="165" t="s">
        <v>118</v>
      </c>
      <c r="C15" s="166">
        <v>1180822</v>
      </c>
      <c r="D15" s="166">
        <v>395218</v>
      </c>
      <c r="E15" s="166">
        <v>815902</v>
      </c>
      <c r="F15" s="166">
        <v>1288352</v>
      </c>
      <c r="G15" s="166">
        <v>1520450</v>
      </c>
      <c r="H15" s="166">
        <v>1590542</v>
      </c>
      <c r="I15" s="167">
        <f t="shared" si="3"/>
        <v>4.6099510013482892E-2</v>
      </c>
      <c r="J15" s="181">
        <f t="shared" si="0"/>
        <v>0.94942774990133616</v>
      </c>
      <c r="K15" s="166">
        <f t="shared" si="1"/>
        <v>70092</v>
      </c>
      <c r="L15" s="166">
        <f t="shared" si="2"/>
        <v>774640</v>
      </c>
      <c r="M15" s="167">
        <f t="shared" si="4"/>
        <v>4.408773207607293E-2</v>
      </c>
      <c r="N15" s="81"/>
    </row>
    <row r="16" spans="1:14" x14ac:dyDescent="0.25">
      <c r="A16" s="1"/>
      <c r="B16" s="165" t="s">
        <v>125</v>
      </c>
      <c r="C16" s="166">
        <v>1116998</v>
      </c>
      <c r="D16" s="166">
        <v>302698</v>
      </c>
      <c r="E16" s="166">
        <v>691981</v>
      </c>
      <c r="F16" s="166">
        <v>1287744</v>
      </c>
      <c r="G16" s="166">
        <v>1318357</v>
      </c>
      <c r="H16" s="166">
        <v>1375692</v>
      </c>
      <c r="I16" s="167">
        <f t="shared" si="3"/>
        <v>4.3489737605216128E-2</v>
      </c>
      <c r="J16" s="181">
        <f t="shared" si="0"/>
        <v>0.98804880480822455</v>
      </c>
      <c r="K16" s="166">
        <f t="shared" si="1"/>
        <v>57335</v>
      </c>
      <c r="L16" s="166">
        <f t="shared" si="2"/>
        <v>683711</v>
      </c>
      <c r="M16" s="167">
        <f t="shared" si="4"/>
        <v>3.8132372685032473E-2</v>
      </c>
      <c r="N16" s="81"/>
    </row>
    <row r="17" spans="1:14" x14ac:dyDescent="0.25">
      <c r="A17" s="1"/>
      <c r="B17" s="165" t="s">
        <v>121</v>
      </c>
      <c r="C17" s="166">
        <v>1084813</v>
      </c>
      <c r="D17" s="166">
        <v>443857</v>
      </c>
      <c r="E17" s="166">
        <v>726467</v>
      </c>
      <c r="F17" s="166">
        <v>1124652</v>
      </c>
      <c r="G17" s="166">
        <v>1172687</v>
      </c>
      <c r="H17" s="166">
        <v>1202962</v>
      </c>
      <c r="I17" s="167">
        <f t="shared" si="3"/>
        <v>2.5816778049044586E-2</v>
      </c>
      <c r="J17" s="181">
        <f t="shared" si="0"/>
        <v>0.65590728828701095</v>
      </c>
      <c r="K17" s="166">
        <f t="shared" si="1"/>
        <v>30275</v>
      </c>
      <c r="L17" s="166">
        <f t="shared" si="2"/>
        <v>476495</v>
      </c>
      <c r="M17" s="167">
        <f t="shared" si="4"/>
        <v>3.3344524290271398E-2</v>
      </c>
      <c r="N17" s="81"/>
    </row>
    <row r="18" spans="1:14" x14ac:dyDescent="0.25">
      <c r="A18" s="1"/>
      <c r="B18" s="165" t="s">
        <v>130</v>
      </c>
      <c r="C18" s="166">
        <v>594834</v>
      </c>
      <c r="D18" s="166">
        <v>241432</v>
      </c>
      <c r="E18" s="166">
        <v>191434</v>
      </c>
      <c r="F18" s="166">
        <v>491173</v>
      </c>
      <c r="G18" s="166">
        <v>523681</v>
      </c>
      <c r="H18" s="166">
        <v>511763</v>
      </c>
      <c r="I18" s="167">
        <f t="shared" si="3"/>
        <v>-2.2758129471949551E-2</v>
      </c>
      <c r="J18" s="181">
        <f t="shared" si="0"/>
        <v>1.6733129956016173</v>
      </c>
      <c r="K18" s="166">
        <f t="shared" si="1"/>
        <v>-11918</v>
      </c>
      <c r="L18" s="166">
        <f t="shared" si="2"/>
        <v>320329</v>
      </c>
      <c r="M18" s="167">
        <f t="shared" si="4"/>
        <v>1.4185397198217533E-2</v>
      </c>
      <c r="N18" s="81"/>
    </row>
    <row r="19" spans="1:14" x14ac:dyDescent="0.25">
      <c r="A19" s="164" t="s">
        <v>146</v>
      </c>
      <c r="B19" s="165" t="s">
        <v>133</v>
      </c>
      <c r="C19" s="166">
        <v>847396</v>
      </c>
      <c r="D19" s="166">
        <v>356220</v>
      </c>
      <c r="E19" s="166">
        <v>171613</v>
      </c>
      <c r="F19" s="166">
        <v>432862</v>
      </c>
      <c r="G19" s="166">
        <v>543249</v>
      </c>
      <c r="H19" s="166">
        <v>528059</v>
      </c>
      <c r="I19" s="167">
        <f t="shared" si="3"/>
        <v>-2.796139523496588E-2</v>
      </c>
      <c r="J19" s="181">
        <f t="shared" si="0"/>
        <v>2.0770337911463583</v>
      </c>
      <c r="K19" s="166">
        <f t="shared" si="1"/>
        <v>-15190</v>
      </c>
      <c r="L19" s="166">
        <f t="shared" si="2"/>
        <v>356446</v>
      </c>
      <c r="M19" s="167">
        <f t="shared" si="4"/>
        <v>1.463710088281793E-2</v>
      </c>
      <c r="N19" s="81"/>
    </row>
    <row r="20" spans="1:14" x14ac:dyDescent="0.25">
      <c r="A20" s="169" t="s">
        <v>147</v>
      </c>
      <c r="B20" s="170" t="s">
        <v>147</v>
      </c>
      <c r="C20" s="171">
        <f t="shared" ref="C20" si="5">C12-SUM(C13:C19)</f>
        <v>7011837</v>
      </c>
      <c r="D20" s="171">
        <f t="shared" ref="D20:H20" si="6">D12-SUM(D13:D19)</f>
        <v>2168558</v>
      </c>
      <c r="E20" s="171">
        <f t="shared" si="6"/>
        <v>3296764</v>
      </c>
      <c r="F20" s="171">
        <f t="shared" si="6"/>
        <v>6800013</v>
      </c>
      <c r="G20" s="171">
        <f t="shared" si="6"/>
        <v>7694148</v>
      </c>
      <c r="H20" s="171">
        <f t="shared" si="6"/>
        <v>8214818</v>
      </c>
      <c r="I20" s="172">
        <f t="shared" si="3"/>
        <v>6.7670910411393281E-2</v>
      </c>
      <c r="J20" s="182">
        <f t="shared" si="0"/>
        <v>1.4917822446496021</v>
      </c>
      <c r="K20" s="171">
        <f>H20-G20</f>
        <v>520670</v>
      </c>
      <c r="L20" s="171">
        <f t="shared" si="2"/>
        <v>4918054</v>
      </c>
      <c r="M20" s="172">
        <f t="shared" si="4"/>
        <v>0.22770394936927241</v>
      </c>
      <c r="N20" s="81"/>
    </row>
    <row r="21" spans="1:14" s="148" customFormat="1" x14ac:dyDescent="0.25"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14" x14ac:dyDescent="0.25">
      <c r="A22" s="1">
        <v>3</v>
      </c>
      <c r="B22" s="158" t="s">
        <v>70</v>
      </c>
      <c r="C22" s="178">
        <v>13105945</v>
      </c>
      <c r="D22" s="178">
        <v>3913809</v>
      </c>
      <c r="E22" s="178">
        <v>5763674</v>
      </c>
      <c r="F22" s="178">
        <v>12632387</v>
      </c>
      <c r="G22" s="178">
        <v>13590517</v>
      </c>
      <c r="H22" s="178">
        <v>13839613</v>
      </c>
      <c r="I22" s="179">
        <f>IFERROR(H22/G22-1,"-")</f>
        <v>1.8328662551983843E-2</v>
      </c>
      <c r="J22" s="179">
        <f>IFERROR(H22/E22-1,"-")</f>
        <v>1.4011790049194315</v>
      </c>
      <c r="K22" s="178">
        <f>H22-G22</f>
        <v>249096</v>
      </c>
      <c r="L22" s="178">
        <f>H22-E22</f>
        <v>8075939</v>
      </c>
      <c r="M22" s="179">
        <f>H22/H$8</f>
        <v>0.38361586803777326</v>
      </c>
      <c r="N22" s="81"/>
    </row>
    <row r="23" spans="1:14" x14ac:dyDescent="0.25">
      <c r="A23" s="1" t="s">
        <v>98</v>
      </c>
      <c r="B23" s="161" t="s">
        <v>99</v>
      </c>
      <c r="C23" s="162">
        <v>1013579</v>
      </c>
      <c r="D23" s="162">
        <v>419753</v>
      </c>
      <c r="E23" s="162">
        <v>926094</v>
      </c>
      <c r="F23" s="162">
        <v>924124</v>
      </c>
      <c r="G23" s="162">
        <v>817242</v>
      </c>
      <c r="H23" s="162">
        <v>742610</v>
      </c>
      <c r="I23" s="163">
        <f>IFERROR(H23/G23-1,"-")</f>
        <v>-9.132178718176498E-2</v>
      </c>
      <c r="J23" s="180">
        <f t="shared" ref="J23:J34" si="7">IFERROR(H23/E23-1,"-")</f>
        <v>-0.19812675603124519</v>
      </c>
      <c r="K23" s="162">
        <f t="shared" ref="K23:K33" si="8">H23-G23</f>
        <v>-74632</v>
      </c>
      <c r="L23" s="162">
        <f t="shared" ref="L23:L34" si="9">H23-E23</f>
        <v>-183484</v>
      </c>
      <c r="M23" s="163">
        <f>H23/H$8</f>
        <v>2.0584172387156402E-2</v>
      </c>
      <c r="N23" s="81"/>
    </row>
    <row r="24" spans="1:14" x14ac:dyDescent="0.25">
      <c r="A24" s="164" t="s">
        <v>105</v>
      </c>
      <c r="B24" s="165" t="s">
        <v>105</v>
      </c>
      <c r="C24" s="166">
        <v>409352</v>
      </c>
      <c r="D24" s="166">
        <v>197437</v>
      </c>
      <c r="E24" s="166">
        <v>341894</v>
      </c>
      <c r="F24" s="166">
        <v>286571</v>
      </c>
      <c r="G24" s="166">
        <v>256506</v>
      </c>
      <c r="H24" s="166">
        <v>219209</v>
      </c>
      <c r="I24" s="167">
        <f>IFERROR(H24/G24-1,"-")</f>
        <v>-0.14540400614410576</v>
      </c>
      <c r="J24" s="181">
        <f t="shared" si="7"/>
        <v>-0.35883928937038967</v>
      </c>
      <c r="K24" s="166">
        <f t="shared" si="8"/>
        <v>-37297</v>
      </c>
      <c r="L24" s="166">
        <f t="shared" si="9"/>
        <v>-122685</v>
      </c>
      <c r="M24" s="167">
        <f>H24/H$8</f>
        <v>6.0761851373078305E-3</v>
      </c>
      <c r="N24" s="81"/>
    </row>
    <row r="25" spans="1:14" x14ac:dyDescent="0.25">
      <c r="A25" s="164" t="s">
        <v>102</v>
      </c>
      <c r="B25" s="165" t="s">
        <v>102</v>
      </c>
      <c r="C25" s="166">
        <v>604227</v>
      </c>
      <c r="D25" s="166">
        <v>222316</v>
      </c>
      <c r="E25" s="166">
        <v>584200</v>
      </c>
      <c r="F25" s="166">
        <v>637553</v>
      </c>
      <c r="G25" s="166">
        <v>560736</v>
      </c>
      <c r="H25" s="166">
        <v>523401</v>
      </c>
      <c r="I25" s="167">
        <f>IFERROR(H25/G25-1,"-")</f>
        <v>-6.6582134908406143E-2</v>
      </c>
      <c r="J25" s="181">
        <f t="shared" si="7"/>
        <v>-0.10407223553577538</v>
      </c>
      <c r="K25" s="166">
        <f t="shared" si="8"/>
        <v>-37335</v>
      </c>
      <c r="L25" s="166">
        <f t="shared" si="9"/>
        <v>-60799</v>
      </c>
      <c r="M25" s="167">
        <f>H25/H$8</f>
        <v>1.4507987249848572E-2</v>
      </c>
      <c r="N25" s="81"/>
    </row>
    <row r="26" spans="1:14" x14ac:dyDescent="0.25">
      <c r="A26" s="1"/>
      <c r="B26" s="161" t="s">
        <v>109</v>
      </c>
      <c r="C26" s="162">
        <v>12092366</v>
      </c>
      <c r="D26" s="162">
        <v>3494056</v>
      </c>
      <c r="E26" s="162">
        <v>4837580</v>
      </c>
      <c r="F26" s="162">
        <v>11708263</v>
      </c>
      <c r="G26" s="162">
        <v>12773275</v>
      </c>
      <c r="H26" s="162">
        <v>13097003</v>
      </c>
      <c r="I26" s="163">
        <f>IFERROR(H26/G26-1,"-")</f>
        <v>2.5344165846268973E-2</v>
      </c>
      <c r="J26" s="180">
        <f t="shared" si="7"/>
        <v>1.7073460283860937</v>
      </c>
      <c r="K26" s="162">
        <f t="shared" si="8"/>
        <v>323728</v>
      </c>
      <c r="L26" s="162">
        <f t="shared" si="9"/>
        <v>8259423</v>
      </c>
      <c r="M26" s="163">
        <f>H26/H$8</f>
        <v>0.36303169565061683</v>
      </c>
      <c r="N26" s="81"/>
    </row>
    <row r="27" spans="1:14" s="57" customFormat="1" x14ac:dyDescent="0.25">
      <c r="B27" s="165" t="s">
        <v>112</v>
      </c>
      <c r="C27" s="166">
        <v>5650065</v>
      </c>
      <c r="D27" s="166">
        <v>1483938</v>
      </c>
      <c r="E27" s="166">
        <v>1575483</v>
      </c>
      <c r="F27" s="166">
        <v>5839663</v>
      </c>
      <c r="G27" s="166">
        <v>6456134</v>
      </c>
      <c r="H27" s="166">
        <v>6689570</v>
      </c>
      <c r="I27" s="167">
        <f t="shared" ref="I27:I34" si="10">IFERROR(H27/G27-1,"-")</f>
        <v>3.6157242089460917E-2</v>
      </c>
      <c r="J27" s="181">
        <f t="shared" si="7"/>
        <v>3.2460439116131372</v>
      </c>
      <c r="K27" s="166">
        <f t="shared" si="8"/>
        <v>233436</v>
      </c>
      <c r="L27" s="166">
        <f t="shared" si="9"/>
        <v>5114087</v>
      </c>
      <c r="M27" s="167">
        <f t="shared" ref="M27:M34" si="11">H27/H$8</f>
        <v>0.1854260810869095</v>
      </c>
      <c r="N27" s="168"/>
    </row>
    <row r="28" spans="1:14" s="57" customFormat="1" x14ac:dyDescent="0.25">
      <c r="B28" s="165" t="s">
        <v>115</v>
      </c>
      <c r="C28" s="166">
        <v>1813831</v>
      </c>
      <c r="D28" s="166">
        <v>510569</v>
      </c>
      <c r="E28" s="166">
        <v>851193</v>
      </c>
      <c r="F28" s="166">
        <v>1420539</v>
      </c>
      <c r="G28" s="166">
        <v>1496214</v>
      </c>
      <c r="H28" s="166">
        <v>1483358</v>
      </c>
      <c r="I28" s="167">
        <f t="shared" si="10"/>
        <v>-8.5923537675760553E-3</v>
      </c>
      <c r="J28" s="181">
        <f t="shared" si="7"/>
        <v>0.7426811545677654</v>
      </c>
      <c r="K28" s="166">
        <f t="shared" si="8"/>
        <v>-12856</v>
      </c>
      <c r="L28" s="166">
        <f t="shared" si="9"/>
        <v>632165</v>
      </c>
      <c r="M28" s="167">
        <f t="shared" si="11"/>
        <v>4.111673258354661E-2</v>
      </c>
      <c r="N28" s="168"/>
    </row>
    <row r="29" spans="1:14" x14ac:dyDescent="0.25">
      <c r="A29" s="1"/>
      <c r="B29" s="165" t="s">
        <v>118</v>
      </c>
      <c r="C29" s="166">
        <v>428540</v>
      </c>
      <c r="D29" s="166">
        <v>173273</v>
      </c>
      <c r="E29" s="166">
        <v>321437</v>
      </c>
      <c r="F29" s="166">
        <v>466813</v>
      </c>
      <c r="G29" s="166">
        <v>535409</v>
      </c>
      <c r="H29" s="166">
        <v>462244</v>
      </c>
      <c r="I29" s="167">
        <f t="shared" si="10"/>
        <v>-0.13665254039435271</v>
      </c>
      <c r="J29" s="181">
        <f t="shared" si="7"/>
        <v>0.43805473545360374</v>
      </c>
      <c r="K29" s="166">
        <f t="shared" si="8"/>
        <v>-73165</v>
      </c>
      <c r="L29" s="166">
        <f t="shared" si="9"/>
        <v>140807</v>
      </c>
      <c r="M29" s="167">
        <f t="shared" si="11"/>
        <v>1.281279565441985E-2</v>
      </c>
      <c r="N29" s="81"/>
    </row>
    <row r="30" spans="1:14" x14ac:dyDescent="0.25">
      <c r="A30" s="1"/>
      <c r="B30" s="165" t="s">
        <v>125</v>
      </c>
      <c r="C30" s="166">
        <v>502164</v>
      </c>
      <c r="D30" s="166">
        <v>134940</v>
      </c>
      <c r="E30" s="166">
        <v>321774</v>
      </c>
      <c r="F30" s="166">
        <v>583899</v>
      </c>
      <c r="G30" s="166">
        <v>553235</v>
      </c>
      <c r="H30" s="166">
        <v>562616</v>
      </c>
      <c r="I30" s="167">
        <f t="shared" si="10"/>
        <v>1.695662783446461E-2</v>
      </c>
      <c r="J30" s="181">
        <f t="shared" si="7"/>
        <v>0.7484818537234208</v>
      </c>
      <c r="K30" s="166">
        <f t="shared" si="8"/>
        <v>9381</v>
      </c>
      <c r="L30" s="166">
        <f t="shared" si="9"/>
        <v>240842</v>
      </c>
      <c r="M30" s="167">
        <f t="shared" si="11"/>
        <v>1.5594975467300988E-2</v>
      </c>
      <c r="N30" s="81"/>
    </row>
    <row r="31" spans="1:14" x14ac:dyDescent="0.25">
      <c r="A31" s="1"/>
      <c r="B31" s="165" t="s">
        <v>121</v>
      </c>
      <c r="C31" s="166">
        <v>566275</v>
      </c>
      <c r="D31" s="166">
        <v>241515</v>
      </c>
      <c r="E31" s="166">
        <v>414396</v>
      </c>
      <c r="F31" s="166">
        <v>639629</v>
      </c>
      <c r="G31" s="166">
        <v>619738</v>
      </c>
      <c r="H31" s="166">
        <v>632422</v>
      </c>
      <c r="I31" s="167">
        <f t="shared" si="10"/>
        <v>2.0466713353062049E-2</v>
      </c>
      <c r="J31" s="181">
        <f t="shared" si="7"/>
        <v>0.52612959584551966</v>
      </c>
      <c r="K31" s="166">
        <f t="shared" si="8"/>
        <v>12684</v>
      </c>
      <c r="L31" s="166">
        <f t="shared" si="9"/>
        <v>218026</v>
      </c>
      <c r="M31" s="167">
        <f t="shared" si="11"/>
        <v>1.7529905966025539E-2</v>
      </c>
      <c r="N31" s="81"/>
    </row>
    <row r="32" spans="1:14" x14ac:dyDescent="0.25">
      <c r="A32" s="1"/>
      <c r="B32" s="165" t="s">
        <v>130</v>
      </c>
      <c r="C32" s="166">
        <v>242464</v>
      </c>
      <c r="D32" s="166">
        <v>95128</v>
      </c>
      <c r="E32" s="166">
        <v>58069</v>
      </c>
      <c r="F32" s="166">
        <v>177706</v>
      </c>
      <c r="G32" s="166">
        <v>184473</v>
      </c>
      <c r="H32" s="166">
        <v>184792</v>
      </c>
      <c r="I32" s="167">
        <f t="shared" si="10"/>
        <v>1.7292503509998003E-3</v>
      </c>
      <c r="J32" s="181">
        <f t="shared" si="7"/>
        <v>2.1822831459126211</v>
      </c>
      <c r="K32" s="166">
        <f t="shared" si="8"/>
        <v>319</v>
      </c>
      <c r="L32" s="166">
        <f t="shared" si="9"/>
        <v>126723</v>
      </c>
      <c r="M32" s="167">
        <f t="shared" si="11"/>
        <v>5.122191168671855E-3</v>
      </c>
      <c r="N32" s="81"/>
    </row>
    <row r="33" spans="1:14" x14ac:dyDescent="0.25">
      <c r="A33" s="164" t="s">
        <v>146</v>
      </c>
      <c r="B33" s="165" t="s">
        <v>133</v>
      </c>
      <c r="C33" s="166">
        <v>276453</v>
      </c>
      <c r="D33" s="166">
        <v>106598</v>
      </c>
      <c r="E33" s="166">
        <v>43884</v>
      </c>
      <c r="F33" s="166">
        <v>147837</v>
      </c>
      <c r="G33" s="166">
        <v>187545</v>
      </c>
      <c r="H33" s="166">
        <v>166807</v>
      </c>
      <c r="I33" s="167">
        <f t="shared" si="10"/>
        <v>-0.11057612839585163</v>
      </c>
      <c r="J33" s="181">
        <f t="shared" si="7"/>
        <v>2.8010892352565855</v>
      </c>
      <c r="K33" s="166">
        <f t="shared" si="8"/>
        <v>-20738</v>
      </c>
      <c r="L33" s="166">
        <f t="shared" si="9"/>
        <v>122923</v>
      </c>
      <c r="M33" s="167">
        <f t="shared" si="11"/>
        <v>4.6236706257448707E-3</v>
      </c>
      <c r="N33" s="81"/>
    </row>
    <row r="34" spans="1:14" x14ac:dyDescent="0.25">
      <c r="A34" s="169" t="s">
        <v>147</v>
      </c>
      <c r="B34" s="170" t="s">
        <v>147</v>
      </c>
      <c r="C34" s="171">
        <f t="shared" ref="C34" si="12">C26-SUM(C27:C33)</f>
        <v>2612574</v>
      </c>
      <c r="D34" s="171">
        <f t="shared" ref="D34:H34" si="13">D26-SUM(D27:D33)</f>
        <v>748095</v>
      </c>
      <c r="E34" s="171">
        <f t="shared" si="13"/>
        <v>1251344</v>
      </c>
      <c r="F34" s="171">
        <f t="shared" si="13"/>
        <v>2432177</v>
      </c>
      <c r="G34" s="171">
        <f t="shared" si="13"/>
        <v>2740527</v>
      </c>
      <c r="H34" s="171">
        <f t="shared" si="13"/>
        <v>2915194</v>
      </c>
      <c r="I34" s="172">
        <f t="shared" si="10"/>
        <v>6.3734821806170849E-2</v>
      </c>
      <c r="J34" s="182">
        <f t="shared" si="7"/>
        <v>1.3296503599329998</v>
      </c>
      <c r="K34" s="171">
        <f>H34-G34</f>
        <v>174667</v>
      </c>
      <c r="L34" s="171">
        <f t="shared" si="9"/>
        <v>1663850</v>
      </c>
      <c r="M34" s="172">
        <f t="shared" si="11"/>
        <v>8.0805343097997639E-2</v>
      </c>
      <c r="N34" s="81"/>
    </row>
    <row r="35" spans="1:14" s="148" customFormat="1" x14ac:dyDescent="0.25"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</row>
    <row r="36" spans="1:14" x14ac:dyDescent="0.25">
      <c r="A36" s="1">
        <v>3</v>
      </c>
      <c r="B36" s="158" t="s">
        <v>70</v>
      </c>
      <c r="C36" s="178">
        <v>10093577</v>
      </c>
      <c r="D36" s="178">
        <v>2858440</v>
      </c>
      <c r="E36" s="178">
        <v>3367162</v>
      </c>
      <c r="F36" s="178">
        <v>8865243</v>
      </c>
      <c r="G36" s="178">
        <v>9739308</v>
      </c>
      <c r="H36" s="178">
        <v>10014981</v>
      </c>
      <c r="I36" s="179">
        <f>IFERROR(H36/G36-1,"-")</f>
        <v>2.8305193757092395E-2</v>
      </c>
      <c r="J36" s="179">
        <f>IFERROR(H36/E36-1,"-")</f>
        <v>1.9743092253951549</v>
      </c>
      <c r="K36" s="178">
        <f>H36-G36</f>
        <v>275673</v>
      </c>
      <c r="L36" s="178">
        <f>H36-E36</f>
        <v>6647819</v>
      </c>
      <c r="M36" s="179">
        <f>H36/H$8</f>
        <v>0.2776020998344973</v>
      </c>
      <c r="N36" s="81"/>
    </row>
    <row r="37" spans="1:14" x14ac:dyDescent="0.25">
      <c r="A37" s="1" t="s">
        <v>98</v>
      </c>
      <c r="B37" s="161" t="s">
        <v>99</v>
      </c>
      <c r="C37" s="162">
        <v>614530</v>
      </c>
      <c r="D37" s="162">
        <v>241430</v>
      </c>
      <c r="E37" s="162">
        <v>350874</v>
      </c>
      <c r="F37" s="162">
        <v>513218</v>
      </c>
      <c r="G37" s="162">
        <v>576863</v>
      </c>
      <c r="H37" s="162">
        <v>551747</v>
      </c>
      <c r="I37" s="163">
        <f>IFERROR(H37/G37-1,"-")</f>
        <v>-4.3538933854312067E-2</v>
      </c>
      <c r="J37" s="180">
        <f t="shared" ref="J37:J48" si="14">IFERROR(H37/E37-1,"-")</f>
        <v>0.57249325968866316</v>
      </c>
      <c r="K37" s="162">
        <f t="shared" ref="K37:K47" si="15">H37-G37</f>
        <v>-25116</v>
      </c>
      <c r="L37" s="162">
        <f t="shared" ref="L37:L48" si="16">H37-E37</f>
        <v>200873</v>
      </c>
      <c r="M37" s="163">
        <f>H37/H$8</f>
        <v>1.529370108414428E-2</v>
      </c>
      <c r="N37" s="81"/>
    </row>
    <row r="38" spans="1:14" x14ac:dyDescent="0.25">
      <c r="A38" s="164" t="s">
        <v>105</v>
      </c>
      <c r="B38" s="165" t="s">
        <v>105</v>
      </c>
      <c r="C38" s="166">
        <v>210543</v>
      </c>
      <c r="D38" s="166">
        <v>92534</v>
      </c>
      <c r="E38" s="166">
        <v>131066</v>
      </c>
      <c r="F38" s="166">
        <v>155108</v>
      </c>
      <c r="G38" s="166">
        <v>218201</v>
      </c>
      <c r="H38" s="166">
        <v>239030</v>
      </c>
      <c r="I38" s="167">
        <f>IFERROR(H38/G38-1,"-")</f>
        <v>9.5457857663347134E-2</v>
      </c>
      <c r="J38" s="181">
        <f t="shared" si="14"/>
        <v>0.82373765888941453</v>
      </c>
      <c r="K38" s="166">
        <f t="shared" si="15"/>
        <v>20829</v>
      </c>
      <c r="L38" s="166">
        <f t="shared" si="16"/>
        <v>107964</v>
      </c>
      <c r="M38" s="167">
        <f>H38/H$8</f>
        <v>6.6255971852008395E-3</v>
      </c>
      <c r="N38" s="81"/>
    </row>
    <row r="39" spans="1:14" x14ac:dyDescent="0.25">
      <c r="A39" s="164" t="s">
        <v>102</v>
      </c>
      <c r="B39" s="165" t="s">
        <v>102</v>
      </c>
      <c r="C39" s="166">
        <v>403987</v>
      </c>
      <c r="D39" s="166">
        <v>148896</v>
      </c>
      <c r="E39" s="166">
        <v>219808</v>
      </c>
      <c r="F39" s="166">
        <v>358110</v>
      </c>
      <c r="G39" s="166">
        <v>358662</v>
      </c>
      <c r="H39" s="166">
        <v>312717</v>
      </c>
      <c r="I39" s="167">
        <f>IFERROR(H39/G39-1,"-")</f>
        <v>-0.1281011091222376</v>
      </c>
      <c r="J39" s="181">
        <f t="shared" si="14"/>
        <v>0.4226825229291018</v>
      </c>
      <c r="K39" s="166">
        <f t="shared" si="15"/>
        <v>-45945</v>
      </c>
      <c r="L39" s="166">
        <f t="shared" si="16"/>
        <v>92909</v>
      </c>
      <c r="M39" s="167">
        <f>H39/H$8</f>
        <v>8.6681038989434422E-3</v>
      </c>
      <c r="N39" s="81"/>
    </row>
    <row r="40" spans="1:14" x14ac:dyDescent="0.25">
      <c r="A40" s="1"/>
      <c r="B40" s="161" t="s">
        <v>109</v>
      </c>
      <c r="C40" s="162">
        <v>9479047</v>
      </c>
      <c r="D40" s="162">
        <v>2617010</v>
      </c>
      <c r="E40" s="162">
        <v>3016288</v>
      </c>
      <c r="F40" s="162">
        <v>8352025</v>
      </c>
      <c r="G40" s="162">
        <v>9162445</v>
      </c>
      <c r="H40" s="162">
        <v>9463234</v>
      </c>
      <c r="I40" s="163">
        <f>IFERROR(H40/G40-1,"-")</f>
        <v>3.2828464454629724E-2</v>
      </c>
      <c r="J40" s="180">
        <f t="shared" si="14"/>
        <v>2.1373774652818298</v>
      </c>
      <c r="K40" s="162">
        <f t="shared" si="15"/>
        <v>300789</v>
      </c>
      <c r="L40" s="162">
        <f t="shared" si="16"/>
        <v>6446946</v>
      </c>
      <c r="M40" s="163">
        <f>H40/H$8</f>
        <v>0.262308398750353</v>
      </c>
      <c r="N40" s="81"/>
    </row>
    <row r="41" spans="1:14" s="57" customFormat="1" x14ac:dyDescent="0.25">
      <c r="B41" s="165" t="s">
        <v>112</v>
      </c>
      <c r="C41" s="166">
        <v>5094935</v>
      </c>
      <c r="D41" s="166">
        <v>1173619</v>
      </c>
      <c r="E41" s="166">
        <v>1066343</v>
      </c>
      <c r="F41" s="166">
        <v>4256430</v>
      </c>
      <c r="G41" s="166">
        <v>4628153</v>
      </c>
      <c r="H41" s="166">
        <v>4858902</v>
      </c>
      <c r="I41" s="167">
        <f t="shared" ref="I41:I48" si="17">IFERROR(H41/G41-1,"-")</f>
        <v>4.9857686208731655E-2</v>
      </c>
      <c r="J41" s="181">
        <f t="shared" si="14"/>
        <v>3.5566032693045297</v>
      </c>
      <c r="K41" s="166">
        <f t="shared" si="15"/>
        <v>230749</v>
      </c>
      <c r="L41" s="166">
        <f t="shared" si="16"/>
        <v>3792559</v>
      </c>
      <c r="M41" s="167">
        <f t="shared" ref="M41:M48" si="18">H41/H$8</f>
        <v>0.13468237214728998</v>
      </c>
      <c r="N41" s="168"/>
    </row>
    <row r="42" spans="1:14" s="57" customFormat="1" x14ac:dyDescent="0.25">
      <c r="B42" s="165" t="s">
        <v>115</v>
      </c>
      <c r="C42" s="166">
        <v>470924</v>
      </c>
      <c r="D42" s="166">
        <v>139836</v>
      </c>
      <c r="E42" s="166">
        <v>174981</v>
      </c>
      <c r="F42" s="166">
        <v>311196</v>
      </c>
      <c r="G42" s="166">
        <v>358380</v>
      </c>
      <c r="H42" s="166">
        <v>358116</v>
      </c>
      <c r="I42" s="167">
        <f t="shared" si="17"/>
        <v>-7.3664825046038107E-4</v>
      </c>
      <c r="J42" s="181">
        <f t="shared" si="14"/>
        <v>1.0465993450717508</v>
      </c>
      <c r="K42" s="166">
        <f t="shared" si="15"/>
        <v>-264</v>
      </c>
      <c r="L42" s="166">
        <f t="shared" si="16"/>
        <v>183135</v>
      </c>
      <c r="M42" s="167">
        <f t="shared" si="18"/>
        <v>9.9265044620984125E-3</v>
      </c>
      <c r="N42" s="168"/>
    </row>
    <row r="43" spans="1:14" x14ac:dyDescent="0.25">
      <c r="A43" s="1"/>
      <c r="B43" s="165" t="s">
        <v>118</v>
      </c>
      <c r="C43" s="166">
        <v>178407</v>
      </c>
      <c r="D43" s="166">
        <v>67848</v>
      </c>
      <c r="E43" s="166">
        <v>127385</v>
      </c>
      <c r="F43" s="166">
        <v>198903</v>
      </c>
      <c r="G43" s="166">
        <v>247793</v>
      </c>
      <c r="H43" s="166">
        <v>245648</v>
      </c>
      <c r="I43" s="167">
        <f t="shared" si="17"/>
        <v>-8.6564188657468621E-3</v>
      </c>
      <c r="J43" s="181">
        <f t="shared" si="14"/>
        <v>0.92839031283118101</v>
      </c>
      <c r="K43" s="166">
        <f t="shared" si="15"/>
        <v>-2145</v>
      </c>
      <c r="L43" s="166">
        <f t="shared" si="16"/>
        <v>118263</v>
      </c>
      <c r="M43" s="167">
        <f t="shared" si="18"/>
        <v>6.8090394400293509E-3</v>
      </c>
      <c r="N43" s="81"/>
    </row>
    <row r="44" spans="1:14" x14ac:dyDescent="0.25">
      <c r="A44" s="1"/>
      <c r="B44" s="165" t="s">
        <v>125</v>
      </c>
      <c r="C44" s="166">
        <v>451476</v>
      </c>
      <c r="D44" s="166">
        <v>124287</v>
      </c>
      <c r="E44" s="166">
        <v>239923</v>
      </c>
      <c r="F44" s="166">
        <v>477050</v>
      </c>
      <c r="G44" s="166">
        <v>501096</v>
      </c>
      <c r="H44" s="166">
        <v>499671</v>
      </c>
      <c r="I44" s="167">
        <f t="shared" si="17"/>
        <v>-2.8437664639111571E-3</v>
      </c>
      <c r="J44" s="181">
        <f t="shared" si="14"/>
        <v>1.0826306773423138</v>
      </c>
      <c r="K44" s="166">
        <f t="shared" si="15"/>
        <v>-1425</v>
      </c>
      <c r="L44" s="166">
        <f t="shared" si="16"/>
        <v>259748</v>
      </c>
      <c r="M44" s="167">
        <f t="shared" si="18"/>
        <v>1.3850222863768098E-2</v>
      </c>
      <c r="N44" s="81"/>
    </row>
    <row r="45" spans="1:14" x14ac:dyDescent="0.25">
      <c r="A45" s="1"/>
      <c r="B45" s="165" t="s">
        <v>121</v>
      </c>
      <c r="C45" s="166">
        <v>353625</v>
      </c>
      <c r="D45" s="166">
        <v>131712</v>
      </c>
      <c r="E45" s="166">
        <v>184201</v>
      </c>
      <c r="F45" s="166">
        <v>318686</v>
      </c>
      <c r="G45" s="166">
        <v>374932</v>
      </c>
      <c r="H45" s="166">
        <v>372782</v>
      </c>
      <c r="I45" s="167">
        <f t="shared" si="17"/>
        <v>-5.7343731663341835E-3</v>
      </c>
      <c r="J45" s="181">
        <f t="shared" si="14"/>
        <v>1.0237783725386942</v>
      </c>
      <c r="K45" s="166">
        <f t="shared" si="15"/>
        <v>-2150</v>
      </c>
      <c r="L45" s="166">
        <f t="shared" si="16"/>
        <v>188581</v>
      </c>
      <c r="M45" s="167">
        <f t="shared" si="18"/>
        <v>1.0333026690764921E-2</v>
      </c>
      <c r="N45" s="81"/>
    </row>
    <row r="46" spans="1:14" x14ac:dyDescent="0.25">
      <c r="A46" s="1"/>
      <c r="B46" s="165" t="s">
        <v>130</v>
      </c>
      <c r="C46" s="166">
        <v>227686</v>
      </c>
      <c r="D46" s="166">
        <v>86739</v>
      </c>
      <c r="E46" s="166">
        <v>81833</v>
      </c>
      <c r="F46" s="166">
        <v>185692</v>
      </c>
      <c r="G46" s="166">
        <v>188339</v>
      </c>
      <c r="H46" s="166">
        <v>187108</v>
      </c>
      <c r="I46" s="167">
        <f t="shared" si="17"/>
        <v>-6.5360865248301758E-3</v>
      </c>
      <c r="J46" s="181">
        <f t="shared" si="14"/>
        <v>1.2864614519814745</v>
      </c>
      <c r="K46" s="166">
        <f t="shared" si="15"/>
        <v>-1231</v>
      </c>
      <c r="L46" s="166">
        <f t="shared" si="16"/>
        <v>105275</v>
      </c>
      <c r="M46" s="167">
        <f t="shared" si="18"/>
        <v>5.1863876422564474E-3</v>
      </c>
      <c r="N46" s="81"/>
    </row>
    <row r="47" spans="1:14" x14ac:dyDescent="0.25">
      <c r="A47" s="164" t="s">
        <v>146</v>
      </c>
      <c r="B47" s="165" t="s">
        <v>133</v>
      </c>
      <c r="C47" s="166">
        <v>366669</v>
      </c>
      <c r="D47" s="166">
        <v>150036</v>
      </c>
      <c r="E47" s="166">
        <v>88248</v>
      </c>
      <c r="F47" s="166">
        <v>188228</v>
      </c>
      <c r="G47" s="166">
        <v>224522</v>
      </c>
      <c r="H47" s="166">
        <v>217369</v>
      </c>
      <c r="I47" s="167">
        <f t="shared" si="17"/>
        <v>-3.1858793347645187E-2</v>
      </c>
      <c r="J47" s="181">
        <f t="shared" si="14"/>
        <v>1.4631606382014324</v>
      </c>
      <c r="K47" s="166">
        <f t="shared" si="15"/>
        <v>-7153</v>
      </c>
      <c r="L47" s="166">
        <f t="shared" si="16"/>
        <v>129121</v>
      </c>
      <c r="M47" s="167">
        <f t="shared" si="18"/>
        <v>6.0251827576033182E-3</v>
      </c>
      <c r="N47" s="81"/>
    </row>
    <row r="48" spans="1:14" x14ac:dyDescent="0.25">
      <c r="A48" s="169" t="s">
        <v>147</v>
      </c>
      <c r="B48" s="170" t="s">
        <v>147</v>
      </c>
      <c r="C48" s="171">
        <f t="shared" ref="C48:H48" si="19">C40-SUM(C41:C47)</f>
        <v>2335325</v>
      </c>
      <c r="D48" s="171">
        <f t="shared" si="19"/>
        <v>742933</v>
      </c>
      <c r="E48" s="171">
        <f t="shared" si="19"/>
        <v>1053374</v>
      </c>
      <c r="F48" s="171">
        <f t="shared" si="19"/>
        <v>2415840</v>
      </c>
      <c r="G48" s="171">
        <f t="shared" si="19"/>
        <v>2639230</v>
      </c>
      <c r="H48" s="171">
        <f t="shared" si="19"/>
        <v>2723638</v>
      </c>
      <c r="I48" s="172">
        <f t="shared" si="17"/>
        <v>3.1982055372210771E-2</v>
      </c>
      <c r="J48" s="182">
        <f t="shared" si="14"/>
        <v>1.5856324534305952</v>
      </c>
      <c r="K48" s="171">
        <f>H48-G48</f>
        <v>84408</v>
      </c>
      <c r="L48" s="171">
        <f t="shared" si="16"/>
        <v>1670264</v>
      </c>
      <c r="M48" s="172">
        <f t="shared" si="18"/>
        <v>7.5495662746542458E-2</v>
      </c>
      <c r="N48" s="81"/>
    </row>
    <row r="49" spans="1:14" s="148" customFormat="1" x14ac:dyDescent="0.25"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</row>
    <row r="50" spans="1:14" x14ac:dyDescent="0.25">
      <c r="A50" s="1">
        <v>3</v>
      </c>
      <c r="B50" s="158" t="s">
        <v>70</v>
      </c>
      <c r="C50" s="178">
        <v>234787</v>
      </c>
      <c r="D50" s="178">
        <v>65275</v>
      </c>
      <c r="E50" s="178">
        <v>98762</v>
      </c>
      <c r="F50" s="178">
        <v>168339</v>
      </c>
      <c r="G50" s="178">
        <v>182035</v>
      </c>
      <c r="H50" s="178">
        <v>194642</v>
      </c>
      <c r="I50" s="179">
        <f>IFERROR(H50/G50-1,"-")</f>
        <v>6.925591232455286E-2</v>
      </c>
      <c r="J50" s="179">
        <f>IFERROR(H50/E50-1,"-")</f>
        <v>0.97081873595107426</v>
      </c>
      <c r="K50" s="178">
        <f>H50-G50</f>
        <v>12607</v>
      </c>
      <c r="L50" s="178">
        <f>H50-E50</f>
        <v>95880</v>
      </c>
      <c r="M50" s="179">
        <f>H50/H$8</f>
        <v>5.3952202121987274E-3</v>
      </c>
      <c r="N50" s="81"/>
    </row>
    <row r="51" spans="1:14" x14ac:dyDescent="0.25">
      <c r="A51" s="1" t="s">
        <v>98</v>
      </c>
      <c r="B51" s="161" t="s">
        <v>99</v>
      </c>
      <c r="C51" s="162">
        <v>30969</v>
      </c>
      <c r="D51" s="162">
        <v>6950</v>
      </c>
      <c r="E51" s="162">
        <v>17286</v>
      </c>
      <c r="F51" s="162">
        <v>21218</v>
      </c>
      <c r="G51" s="162">
        <v>40235</v>
      </c>
      <c r="H51" s="162">
        <v>25819</v>
      </c>
      <c r="I51" s="163">
        <f>IFERROR(H51/G51-1,"-")</f>
        <v>-0.35829501677643838</v>
      </c>
      <c r="J51" s="180">
        <f t="shared" ref="J51:J62" si="20">IFERROR(H51/E51-1,"-")</f>
        <v>0.49363646881869716</v>
      </c>
      <c r="K51" s="162">
        <f t="shared" ref="K51:K61" si="21">H51-G51</f>
        <v>-14416</v>
      </c>
      <c r="L51" s="162">
        <f t="shared" ref="L51:L62" si="22">H51-E51</f>
        <v>8533</v>
      </c>
      <c r="M51" s="163">
        <f>H51/H$8</f>
        <v>7.1566871825586942E-4</v>
      </c>
      <c r="N51" s="81"/>
    </row>
    <row r="52" spans="1:14" x14ac:dyDescent="0.25">
      <c r="A52" s="164" t="s">
        <v>105</v>
      </c>
      <c r="B52" s="165" t="s">
        <v>105</v>
      </c>
      <c r="C52" s="166">
        <v>12961</v>
      </c>
      <c r="D52" s="166">
        <v>5003</v>
      </c>
      <c r="E52" s="166">
        <v>6990</v>
      </c>
      <c r="F52" s="166">
        <v>6990</v>
      </c>
      <c r="G52" s="166">
        <v>25164</v>
      </c>
      <c r="H52" s="166">
        <v>14324</v>
      </c>
      <c r="I52" s="167">
        <f>IFERROR(H52/G52-1,"-")</f>
        <v>-0.43077412176124619</v>
      </c>
      <c r="J52" s="181">
        <f t="shared" si="20"/>
        <v>1.0492131616595137</v>
      </c>
      <c r="K52" s="166">
        <f t="shared" si="21"/>
        <v>-10840</v>
      </c>
      <c r="L52" s="166">
        <f t="shared" si="22"/>
        <v>7334</v>
      </c>
      <c r="M52" s="167">
        <f>H52/H$8</f>
        <v>3.9704243852577842E-4</v>
      </c>
      <c r="N52" s="81"/>
    </row>
    <row r="53" spans="1:14" x14ac:dyDescent="0.25">
      <c r="A53" s="164" t="s">
        <v>102</v>
      </c>
      <c r="B53" s="165" t="s">
        <v>102</v>
      </c>
      <c r="C53" s="166">
        <v>18008</v>
      </c>
      <c r="D53" s="166">
        <v>1947</v>
      </c>
      <c r="E53" s="166">
        <v>10296</v>
      </c>
      <c r="F53" s="166">
        <v>14228</v>
      </c>
      <c r="G53" s="166">
        <v>15071</v>
      </c>
      <c r="H53" s="166">
        <v>11495</v>
      </c>
      <c r="I53" s="167">
        <f>IFERROR(H53/G53-1,"-")</f>
        <v>-0.23727688939021963</v>
      </c>
      <c r="J53" s="181">
        <f t="shared" si="20"/>
        <v>0.11645299145299148</v>
      </c>
      <c r="K53" s="166">
        <f t="shared" si="21"/>
        <v>-3576</v>
      </c>
      <c r="L53" s="166">
        <f t="shared" si="22"/>
        <v>1199</v>
      </c>
      <c r="M53" s="167">
        <f>H53/H$8</f>
        <v>3.1862627973009095E-4</v>
      </c>
      <c r="N53" s="81"/>
    </row>
    <row r="54" spans="1:14" x14ac:dyDescent="0.25">
      <c r="A54" s="1"/>
      <c r="B54" s="161" t="s">
        <v>109</v>
      </c>
      <c r="C54" s="162">
        <v>203818</v>
      </c>
      <c r="D54" s="162">
        <v>58325</v>
      </c>
      <c r="E54" s="162">
        <v>81476</v>
      </c>
      <c r="F54" s="162">
        <v>147121</v>
      </c>
      <c r="G54" s="162">
        <v>141800</v>
      </c>
      <c r="H54" s="162">
        <v>168823</v>
      </c>
      <c r="I54" s="163">
        <f>IFERROR(H54/G54-1,"-")</f>
        <v>0.19057122708039498</v>
      </c>
      <c r="J54" s="180">
        <f t="shared" si="20"/>
        <v>1.0720580293583386</v>
      </c>
      <c r="K54" s="162">
        <f t="shared" si="21"/>
        <v>27023</v>
      </c>
      <c r="L54" s="162">
        <f t="shared" si="22"/>
        <v>87347</v>
      </c>
      <c r="M54" s="163">
        <f>H54/H$8</f>
        <v>4.6795514939428576E-3</v>
      </c>
      <c r="N54" s="81"/>
    </row>
    <row r="55" spans="1:14" s="57" customFormat="1" x14ac:dyDescent="0.25">
      <c r="B55" s="165" t="s">
        <v>112</v>
      </c>
      <c r="C55" s="166">
        <v>67733</v>
      </c>
      <c r="D55" s="166">
        <v>19771</v>
      </c>
      <c r="E55" s="166">
        <v>20693</v>
      </c>
      <c r="F55" s="166">
        <v>65122</v>
      </c>
      <c r="G55" s="166">
        <v>55484</v>
      </c>
      <c r="H55" s="166">
        <v>69733</v>
      </c>
      <c r="I55" s="167">
        <f t="shared" ref="I55:I62" si="23">IFERROR(H55/G55-1,"-")</f>
        <v>0.25681277485401188</v>
      </c>
      <c r="J55" s="181">
        <f t="shared" si="20"/>
        <v>2.3698835354950951</v>
      </c>
      <c r="K55" s="166">
        <f t="shared" si="21"/>
        <v>14249</v>
      </c>
      <c r="L55" s="166">
        <f t="shared" si="22"/>
        <v>49040</v>
      </c>
      <c r="M55" s="167">
        <f t="shared" ref="M55:M62" si="24">H55/H$8</f>
        <v>1.9329070347471452E-3</v>
      </c>
      <c r="N55" s="168"/>
    </row>
    <row r="56" spans="1:14" s="57" customFormat="1" x14ac:dyDescent="0.25">
      <c r="B56" s="165" t="s">
        <v>115</v>
      </c>
      <c r="C56" s="166">
        <v>69940</v>
      </c>
      <c r="D56" s="166">
        <v>18669</v>
      </c>
      <c r="E56" s="166">
        <v>31230</v>
      </c>
      <c r="F56" s="166">
        <v>34084</v>
      </c>
      <c r="G56" s="166">
        <v>34465</v>
      </c>
      <c r="H56" s="166">
        <v>39071</v>
      </c>
      <c r="I56" s="167">
        <f t="shared" si="23"/>
        <v>0.13364282605541855</v>
      </c>
      <c r="J56" s="181">
        <f t="shared" si="20"/>
        <v>0.25107268651937242</v>
      </c>
      <c r="K56" s="166">
        <f t="shared" si="21"/>
        <v>4606</v>
      </c>
      <c r="L56" s="166">
        <f t="shared" si="22"/>
        <v>7841</v>
      </c>
      <c r="M56" s="167">
        <f t="shared" si="24"/>
        <v>1.0829967268668451E-3</v>
      </c>
      <c r="N56" s="168"/>
    </row>
    <row r="57" spans="1:14" x14ac:dyDescent="0.25">
      <c r="A57" s="1"/>
      <c r="B57" s="165" t="s">
        <v>118</v>
      </c>
      <c r="C57" s="166">
        <v>6792</v>
      </c>
      <c r="D57" s="166">
        <v>1519</v>
      </c>
      <c r="E57" s="166">
        <v>3873</v>
      </c>
      <c r="F57" s="166">
        <v>6397</v>
      </c>
      <c r="G57" s="166">
        <v>6784</v>
      </c>
      <c r="H57" s="166">
        <v>6674</v>
      </c>
      <c r="I57" s="167">
        <f t="shared" si="23"/>
        <v>-1.6214622641509413E-2</v>
      </c>
      <c r="J57" s="181">
        <f t="shared" si="20"/>
        <v>0.72321198037696877</v>
      </c>
      <c r="K57" s="166">
        <f t="shared" si="21"/>
        <v>-110</v>
      </c>
      <c r="L57" s="166">
        <f t="shared" si="22"/>
        <v>2801</v>
      </c>
      <c r="M57" s="167">
        <f t="shared" si="24"/>
        <v>1.849945011673447E-4</v>
      </c>
      <c r="N57" s="81"/>
    </row>
    <row r="58" spans="1:14" x14ac:dyDescent="0.25">
      <c r="A58" s="1"/>
      <c r="B58" s="165" t="s">
        <v>125</v>
      </c>
      <c r="C58" s="166">
        <v>3713</v>
      </c>
      <c r="D58" s="166">
        <v>1082</v>
      </c>
      <c r="E58" s="166">
        <v>2191</v>
      </c>
      <c r="F58" s="166">
        <v>3053</v>
      </c>
      <c r="G58" s="166">
        <v>2811</v>
      </c>
      <c r="H58" s="166">
        <v>4837</v>
      </c>
      <c r="I58" s="167">
        <f t="shared" si="23"/>
        <v>0.72073995019565995</v>
      </c>
      <c r="J58" s="181">
        <f t="shared" si="20"/>
        <v>1.2076677316293929</v>
      </c>
      <c r="K58" s="166">
        <f t="shared" si="21"/>
        <v>2026</v>
      </c>
      <c r="L58" s="166">
        <f t="shared" si="22"/>
        <v>2646</v>
      </c>
      <c r="M58" s="167">
        <f t="shared" si="24"/>
        <v>1.3407527751669858E-4</v>
      </c>
      <c r="N58" s="81"/>
    </row>
    <row r="59" spans="1:14" x14ac:dyDescent="0.25">
      <c r="A59" s="1"/>
      <c r="B59" s="165" t="s">
        <v>121</v>
      </c>
      <c r="C59" s="166">
        <v>4285</v>
      </c>
      <c r="D59" s="166">
        <v>1095</v>
      </c>
      <c r="E59" s="166">
        <v>1459</v>
      </c>
      <c r="F59" s="166">
        <v>2254</v>
      </c>
      <c r="G59" s="166">
        <v>2628</v>
      </c>
      <c r="H59" s="166">
        <v>3308</v>
      </c>
      <c r="I59" s="167">
        <f t="shared" si="23"/>
        <v>0.25875190258751912</v>
      </c>
      <c r="J59" s="181">
        <f t="shared" si="20"/>
        <v>1.2673063742289239</v>
      </c>
      <c r="K59" s="166">
        <f t="shared" si="21"/>
        <v>680</v>
      </c>
      <c r="L59" s="166">
        <f t="shared" si="22"/>
        <v>1849</v>
      </c>
      <c r="M59" s="167">
        <f t="shared" si="24"/>
        <v>9.1693408729633829E-5</v>
      </c>
      <c r="N59" s="81"/>
    </row>
    <row r="60" spans="1:14" x14ac:dyDescent="0.25">
      <c r="A60" s="1"/>
      <c r="B60" s="165" t="s">
        <v>130</v>
      </c>
      <c r="C60" s="166">
        <v>1783</v>
      </c>
      <c r="D60" s="166">
        <v>713</v>
      </c>
      <c r="E60" s="166">
        <v>445</v>
      </c>
      <c r="F60" s="166">
        <v>554</v>
      </c>
      <c r="G60" s="166">
        <v>804</v>
      </c>
      <c r="H60" s="166">
        <v>636</v>
      </c>
      <c r="I60" s="167">
        <f t="shared" si="23"/>
        <v>-0.20895522388059706</v>
      </c>
      <c r="J60" s="181">
        <f t="shared" si="20"/>
        <v>0.42921348314606744</v>
      </c>
      <c r="K60" s="166">
        <f t="shared" si="21"/>
        <v>-168</v>
      </c>
      <c r="L60" s="166">
        <f t="shared" si="22"/>
        <v>191</v>
      </c>
      <c r="M60" s="167">
        <f t="shared" si="24"/>
        <v>1.7629083419603121E-5</v>
      </c>
      <c r="N60" s="81"/>
    </row>
    <row r="61" spans="1:14" x14ac:dyDescent="0.25">
      <c r="A61" s="164" t="s">
        <v>146</v>
      </c>
      <c r="B61" s="165" t="s">
        <v>133</v>
      </c>
      <c r="C61" s="166">
        <v>3475</v>
      </c>
      <c r="D61" s="166">
        <v>1531</v>
      </c>
      <c r="E61" s="166">
        <v>432</v>
      </c>
      <c r="F61" s="166">
        <v>418</v>
      </c>
      <c r="G61" s="166">
        <v>635</v>
      </c>
      <c r="H61" s="166">
        <v>633</v>
      </c>
      <c r="I61" s="167">
        <f t="shared" si="23"/>
        <v>-3.1496062992125706E-3</v>
      </c>
      <c r="J61" s="181">
        <f t="shared" si="20"/>
        <v>0.46527777777777768</v>
      </c>
      <c r="K61" s="166">
        <f t="shared" si="21"/>
        <v>-2</v>
      </c>
      <c r="L61" s="166">
        <f t="shared" si="22"/>
        <v>201</v>
      </c>
      <c r="M61" s="167">
        <f t="shared" si="24"/>
        <v>1.7545927365737068E-5</v>
      </c>
      <c r="N61" s="81"/>
    </row>
    <row r="62" spans="1:14" x14ac:dyDescent="0.25">
      <c r="A62" s="169" t="s">
        <v>147</v>
      </c>
      <c r="B62" s="170" t="s">
        <v>147</v>
      </c>
      <c r="C62" s="171">
        <f t="shared" ref="C62:H62" si="25">C54-SUM(C55:C61)</f>
        <v>46097</v>
      </c>
      <c r="D62" s="171">
        <f t="shared" si="25"/>
        <v>13945</v>
      </c>
      <c r="E62" s="171">
        <f t="shared" si="25"/>
        <v>21153</v>
      </c>
      <c r="F62" s="171">
        <f t="shared" si="25"/>
        <v>35239</v>
      </c>
      <c r="G62" s="171">
        <f t="shared" si="25"/>
        <v>38189</v>
      </c>
      <c r="H62" s="171">
        <f t="shared" si="25"/>
        <v>43931</v>
      </c>
      <c r="I62" s="172">
        <f t="shared" si="23"/>
        <v>0.15035743276859836</v>
      </c>
      <c r="J62" s="182">
        <f t="shared" si="20"/>
        <v>1.0768212546683684</v>
      </c>
      <c r="K62" s="171">
        <f>H62-G62</f>
        <v>5742</v>
      </c>
      <c r="L62" s="171">
        <f t="shared" si="22"/>
        <v>22778</v>
      </c>
      <c r="M62" s="172">
        <f t="shared" si="24"/>
        <v>1.2177095341298501E-3</v>
      </c>
      <c r="N62" s="81"/>
    </row>
    <row r="63" spans="1:14" s="148" customFormat="1" x14ac:dyDescent="0.25"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</row>
    <row r="64" spans="1:14" x14ac:dyDescent="0.25">
      <c r="A64" s="1">
        <v>3</v>
      </c>
      <c r="B64" s="158" t="s">
        <v>70</v>
      </c>
      <c r="C64" s="178">
        <v>834528</v>
      </c>
      <c r="D64" s="178">
        <v>295880</v>
      </c>
      <c r="E64" s="178">
        <v>419370</v>
      </c>
      <c r="F64" s="178">
        <v>1014697</v>
      </c>
      <c r="G64" s="178">
        <v>1034949</v>
      </c>
      <c r="H64" s="178">
        <v>1361415</v>
      </c>
      <c r="I64" s="179">
        <f>IFERROR(H64/G64-1,"-")</f>
        <v>0.31544163045715301</v>
      </c>
      <c r="J64" s="179">
        <f>IFERROR(H64/E64-1,"-")</f>
        <v>2.2463337863938766</v>
      </c>
      <c r="K64" s="178">
        <f>H64-G64</f>
        <v>326466</v>
      </c>
      <c r="L64" s="178">
        <f>H64-E64</f>
        <v>942045</v>
      </c>
      <c r="M64" s="179">
        <f>H64/H$8</f>
        <v>3.7736633024683934E-2</v>
      </c>
      <c r="N64" s="81"/>
    </row>
    <row r="65" spans="1:14" x14ac:dyDescent="0.25">
      <c r="A65" s="1" t="s">
        <v>98</v>
      </c>
      <c r="B65" s="161" t="s">
        <v>99</v>
      </c>
      <c r="C65" s="162">
        <v>158439</v>
      </c>
      <c r="D65" s="162">
        <v>84704</v>
      </c>
      <c r="E65" s="162">
        <v>83752</v>
      </c>
      <c r="F65" s="162">
        <v>119256</v>
      </c>
      <c r="G65" s="162">
        <v>173467</v>
      </c>
      <c r="H65" s="162">
        <v>256345</v>
      </c>
      <c r="I65" s="163">
        <f>IFERROR(H65/G65-1,"-")</f>
        <v>0.47777387053445319</v>
      </c>
      <c r="J65" s="180">
        <f t="shared" ref="J65:J76" si="26">IFERROR(H65/E65-1,"-")</f>
        <v>2.0607627280542555</v>
      </c>
      <c r="K65" s="162">
        <f t="shared" ref="K65:K75" si="27">H65-G65</f>
        <v>82878</v>
      </c>
      <c r="L65" s="162">
        <f t="shared" ref="L65:L76" si="28">H65-E65</f>
        <v>172593</v>
      </c>
      <c r="M65" s="163">
        <f>H65/H$8</f>
        <v>7.1055462094310714E-3</v>
      </c>
      <c r="N65" s="81"/>
    </row>
    <row r="66" spans="1:14" x14ac:dyDescent="0.25">
      <c r="A66" s="164" t="s">
        <v>105</v>
      </c>
      <c r="B66" s="165" t="s">
        <v>105</v>
      </c>
      <c r="C66" s="166">
        <v>67992</v>
      </c>
      <c r="D66" s="166">
        <v>23458</v>
      </c>
      <c r="E66" s="166">
        <v>59324</v>
      </c>
      <c r="F66" s="166">
        <v>72718</v>
      </c>
      <c r="G66" s="166">
        <v>91538</v>
      </c>
      <c r="H66" s="166">
        <v>124261</v>
      </c>
      <c r="I66" s="167">
        <f>IFERROR(H66/G66-1,"-")</f>
        <v>0.35747995368043872</v>
      </c>
      <c r="J66" s="181">
        <f t="shared" si="26"/>
        <v>1.094616007012339</v>
      </c>
      <c r="K66" s="166">
        <f t="shared" si="27"/>
        <v>32723</v>
      </c>
      <c r="L66" s="166">
        <f t="shared" si="28"/>
        <v>64937</v>
      </c>
      <c r="M66" s="167">
        <f>H66/H$8</f>
        <v>3.4443514698165147E-3</v>
      </c>
      <c r="N66" s="81"/>
    </row>
    <row r="67" spans="1:14" x14ac:dyDescent="0.25">
      <c r="A67" s="164" t="s">
        <v>102</v>
      </c>
      <c r="B67" s="165" t="s">
        <v>102</v>
      </c>
      <c r="C67" s="166">
        <v>90447</v>
      </c>
      <c r="D67" s="166">
        <v>61246</v>
      </c>
      <c r="E67" s="166">
        <v>24428</v>
      </c>
      <c r="F67" s="166">
        <v>46538</v>
      </c>
      <c r="G67" s="166">
        <v>81929</v>
      </c>
      <c r="H67" s="166">
        <v>132084</v>
      </c>
      <c r="I67" s="167">
        <f>IFERROR(H67/G67-1,"-")</f>
        <v>0.61217639663611179</v>
      </c>
      <c r="J67" s="181">
        <f t="shared" si="26"/>
        <v>4.4070738496806943</v>
      </c>
      <c r="K67" s="166">
        <f t="shared" si="27"/>
        <v>50155</v>
      </c>
      <c r="L67" s="166">
        <f t="shared" si="28"/>
        <v>107656</v>
      </c>
      <c r="M67" s="167">
        <f>H67/H$8</f>
        <v>3.6611947396145571E-3</v>
      </c>
      <c r="N67" s="81"/>
    </row>
    <row r="68" spans="1:14" x14ac:dyDescent="0.25">
      <c r="A68" s="1"/>
      <c r="B68" s="161" t="s">
        <v>109</v>
      </c>
      <c r="C68" s="162">
        <v>676089</v>
      </c>
      <c r="D68" s="162">
        <v>211176</v>
      </c>
      <c r="E68" s="162">
        <v>335618</v>
      </c>
      <c r="F68" s="162">
        <v>895441</v>
      </c>
      <c r="G68" s="162">
        <v>861482</v>
      </c>
      <c r="H68" s="162">
        <v>1105070</v>
      </c>
      <c r="I68" s="163">
        <f>IFERROR(H68/G68-1,"-")</f>
        <v>0.28275460195337798</v>
      </c>
      <c r="J68" s="180">
        <f t="shared" si="26"/>
        <v>2.2926422301545211</v>
      </c>
      <c r="K68" s="162">
        <f t="shared" si="27"/>
        <v>243588</v>
      </c>
      <c r="L68" s="162">
        <f t="shared" si="28"/>
        <v>769452</v>
      </c>
      <c r="M68" s="163">
        <f>H68/H$8</f>
        <v>3.063108681525286E-2</v>
      </c>
      <c r="N68" s="81"/>
    </row>
    <row r="69" spans="1:14" s="57" customFormat="1" x14ac:dyDescent="0.25">
      <c r="B69" s="165" t="s">
        <v>112</v>
      </c>
      <c r="C69" s="166">
        <v>286315</v>
      </c>
      <c r="D69" s="166">
        <v>94120</v>
      </c>
      <c r="E69" s="166">
        <v>85414</v>
      </c>
      <c r="F69" s="166">
        <v>399420</v>
      </c>
      <c r="G69" s="166">
        <v>324780</v>
      </c>
      <c r="H69" s="166">
        <v>454766</v>
      </c>
      <c r="I69" s="167">
        <f t="shared" ref="I69:I76" si="29">IFERROR(H69/G69-1,"-")</f>
        <v>0.40022784654227483</v>
      </c>
      <c r="J69" s="181">
        <f t="shared" si="26"/>
        <v>4.3242559767719575</v>
      </c>
      <c r="K69" s="166">
        <f t="shared" si="27"/>
        <v>129986</v>
      </c>
      <c r="L69" s="166">
        <f t="shared" si="28"/>
        <v>369352</v>
      </c>
      <c r="M69" s="167">
        <f t="shared" ref="M69:M76" si="30">H69/H$8</f>
        <v>1.2605515330816403E-2</v>
      </c>
      <c r="N69" s="168"/>
    </row>
    <row r="70" spans="1:14" s="57" customFormat="1" x14ac:dyDescent="0.25">
      <c r="B70" s="165" t="s">
        <v>115</v>
      </c>
      <c r="C70" s="166">
        <v>94492</v>
      </c>
      <c r="D70" s="166">
        <v>27344</v>
      </c>
      <c r="E70" s="166">
        <v>36140</v>
      </c>
      <c r="F70" s="166">
        <v>56705</v>
      </c>
      <c r="G70" s="166">
        <v>85292</v>
      </c>
      <c r="H70" s="166">
        <v>78559</v>
      </c>
      <c r="I70" s="167">
        <f t="shared" si="29"/>
        <v>-7.8940580593725107E-2</v>
      </c>
      <c r="J70" s="181">
        <f t="shared" si="26"/>
        <v>1.1737410071942445</v>
      </c>
      <c r="K70" s="166">
        <f t="shared" si="27"/>
        <v>-6733</v>
      </c>
      <c r="L70" s="166">
        <f t="shared" si="28"/>
        <v>42419</v>
      </c>
      <c r="M70" s="167">
        <f t="shared" si="30"/>
        <v>2.1775521452210714E-3</v>
      </c>
      <c r="N70" s="168"/>
    </row>
    <row r="71" spans="1:14" x14ac:dyDescent="0.25">
      <c r="A71" s="1"/>
      <c r="B71" s="165" t="s">
        <v>118</v>
      </c>
      <c r="C71" s="166">
        <v>75234</v>
      </c>
      <c r="D71" s="166">
        <v>21566</v>
      </c>
      <c r="E71" s="166">
        <v>44372</v>
      </c>
      <c r="F71" s="166">
        <v>126795</v>
      </c>
      <c r="G71" s="166">
        <v>108706</v>
      </c>
      <c r="H71" s="166">
        <v>131979</v>
      </c>
      <c r="I71" s="167">
        <f t="shared" si="29"/>
        <v>0.21409121851599733</v>
      </c>
      <c r="J71" s="181">
        <f t="shared" si="26"/>
        <v>1.9743757324438835</v>
      </c>
      <c r="K71" s="166">
        <f t="shared" si="27"/>
        <v>23273</v>
      </c>
      <c r="L71" s="166">
        <f t="shared" si="28"/>
        <v>87607</v>
      </c>
      <c r="M71" s="167">
        <f t="shared" si="30"/>
        <v>3.6582842777292453E-3</v>
      </c>
      <c r="N71" s="81"/>
    </row>
    <row r="72" spans="1:14" x14ac:dyDescent="0.25">
      <c r="A72" s="1"/>
      <c r="B72" s="165" t="s">
        <v>125</v>
      </c>
      <c r="C72" s="166">
        <v>11792</v>
      </c>
      <c r="D72" s="166">
        <v>3914</v>
      </c>
      <c r="E72" s="166">
        <v>28426</v>
      </c>
      <c r="F72" s="166">
        <v>25157</v>
      </c>
      <c r="G72" s="166">
        <v>26613</v>
      </c>
      <c r="H72" s="166">
        <v>47499</v>
      </c>
      <c r="I72" s="167">
        <f t="shared" si="29"/>
        <v>0.7848044188930221</v>
      </c>
      <c r="J72" s="181">
        <f t="shared" si="26"/>
        <v>0.67097023851403637</v>
      </c>
      <c r="K72" s="166">
        <f t="shared" si="27"/>
        <v>20886</v>
      </c>
      <c r="L72" s="166">
        <f t="shared" si="28"/>
        <v>19073</v>
      </c>
      <c r="M72" s="167">
        <f t="shared" si="30"/>
        <v>1.3166098008612083E-3</v>
      </c>
      <c r="N72" s="81"/>
    </row>
    <row r="73" spans="1:14" x14ac:dyDescent="0.25">
      <c r="A73" s="1"/>
      <c r="B73" s="165" t="s">
        <v>121</v>
      </c>
      <c r="C73" s="166">
        <v>17507</v>
      </c>
      <c r="D73" s="166">
        <v>8571</v>
      </c>
      <c r="E73" s="166">
        <v>16869</v>
      </c>
      <c r="F73" s="166">
        <v>22926</v>
      </c>
      <c r="G73" s="166">
        <v>17467</v>
      </c>
      <c r="H73" s="166">
        <v>27574</v>
      </c>
      <c r="I73" s="167">
        <f t="shared" si="29"/>
        <v>0.5786339955344364</v>
      </c>
      <c r="J73" s="181">
        <f t="shared" si="26"/>
        <v>0.63459600450530562</v>
      </c>
      <c r="K73" s="166">
        <f t="shared" si="27"/>
        <v>10107</v>
      </c>
      <c r="L73" s="166">
        <f t="shared" si="28"/>
        <v>10705</v>
      </c>
      <c r="M73" s="167">
        <f t="shared" si="30"/>
        <v>7.6431500976751005E-4</v>
      </c>
      <c r="N73" s="81"/>
    </row>
    <row r="74" spans="1:14" x14ac:dyDescent="0.25">
      <c r="A74" s="1"/>
      <c r="B74" s="165" t="s">
        <v>130</v>
      </c>
      <c r="C74" s="166">
        <v>15819</v>
      </c>
      <c r="D74" s="166">
        <v>5541</v>
      </c>
      <c r="E74" s="166">
        <v>14404</v>
      </c>
      <c r="F74" s="166">
        <v>20957</v>
      </c>
      <c r="G74" s="166">
        <v>26801</v>
      </c>
      <c r="H74" s="166">
        <v>24320</v>
      </c>
      <c r="I74" s="167">
        <f t="shared" si="29"/>
        <v>-9.2571172717435868E-2</v>
      </c>
      <c r="J74" s="181">
        <f t="shared" si="26"/>
        <v>0.68841988336573179</v>
      </c>
      <c r="K74" s="166">
        <f t="shared" si="27"/>
        <v>-2481</v>
      </c>
      <c r="L74" s="166">
        <f t="shared" si="28"/>
        <v>9916</v>
      </c>
      <c r="M74" s="167">
        <f t="shared" si="30"/>
        <v>6.7411841000746518E-4</v>
      </c>
      <c r="N74" s="81"/>
    </row>
    <row r="75" spans="1:14" x14ac:dyDescent="0.25">
      <c r="A75" s="164" t="s">
        <v>146</v>
      </c>
      <c r="B75" s="165" t="s">
        <v>133</v>
      </c>
      <c r="C75" s="166">
        <v>12733</v>
      </c>
      <c r="D75" s="166">
        <v>5018</v>
      </c>
      <c r="E75" s="166">
        <v>1659</v>
      </c>
      <c r="F75" s="166">
        <v>6100</v>
      </c>
      <c r="G75" s="166">
        <v>7680</v>
      </c>
      <c r="H75" s="166">
        <v>21506</v>
      </c>
      <c r="I75" s="167">
        <f t="shared" si="29"/>
        <v>1.8002604166666667</v>
      </c>
      <c r="J75" s="181">
        <f t="shared" si="26"/>
        <v>11.963230861965039</v>
      </c>
      <c r="K75" s="166">
        <f t="shared" si="27"/>
        <v>13826</v>
      </c>
      <c r="L75" s="166">
        <f t="shared" si="28"/>
        <v>19847</v>
      </c>
      <c r="M75" s="167">
        <f t="shared" si="30"/>
        <v>5.9611803148110795E-4</v>
      </c>
      <c r="N75" s="81"/>
    </row>
    <row r="76" spans="1:14" x14ac:dyDescent="0.25">
      <c r="A76" s="169" t="s">
        <v>147</v>
      </c>
      <c r="B76" s="170" t="s">
        <v>147</v>
      </c>
      <c r="C76" s="171">
        <f t="shared" ref="C76:H76" si="31">C68-SUM(C69:C75)</f>
        <v>162197</v>
      </c>
      <c r="D76" s="171">
        <f t="shared" si="31"/>
        <v>45102</v>
      </c>
      <c r="E76" s="171">
        <f t="shared" si="31"/>
        <v>108334</v>
      </c>
      <c r="F76" s="171">
        <f t="shared" si="31"/>
        <v>237381</v>
      </c>
      <c r="G76" s="171">
        <f t="shared" si="31"/>
        <v>264143</v>
      </c>
      <c r="H76" s="171">
        <f t="shared" si="31"/>
        <v>318867</v>
      </c>
      <c r="I76" s="172">
        <f t="shared" si="29"/>
        <v>0.20717565863944909</v>
      </c>
      <c r="J76" s="182">
        <f t="shared" si="26"/>
        <v>1.9433695792641275</v>
      </c>
      <c r="K76" s="171">
        <f>H76-G76</f>
        <v>54724</v>
      </c>
      <c r="L76" s="171">
        <f t="shared" si="28"/>
        <v>210533</v>
      </c>
      <c r="M76" s="172">
        <f t="shared" si="30"/>
        <v>8.8385738093688486E-3</v>
      </c>
      <c r="N76" s="81"/>
    </row>
    <row r="77" spans="1:14" s="148" customFormat="1" x14ac:dyDescent="0.25"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</row>
    <row r="78" spans="1:14" x14ac:dyDescent="0.25">
      <c r="A78" s="1">
        <v>3</v>
      </c>
      <c r="B78" s="158" t="s">
        <v>70</v>
      </c>
      <c r="C78" s="178">
        <v>5492551</v>
      </c>
      <c r="D78" s="178">
        <v>1546641</v>
      </c>
      <c r="E78" s="178">
        <v>1967362</v>
      </c>
      <c r="F78" s="178">
        <v>4352393</v>
      </c>
      <c r="G78" s="178">
        <v>5123327</v>
      </c>
      <c r="H78" s="178">
        <v>5751799</v>
      </c>
      <c r="I78" s="179">
        <f>IFERROR(H78/G78-1,"-")</f>
        <v>0.12266872678632468</v>
      </c>
      <c r="J78" s="179">
        <f>IFERROR(H78/E78-1,"-")</f>
        <v>1.9236098897915075</v>
      </c>
      <c r="K78" s="178">
        <f>H78-G78</f>
        <v>628472</v>
      </c>
      <c r="L78" s="178">
        <f>H78-E78</f>
        <v>3784437</v>
      </c>
      <c r="M78" s="179">
        <f>H78/H$8</f>
        <v>0.15943230249023554</v>
      </c>
      <c r="N78" s="81"/>
    </row>
    <row r="79" spans="1:14" x14ac:dyDescent="0.25">
      <c r="A79" s="1" t="s">
        <v>98</v>
      </c>
      <c r="B79" s="161" t="s">
        <v>99</v>
      </c>
      <c r="C79" s="162">
        <v>1871426</v>
      </c>
      <c r="D79" s="162">
        <v>472177</v>
      </c>
      <c r="E79" s="162">
        <v>765462</v>
      </c>
      <c r="F79" s="162">
        <v>1656388</v>
      </c>
      <c r="G79" s="162">
        <v>1641108</v>
      </c>
      <c r="H79" s="162">
        <v>1680399</v>
      </c>
      <c r="I79" s="163">
        <f>IFERROR(H79/G79-1,"-")</f>
        <v>2.3941751548344214E-2</v>
      </c>
      <c r="J79" s="180">
        <f t="shared" ref="J79:J90" si="32">IFERROR(H79/E79-1,"-")</f>
        <v>1.1952742265455374</v>
      </c>
      <c r="K79" s="162">
        <f t="shared" ref="K79:K89" si="33">H79-G79</f>
        <v>39291</v>
      </c>
      <c r="L79" s="162">
        <f t="shared" ref="L79:L90" si="34">H79-E79</f>
        <v>914937</v>
      </c>
      <c r="M79" s="163">
        <f>H79/H$8</f>
        <v>4.6578449920153558E-2</v>
      </c>
      <c r="N79" s="81"/>
    </row>
    <row r="80" spans="1:14" x14ac:dyDescent="0.25">
      <c r="A80" s="164" t="s">
        <v>105</v>
      </c>
      <c r="B80" s="165" t="s">
        <v>105</v>
      </c>
      <c r="C80" s="166">
        <v>208038</v>
      </c>
      <c r="D80" s="166">
        <v>71537</v>
      </c>
      <c r="E80" s="166">
        <v>181910</v>
      </c>
      <c r="F80" s="166">
        <v>247663</v>
      </c>
      <c r="G80" s="166">
        <v>255714</v>
      </c>
      <c r="H80" s="166">
        <v>287334</v>
      </c>
      <c r="I80" s="167">
        <f>IFERROR(H80/G80-1,"-")</f>
        <v>0.1236537694455524</v>
      </c>
      <c r="J80" s="181">
        <f t="shared" si="32"/>
        <v>0.5795393326370184</v>
      </c>
      <c r="K80" s="166">
        <f t="shared" si="33"/>
        <v>31620</v>
      </c>
      <c r="L80" s="166">
        <f t="shared" si="34"/>
        <v>105424</v>
      </c>
      <c r="M80" s="167">
        <f>H80/H$8</f>
        <v>7.9645205271827724E-3</v>
      </c>
      <c r="N80" s="81"/>
    </row>
    <row r="81" spans="1:14" x14ac:dyDescent="0.25">
      <c r="A81" s="164" t="s">
        <v>102</v>
      </c>
      <c r="B81" s="165" t="s">
        <v>102</v>
      </c>
      <c r="C81" s="166">
        <v>1663388</v>
      </c>
      <c r="D81" s="166">
        <v>400640</v>
      </c>
      <c r="E81" s="166">
        <v>583552</v>
      </c>
      <c r="F81" s="166">
        <v>1408725</v>
      </c>
      <c r="G81" s="166">
        <v>1385394</v>
      </c>
      <c r="H81" s="166">
        <v>1393065</v>
      </c>
      <c r="I81" s="167">
        <f>IFERROR(H81/G81-1,"-")</f>
        <v>5.5370529971978666E-3</v>
      </c>
      <c r="J81" s="181">
        <f t="shared" si="32"/>
        <v>1.3872165633910947</v>
      </c>
      <c r="K81" s="166">
        <f t="shared" si="33"/>
        <v>7671</v>
      </c>
      <c r="L81" s="166">
        <f t="shared" si="34"/>
        <v>809513</v>
      </c>
      <c r="M81" s="167">
        <f>H81/H$8</f>
        <v>3.8613929392970786E-2</v>
      </c>
      <c r="N81" s="81"/>
    </row>
    <row r="82" spans="1:14" x14ac:dyDescent="0.25">
      <c r="A82" s="1"/>
      <c r="B82" s="161" t="s">
        <v>109</v>
      </c>
      <c r="C82" s="162">
        <v>3621125</v>
      </c>
      <c r="D82" s="162">
        <v>1074464</v>
      </c>
      <c r="E82" s="162">
        <v>1201900</v>
      </c>
      <c r="F82" s="162">
        <v>2696005</v>
      </c>
      <c r="G82" s="162">
        <v>3482219</v>
      </c>
      <c r="H82" s="162">
        <v>4071400</v>
      </c>
      <c r="I82" s="163">
        <f>IFERROR(H82/G82-1,"-")</f>
        <v>0.16919699766154861</v>
      </c>
      <c r="J82" s="180">
        <f t="shared" si="32"/>
        <v>2.3874698394209171</v>
      </c>
      <c r="K82" s="162">
        <f t="shared" si="33"/>
        <v>589181</v>
      </c>
      <c r="L82" s="162">
        <f t="shared" si="34"/>
        <v>2869500</v>
      </c>
      <c r="M82" s="163">
        <f>H82/H$8</f>
        <v>0.11285385257008199</v>
      </c>
      <c r="N82" s="81"/>
    </row>
    <row r="83" spans="1:14" s="57" customFormat="1" x14ac:dyDescent="0.25">
      <c r="B83" s="165" t="s">
        <v>112</v>
      </c>
      <c r="C83" s="166">
        <v>574884</v>
      </c>
      <c r="D83" s="166">
        <v>163077</v>
      </c>
      <c r="E83" s="166">
        <v>114301</v>
      </c>
      <c r="F83" s="166">
        <v>504044</v>
      </c>
      <c r="G83" s="166">
        <v>666541</v>
      </c>
      <c r="H83" s="166">
        <v>786563</v>
      </c>
      <c r="I83" s="167">
        <f t="shared" ref="I83:I90" si="35">IFERROR(H83/G83-1,"-")</f>
        <v>0.18006694261868361</v>
      </c>
      <c r="J83" s="181">
        <f t="shared" si="32"/>
        <v>5.8815058485927505</v>
      </c>
      <c r="K83" s="166">
        <f t="shared" si="33"/>
        <v>120022</v>
      </c>
      <c r="L83" s="166">
        <f t="shared" si="34"/>
        <v>672262</v>
      </c>
      <c r="M83" s="167">
        <f t="shared" ref="M83:M90" si="36">H83/H$8</f>
        <v>2.1802491732347939E-2</v>
      </c>
      <c r="N83" s="168"/>
    </row>
    <row r="84" spans="1:14" s="57" customFormat="1" x14ac:dyDescent="0.25">
      <c r="B84" s="165" t="s">
        <v>115</v>
      </c>
      <c r="C84" s="166">
        <v>1562789</v>
      </c>
      <c r="D84" s="166">
        <v>445011</v>
      </c>
      <c r="E84" s="166">
        <v>478237</v>
      </c>
      <c r="F84" s="166">
        <v>1014024</v>
      </c>
      <c r="G84" s="166">
        <v>1210830</v>
      </c>
      <c r="H84" s="166">
        <v>1374516</v>
      </c>
      <c r="I84" s="167">
        <f t="shared" si="35"/>
        <v>0.13518495577413847</v>
      </c>
      <c r="J84" s="181">
        <f t="shared" si="32"/>
        <v>1.8741314452875875</v>
      </c>
      <c r="K84" s="166">
        <f t="shared" si="33"/>
        <v>163686</v>
      </c>
      <c r="L84" s="166">
        <f t="shared" si="34"/>
        <v>896279</v>
      </c>
      <c r="M84" s="167">
        <f t="shared" si="36"/>
        <v>3.8099775511916983E-2</v>
      </c>
      <c r="N84" s="168"/>
    </row>
    <row r="85" spans="1:14" x14ac:dyDescent="0.25">
      <c r="A85" s="1"/>
      <c r="B85" s="165" t="s">
        <v>118</v>
      </c>
      <c r="C85" s="166">
        <v>173660</v>
      </c>
      <c r="D85" s="166">
        <v>48969</v>
      </c>
      <c r="E85" s="166">
        <v>105849</v>
      </c>
      <c r="F85" s="166">
        <v>179405</v>
      </c>
      <c r="G85" s="166">
        <v>275311</v>
      </c>
      <c r="H85" s="166">
        <v>384207</v>
      </c>
      <c r="I85" s="167">
        <f t="shared" si="35"/>
        <v>0.3955381368706663</v>
      </c>
      <c r="J85" s="181">
        <f t="shared" si="32"/>
        <v>2.6297650426551029</v>
      </c>
      <c r="K85" s="166">
        <f t="shared" si="33"/>
        <v>108896</v>
      </c>
      <c r="L85" s="166">
        <f t="shared" si="34"/>
        <v>278358</v>
      </c>
      <c r="M85" s="167">
        <f t="shared" si="36"/>
        <v>1.0649712662571472E-2</v>
      </c>
      <c r="N85" s="81"/>
    </row>
    <row r="86" spans="1:14" x14ac:dyDescent="0.25">
      <c r="A86" s="1"/>
      <c r="B86" s="165" t="s">
        <v>125</v>
      </c>
      <c r="C86" s="166">
        <v>75235</v>
      </c>
      <c r="D86" s="166">
        <v>15102</v>
      </c>
      <c r="E86" s="166">
        <v>38224</v>
      </c>
      <c r="F86" s="166">
        <v>75513</v>
      </c>
      <c r="G86" s="166">
        <v>90350</v>
      </c>
      <c r="H86" s="166">
        <v>134266</v>
      </c>
      <c r="I86" s="167">
        <f t="shared" si="35"/>
        <v>0.48606530160486994</v>
      </c>
      <c r="J86" s="181">
        <f t="shared" si="32"/>
        <v>2.5126098786102973</v>
      </c>
      <c r="K86" s="166">
        <f t="shared" si="33"/>
        <v>43916</v>
      </c>
      <c r="L86" s="166">
        <f t="shared" si="34"/>
        <v>96042</v>
      </c>
      <c r="M86" s="167">
        <f t="shared" si="36"/>
        <v>3.7216769094597993E-3</v>
      </c>
      <c r="N86" s="81"/>
    </row>
    <row r="87" spans="1:14" x14ac:dyDescent="0.25">
      <c r="A87" s="1"/>
      <c r="B87" s="165" t="s">
        <v>121</v>
      </c>
      <c r="C87" s="166">
        <v>46816</v>
      </c>
      <c r="D87" s="166">
        <v>14962</v>
      </c>
      <c r="E87" s="166">
        <v>33300</v>
      </c>
      <c r="F87" s="166">
        <v>33738</v>
      </c>
      <c r="G87" s="166">
        <v>45567</v>
      </c>
      <c r="H87" s="166">
        <v>58820</v>
      </c>
      <c r="I87" s="167">
        <f t="shared" si="35"/>
        <v>0.29084644589286102</v>
      </c>
      <c r="J87" s="181">
        <f t="shared" si="32"/>
        <v>0.76636636636636646</v>
      </c>
      <c r="K87" s="166">
        <f t="shared" si="33"/>
        <v>13253</v>
      </c>
      <c r="L87" s="166">
        <f t="shared" si="34"/>
        <v>25520</v>
      </c>
      <c r="M87" s="167">
        <f t="shared" si="36"/>
        <v>1.6304130294670684E-3</v>
      </c>
      <c r="N87" s="81"/>
    </row>
    <row r="88" spans="1:14" x14ac:dyDescent="0.25">
      <c r="A88" s="1"/>
      <c r="B88" s="165" t="s">
        <v>130</v>
      </c>
      <c r="C88" s="166">
        <v>74813</v>
      </c>
      <c r="D88" s="166">
        <v>30460</v>
      </c>
      <c r="E88" s="166">
        <v>20871</v>
      </c>
      <c r="F88" s="166">
        <v>63463</v>
      </c>
      <c r="G88" s="166">
        <v>74935</v>
      </c>
      <c r="H88" s="166">
        <v>68632</v>
      </c>
      <c r="I88" s="167">
        <f t="shared" si="35"/>
        <v>-8.4112897844798806E-2</v>
      </c>
      <c r="J88" s="181">
        <f t="shared" si="32"/>
        <v>2.2883905898136168</v>
      </c>
      <c r="K88" s="166">
        <f t="shared" si="33"/>
        <v>-6303</v>
      </c>
      <c r="L88" s="166">
        <f t="shared" si="34"/>
        <v>47761</v>
      </c>
      <c r="M88" s="167">
        <f t="shared" si="36"/>
        <v>1.9023887629783039E-3</v>
      </c>
      <c r="N88" s="81"/>
    </row>
    <row r="89" spans="1:14" x14ac:dyDescent="0.25">
      <c r="A89" s="164" t="s">
        <v>146</v>
      </c>
      <c r="B89" s="165" t="s">
        <v>133</v>
      </c>
      <c r="C89" s="166">
        <v>112745</v>
      </c>
      <c r="D89" s="166">
        <v>50030</v>
      </c>
      <c r="E89" s="166">
        <v>22441</v>
      </c>
      <c r="F89" s="166">
        <v>59972</v>
      </c>
      <c r="G89" s="166">
        <v>81697</v>
      </c>
      <c r="H89" s="166">
        <v>79675</v>
      </c>
      <c r="I89" s="167">
        <f t="shared" si="35"/>
        <v>-2.4749990819736389E-2</v>
      </c>
      <c r="J89" s="181">
        <f t="shared" si="32"/>
        <v>2.5504211042288669</v>
      </c>
      <c r="K89" s="166">
        <f t="shared" si="33"/>
        <v>-2022</v>
      </c>
      <c r="L89" s="166">
        <f t="shared" si="34"/>
        <v>57234</v>
      </c>
      <c r="M89" s="167">
        <f t="shared" si="36"/>
        <v>2.2084861972592432E-3</v>
      </c>
      <c r="N89" s="81"/>
    </row>
    <row r="90" spans="1:14" x14ac:dyDescent="0.25">
      <c r="A90" s="169" t="s">
        <v>147</v>
      </c>
      <c r="B90" s="170" t="s">
        <v>147</v>
      </c>
      <c r="C90" s="171">
        <f t="shared" ref="C90:H90" si="37">C82-SUM(C83:C89)</f>
        <v>1000183</v>
      </c>
      <c r="D90" s="171">
        <f t="shared" si="37"/>
        <v>306853</v>
      </c>
      <c r="E90" s="171">
        <f t="shared" si="37"/>
        <v>388677</v>
      </c>
      <c r="F90" s="171">
        <f t="shared" si="37"/>
        <v>765846</v>
      </c>
      <c r="G90" s="171">
        <f t="shared" si="37"/>
        <v>1036988</v>
      </c>
      <c r="H90" s="171">
        <f t="shared" si="37"/>
        <v>1184721</v>
      </c>
      <c r="I90" s="172">
        <f t="shared" si="35"/>
        <v>0.14246355791966736</v>
      </c>
      <c r="J90" s="182">
        <f t="shared" si="32"/>
        <v>2.0480862001096027</v>
      </c>
      <c r="K90" s="171">
        <f>H90-G90</f>
        <v>147733</v>
      </c>
      <c r="L90" s="171">
        <f t="shared" si="34"/>
        <v>796044</v>
      </c>
      <c r="M90" s="172">
        <f t="shared" si="36"/>
        <v>3.2838907764081174E-2</v>
      </c>
      <c r="N90" s="81"/>
    </row>
    <row r="91" spans="1:14" s="148" customFormat="1" x14ac:dyDescent="0.25"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</row>
    <row r="92" spans="1:14" x14ac:dyDescent="0.25">
      <c r="A92" s="1">
        <v>3</v>
      </c>
      <c r="B92" s="158" t="s">
        <v>70</v>
      </c>
      <c r="C92" s="178">
        <v>136126</v>
      </c>
      <c r="D92" s="178">
        <v>59047</v>
      </c>
      <c r="E92" s="178">
        <v>83402</v>
      </c>
      <c r="F92" s="178">
        <v>137757</v>
      </c>
      <c r="G92" s="178">
        <v>148334</v>
      </c>
      <c r="H92" s="178">
        <v>152300</v>
      </c>
      <c r="I92" s="179">
        <f>IFERROR(H92/G92-1,"-")</f>
        <v>2.6736958485579887E-2</v>
      </c>
      <c r="J92" s="179">
        <f>IFERROR(H92/E92-1,"-")</f>
        <v>0.82609529747488075</v>
      </c>
      <c r="K92" s="178">
        <f>H92-G92</f>
        <v>3966</v>
      </c>
      <c r="L92" s="178">
        <f>H92-E92</f>
        <v>68898</v>
      </c>
      <c r="M92" s="179">
        <f>H92/H$8</f>
        <v>4.2215556679332626E-3</v>
      </c>
      <c r="N92" s="81"/>
    </row>
    <row r="93" spans="1:14" x14ac:dyDescent="0.25">
      <c r="A93" s="1" t="s">
        <v>98</v>
      </c>
      <c r="B93" s="161" t="s">
        <v>99</v>
      </c>
      <c r="C93" s="162">
        <v>72932</v>
      </c>
      <c r="D93" s="162">
        <v>31800</v>
      </c>
      <c r="E93" s="162">
        <v>42063</v>
      </c>
      <c r="F93" s="162">
        <v>70951</v>
      </c>
      <c r="G93" s="162">
        <v>72432</v>
      </c>
      <c r="H93" s="162">
        <v>71061</v>
      </c>
      <c r="I93" s="163">
        <f>IFERROR(H93/G93-1,"-")</f>
        <v>-1.8928098078197508E-2</v>
      </c>
      <c r="J93" s="180">
        <f t="shared" ref="J93:J104" si="38">IFERROR(H93/E93-1,"-")</f>
        <v>0.68939447970900791</v>
      </c>
      <c r="K93" s="162">
        <f t="shared" ref="K93:K103" si="39">H93-G93</f>
        <v>-1371</v>
      </c>
      <c r="L93" s="162">
        <f t="shared" ref="L93:L104" si="40">H93-E93</f>
        <v>28998</v>
      </c>
      <c r="M93" s="163">
        <f>H93/H$8</f>
        <v>1.9697174479251845E-3</v>
      </c>
      <c r="N93" s="81"/>
    </row>
    <row r="94" spans="1:14" x14ac:dyDescent="0.25">
      <c r="A94" s="164" t="s">
        <v>105</v>
      </c>
      <c r="B94" s="165" t="s">
        <v>105</v>
      </c>
      <c r="C94" s="166">
        <v>33003</v>
      </c>
      <c r="D94" s="166">
        <v>15549</v>
      </c>
      <c r="E94" s="166">
        <v>20037</v>
      </c>
      <c r="F94" s="166">
        <v>30228</v>
      </c>
      <c r="G94" s="166">
        <v>19606</v>
      </c>
      <c r="H94" s="166">
        <v>21646</v>
      </c>
      <c r="I94" s="167">
        <f>IFERROR(H94/G94-1,"-")</f>
        <v>0.10404978067938386</v>
      </c>
      <c r="J94" s="181">
        <f t="shared" si="38"/>
        <v>8.0301442331686346E-2</v>
      </c>
      <c r="K94" s="166">
        <f t="shared" si="39"/>
        <v>2040</v>
      </c>
      <c r="L94" s="166">
        <f t="shared" si="40"/>
        <v>1609</v>
      </c>
      <c r="M94" s="167">
        <f>H94/H$8</f>
        <v>5.9999864732819042E-4</v>
      </c>
      <c r="N94" s="81"/>
    </row>
    <row r="95" spans="1:14" x14ac:dyDescent="0.25">
      <c r="A95" s="164" t="s">
        <v>102</v>
      </c>
      <c r="B95" s="165" t="s">
        <v>102</v>
      </c>
      <c r="C95" s="166">
        <v>39929</v>
      </c>
      <c r="D95" s="166">
        <v>16251</v>
      </c>
      <c r="E95" s="166">
        <v>22026</v>
      </c>
      <c r="F95" s="166">
        <v>40723</v>
      </c>
      <c r="G95" s="166">
        <v>52826</v>
      </c>
      <c r="H95" s="166">
        <v>49415</v>
      </c>
      <c r="I95" s="167">
        <f>IFERROR(H95/G95-1,"-")</f>
        <v>-6.4570476659220888E-2</v>
      </c>
      <c r="J95" s="181">
        <f t="shared" si="38"/>
        <v>1.2434849723054571</v>
      </c>
      <c r="K95" s="166">
        <f t="shared" si="39"/>
        <v>-3411</v>
      </c>
      <c r="L95" s="166">
        <f t="shared" si="40"/>
        <v>27389</v>
      </c>
      <c r="M95" s="167">
        <f>H95/H$8</f>
        <v>1.3697188005969939E-3</v>
      </c>
      <c r="N95" s="81"/>
    </row>
    <row r="96" spans="1:14" x14ac:dyDescent="0.25">
      <c r="A96" s="1"/>
      <c r="B96" s="161" t="s">
        <v>109</v>
      </c>
      <c r="C96" s="162">
        <v>63194</v>
      </c>
      <c r="D96" s="162">
        <v>27247</v>
      </c>
      <c r="E96" s="162">
        <v>41339</v>
      </c>
      <c r="F96" s="162">
        <v>66806</v>
      </c>
      <c r="G96" s="162">
        <v>75902</v>
      </c>
      <c r="H96" s="162">
        <v>81239</v>
      </c>
      <c r="I96" s="163">
        <f>IFERROR(H96/G96-1,"-")</f>
        <v>7.0314352717978368E-2</v>
      </c>
      <c r="J96" s="180">
        <f t="shared" si="38"/>
        <v>0.96519025617455667</v>
      </c>
      <c r="K96" s="162">
        <f t="shared" si="39"/>
        <v>5337</v>
      </c>
      <c r="L96" s="162">
        <f t="shared" si="40"/>
        <v>39900</v>
      </c>
      <c r="M96" s="163">
        <f>H96/H$8</f>
        <v>2.2518382200080785E-3</v>
      </c>
      <c r="N96" s="81"/>
    </row>
    <row r="97" spans="1:14" s="57" customFormat="1" x14ac:dyDescent="0.25">
      <c r="B97" s="165" t="s">
        <v>112</v>
      </c>
      <c r="C97" s="166">
        <v>8082</v>
      </c>
      <c r="D97" s="166">
        <v>5019</v>
      </c>
      <c r="E97" s="166">
        <v>3494</v>
      </c>
      <c r="F97" s="166">
        <v>9249</v>
      </c>
      <c r="G97" s="166">
        <v>11177</v>
      </c>
      <c r="H97" s="166">
        <v>12296</v>
      </c>
      <c r="I97" s="167">
        <f t="shared" ref="I97:I104" si="41">IFERROR(H97/G97-1,"-")</f>
        <v>0.10011631028003931</v>
      </c>
      <c r="J97" s="181">
        <f t="shared" si="38"/>
        <v>2.5191757298225528</v>
      </c>
      <c r="K97" s="166">
        <f t="shared" si="39"/>
        <v>1119</v>
      </c>
      <c r="L97" s="166">
        <f t="shared" si="40"/>
        <v>8802</v>
      </c>
      <c r="M97" s="167">
        <f t="shared" ref="M97:M104" si="42">H97/H$8</f>
        <v>3.4082894611232699E-4</v>
      </c>
      <c r="N97" s="168"/>
    </row>
    <row r="98" spans="1:14" s="57" customFormat="1" x14ac:dyDescent="0.25">
      <c r="B98" s="165" t="s">
        <v>115</v>
      </c>
      <c r="C98" s="166">
        <v>21366</v>
      </c>
      <c r="D98" s="166">
        <v>7473</v>
      </c>
      <c r="E98" s="166">
        <v>15393</v>
      </c>
      <c r="F98" s="166">
        <v>21050</v>
      </c>
      <c r="G98" s="166">
        <v>22639</v>
      </c>
      <c r="H98" s="166">
        <v>25055</v>
      </c>
      <c r="I98" s="167">
        <f t="shared" si="41"/>
        <v>0.10671849463315519</v>
      </c>
      <c r="J98" s="181">
        <f t="shared" si="38"/>
        <v>0.6276879100890016</v>
      </c>
      <c r="K98" s="166">
        <f t="shared" si="39"/>
        <v>2416</v>
      </c>
      <c r="L98" s="166">
        <f t="shared" si="40"/>
        <v>9662</v>
      </c>
      <c r="M98" s="167">
        <f t="shared" si="42"/>
        <v>6.9449164320464806E-4</v>
      </c>
      <c r="N98" s="168"/>
    </row>
    <row r="99" spans="1:14" x14ac:dyDescent="0.25">
      <c r="A99" s="1"/>
      <c r="B99" s="165" t="s">
        <v>118</v>
      </c>
      <c r="C99" s="166">
        <v>8657</v>
      </c>
      <c r="D99" s="166">
        <v>4658</v>
      </c>
      <c r="E99" s="166">
        <v>7148</v>
      </c>
      <c r="F99" s="166">
        <v>7881</v>
      </c>
      <c r="G99" s="166">
        <v>8902</v>
      </c>
      <c r="H99" s="166">
        <v>9750</v>
      </c>
      <c r="I99" s="167">
        <f t="shared" si="41"/>
        <v>9.5259492248932931E-2</v>
      </c>
      <c r="J99" s="181">
        <f t="shared" si="38"/>
        <v>0.36401790710688298</v>
      </c>
      <c r="K99" s="166">
        <f t="shared" si="39"/>
        <v>848</v>
      </c>
      <c r="L99" s="166">
        <f t="shared" si="40"/>
        <v>2602</v>
      </c>
      <c r="M99" s="167">
        <f t="shared" si="42"/>
        <v>2.7025717506467048E-4</v>
      </c>
      <c r="N99" s="81"/>
    </row>
    <row r="100" spans="1:14" x14ac:dyDescent="0.25">
      <c r="A100" s="1"/>
      <c r="B100" s="165" t="s">
        <v>125</v>
      </c>
      <c r="C100" s="166">
        <v>2390</v>
      </c>
      <c r="D100" s="166">
        <v>940</v>
      </c>
      <c r="E100" s="166">
        <v>1385</v>
      </c>
      <c r="F100" s="166">
        <v>4981</v>
      </c>
      <c r="G100" s="166">
        <v>3623</v>
      </c>
      <c r="H100" s="166">
        <v>3800</v>
      </c>
      <c r="I100" s="167">
        <f t="shared" si="41"/>
        <v>4.8854540436102711E-2</v>
      </c>
      <c r="J100" s="181">
        <f t="shared" si="38"/>
        <v>1.743682310469314</v>
      </c>
      <c r="K100" s="166">
        <f t="shared" si="39"/>
        <v>177</v>
      </c>
      <c r="L100" s="166">
        <f t="shared" si="40"/>
        <v>2415</v>
      </c>
      <c r="M100" s="167">
        <f t="shared" si="42"/>
        <v>1.0533100156366643E-4</v>
      </c>
      <c r="N100" s="81"/>
    </row>
    <row r="101" spans="1:14" x14ac:dyDescent="0.25">
      <c r="A101" s="1"/>
      <c r="B101" s="165" t="s">
        <v>121</v>
      </c>
      <c r="C101" s="166">
        <v>1298</v>
      </c>
      <c r="D101" s="166">
        <v>788</v>
      </c>
      <c r="E101" s="166">
        <v>1315</v>
      </c>
      <c r="F101" s="166">
        <v>1892</v>
      </c>
      <c r="G101" s="166">
        <v>1812</v>
      </c>
      <c r="H101" s="166">
        <v>2358</v>
      </c>
      <c r="I101" s="167">
        <f t="shared" si="41"/>
        <v>0.30132450331125837</v>
      </c>
      <c r="J101" s="181">
        <f t="shared" si="38"/>
        <v>0.79315589353612159</v>
      </c>
      <c r="K101" s="166">
        <f t="shared" si="39"/>
        <v>546</v>
      </c>
      <c r="L101" s="166">
        <f t="shared" si="40"/>
        <v>1043</v>
      </c>
      <c r="M101" s="167">
        <f t="shared" si="42"/>
        <v>6.5360658338717225E-5</v>
      </c>
      <c r="N101" s="81"/>
    </row>
    <row r="102" spans="1:14" x14ac:dyDescent="0.25">
      <c r="A102" s="1"/>
      <c r="B102" s="165" t="s">
        <v>130</v>
      </c>
      <c r="C102" s="166">
        <v>444</v>
      </c>
      <c r="D102" s="166">
        <v>599</v>
      </c>
      <c r="E102" s="166">
        <v>275</v>
      </c>
      <c r="F102" s="166">
        <v>817</v>
      </c>
      <c r="G102" s="166">
        <v>420</v>
      </c>
      <c r="H102" s="166">
        <v>782</v>
      </c>
      <c r="I102" s="167">
        <f t="shared" si="41"/>
        <v>0.86190476190476195</v>
      </c>
      <c r="J102" s="181">
        <f t="shared" si="38"/>
        <v>1.8436363636363637</v>
      </c>
      <c r="K102" s="166">
        <f t="shared" si="39"/>
        <v>362</v>
      </c>
      <c r="L102" s="166">
        <f t="shared" si="40"/>
        <v>507</v>
      </c>
      <c r="M102" s="167">
        <f t="shared" si="42"/>
        <v>2.1676011374417671E-5</v>
      </c>
      <c r="N102" s="81"/>
    </row>
    <row r="103" spans="1:14" x14ac:dyDescent="0.25">
      <c r="A103" s="164" t="s">
        <v>146</v>
      </c>
      <c r="B103" s="165" t="s">
        <v>133</v>
      </c>
      <c r="C103" s="166">
        <v>699</v>
      </c>
      <c r="D103" s="166">
        <v>259</v>
      </c>
      <c r="E103" s="166">
        <v>259</v>
      </c>
      <c r="F103" s="166">
        <v>385</v>
      </c>
      <c r="G103" s="166">
        <v>950</v>
      </c>
      <c r="H103" s="166">
        <v>1244</v>
      </c>
      <c r="I103" s="167">
        <f t="shared" si="41"/>
        <v>0.30947368421052635</v>
      </c>
      <c r="J103" s="181">
        <f t="shared" si="38"/>
        <v>3.8030888030888033</v>
      </c>
      <c r="K103" s="166">
        <f t="shared" si="39"/>
        <v>294</v>
      </c>
      <c r="L103" s="166">
        <f t="shared" si="40"/>
        <v>985</v>
      </c>
      <c r="M103" s="167">
        <f t="shared" si="42"/>
        <v>3.4482043669789748E-5</v>
      </c>
      <c r="N103" s="81"/>
    </row>
    <row r="104" spans="1:14" x14ac:dyDescent="0.25">
      <c r="A104" s="169" t="s">
        <v>147</v>
      </c>
      <c r="B104" s="170" t="s">
        <v>147</v>
      </c>
      <c r="C104" s="171">
        <f t="shared" ref="C104:H104" si="43">C96-SUM(C97:C103)</f>
        <v>20258</v>
      </c>
      <c r="D104" s="171">
        <f t="shared" si="43"/>
        <v>7511</v>
      </c>
      <c r="E104" s="171">
        <f t="shared" si="43"/>
        <v>12070</v>
      </c>
      <c r="F104" s="171">
        <f t="shared" si="43"/>
        <v>20551</v>
      </c>
      <c r="G104" s="171">
        <f t="shared" si="43"/>
        <v>26379</v>
      </c>
      <c r="H104" s="171">
        <f t="shared" si="43"/>
        <v>25954</v>
      </c>
      <c r="I104" s="172">
        <f t="shared" si="41"/>
        <v>-1.6111300655824667E-2</v>
      </c>
      <c r="J104" s="182">
        <f t="shared" si="38"/>
        <v>1.1502899751449878</v>
      </c>
      <c r="K104" s="171">
        <f>H104-G104</f>
        <v>-425</v>
      </c>
      <c r="L104" s="171">
        <f t="shared" si="40"/>
        <v>13884</v>
      </c>
      <c r="M104" s="172">
        <f t="shared" si="42"/>
        <v>7.1941074067984176E-4</v>
      </c>
      <c r="N104" s="81"/>
    </row>
    <row r="105" spans="1:14" s="148" customFormat="1" x14ac:dyDescent="0.25"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</row>
    <row r="106" spans="1:14" x14ac:dyDescent="0.25">
      <c r="A106" s="1">
        <v>3</v>
      </c>
      <c r="B106" s="158" t="s">
        <v>70</v>
      </c>
      <c r="C106" s="178">
        <v>1055815</v>
      </c>
      <c r="D106" s="178">
        <v>442013</v>
      </c>
      <c r="E106" s="178">
        <v>749212</v>
      </c>
      <c r="F106" s="178">
        <v>1316064</v>
      </c>
      <c r="G106" s="178">
        <v>1447168</v>
      </c>
      <c r="H106" s="178">
        <v>1453294</v>
      </c>
      <c r="I106" s="179">
        <f>IFERROR(H106/G106-1,"-")</f>
        <v>4.2330952591544957E-3</v>
      </c>
      <c r="J106" s="179">
        <f>IFERROR(H106/E106-1,"-")</f>
        <v>0.9397633780558774</v>
      </c>
      <c r="K106" s="178">
        <f>H106-G106</f>
        <v>6126</v>
      </c>
      <c r="L106" s="178">
        <f>H106-E106</f>
        <v>704082</v>
      </c>
      <c r="M106" s="179">
        <f>H106/H$8</f>
        <v>4.0283398049070274E-2</v>
      </c>
      <c r="N106" s="81"/>
    </row>
    <row r="107" spans="1:14" x14ac:dyDescent="0.25">
      <c r="A107" s="1" t="s">
        <v>98</v>
      </c>
      <c r="B107" s="161" t="s">
        <v>99</v>
      </c>
      <c r="C107" s="162">
        <v>162637</v>
      </c>
      <c r="D107" s="162">
        <v>125264</v>
      </c>
      <c r="E107" s="162">
        <v>199003</v>
      </c>
      <c r="F107" s="162">
        <v>220579</v>
      </c>
      <c r="G107" s="162">
        <v>219096</v>
      </c>
      <c r="H107" s="162">
        <v>207819</v>
      </c>
      <c r="I107" s="163">
        <f>IFERROR(H107/G107-1,"-")</f>
        <v>-5.1470588235294157E-2</v>
      </c>
      <c r="J107" s="180">
        <f t="shared" ref="J107:J118" si="44">IFERROR(H107/E107-1,"-")</f>
        <v>4.4300839685833981E-2</v>
      </c>
      <c r="K107" s="162">
        <f t="shared" ref="K107:K117" si="45">H107-G107</f>
        <v>-11277</v>
      </c>
      <c r="L107" s="162">
        <f t="shared" ref="L107:L118" si="46">H107-E107</f>
        <v>8816</v>
      </c>
      <c r="M107" s="163">
        <f>H107/H$8</f>
        <v>5.7604693194630513E-3</v>
      </c>
      <c r="N107" s="81"/>
    </row>
    <row r="108" spans="1:14" x14ac:dyDescent="0.25">
      <c r="A108" s="164" t="s">
        <v>105</v>
      </c>
      <c r="B108" s="165" t="s">
        <v>105</v>
      </c>
      <c r="C108" s="166">
        <v>42419</v>
      </c>
      <c r="D108" s="166">
        <v>16702</v>
      </c>
      <c r="E108" s="166">
        <v>106031</v>
      </c>
      <c r="F108" s="166">
        <v>75504</v>
      </c>
      <c r="G108" s="166">
        <v>57419</v>
      </c>
      <c r="H108" s="166">
        <v>59079</v>
      </c>
      <c r="I108" s="167">
        <f>IFERROR(H108/G108-1,"-")</f>
        <v>2.8910291018652279E-2</v>
      </c>
      <c r="J108" s="181">
        <f t="shared" si="44"/>
        <v>-0.44281389404985338</v>
      </c>
      <c r="K108" s="166">
        <f t="shared" si="45"/>
        <v>1660</v>
      </c>
      <c r="L108" s="166">
        <f t="shared" si="46"/>
        <v>-46952</v>
      </c>
      <c r="M108" s="167">
        <f>H108/H$8</f>
        <v>1.6375921687841709E-3</v>
      </c>
      <c r="N108" s="81"/>
    </row>
    <row r="109" spans="1:14" x14ac:dyDescent="0.25">
      <c r="A109" s="164" t="s">
        <v>102</v>
      </c>
      <c r="B109" s="165" t="s">
        <v>102</v>
      </c>
      <c r="C109" s="166">
        <v>120218</v>
      </c>
      <c r="D109" s="166">
        <v>108562</v>
      </c>
      <c r="E109" s="166">
        <v>92972</v>
      </c>
      <c r="F109" s="166">
        <v>145075</v>
      </c>
      <c r="G109" s="166">
        <v>161677</v>
      </c>
      <c r="H109" s="166">
        <v>148740</v>
      </c>
      <c r="I109" s="167">
        <f>IFERROR(H109/G109-1,"-")</f>
        <v>-8.0017565887541164E-2</v>
      </c>
      <c r="J109" s="181">
        <f t="shared" si="44"/>
        <v>0.59983650991696424</v>
      </c>
      <c r="K109" s="166">
        <f t="shared" si="45"/>
        <v>-12937</v>
      </c>
      <c r="L109" s="166">
        <f t="shared" si="46"/>
        <v>55768</v>
      </c>
      <c r="M109" s="167">
        <f>H109/H$8</f>
        <v>4.1228771506788804E-3</v>
      </c>
      <c r="N109" s="81"/>
    </row>
    <row r="110" spans="1:14" x14ac:dyDescent="0.25">
      <c r="A110" s="1"/>
      <c r="B110" s="161" t="s">
        <v>109</v>
      </c>
      <c r="C110" s="162">
        <v>893178</v>
      </c>
      <c r="D110" s="162">
        <v>316749</v>
      </c>
      <c r="E110" s="162">
        <v>550209</v>
      </c>
      <c r="F110" s="162">
        <v>1095485</v>
      </c>
      <c r="G110" s="162">
        <v>1228072</v>
      </c>
      <c r="H110" s="162">
        <v>1245475</v>
      </c>
      <c r="I110" s="163">
        <f>IFERROR(H110/G110-1,"-")</f>
        <v>1.4170993231667151E-2</v>
      </c>
      <c r="J110" s="180">
        <f t="shared" si="44"/>
        <v>1.2636398168695897</v>
      </c>
      <c r="K110" s="162">
        <f t="shared" si="45"/>
        <v>17403</v>
      </c>
      <c r="L110" s="162">
        <f t="shared" si="46"/>
        <v>695266</v>
      </c>
      <c r="M110" s="163">
        <f>H110/H$8</f>
        <v>3.4522928729607223E-2</v>
      </c>
      <c r="N110" s="81"/>
    </row>
    <row r="111" spans="1:14" s="57" customFormat="1" x14ac:dyDescent="0.25">
      <c r="B111" s="165" t="s">
        <v>112</v>
      </c>
      <c r="C111" s="166">
        <v>476582</v>
      </c>
      <c r="D111" s="166">
        <v>181253</v>
      </c>
      <c r="E111" s="166">
        <v>251557</v>
      </c>
      <c r="F111" s="166">
        <v>673877</v>
      </c>
      <c r="G111" s="166">
        <v>775590</v>
      </c>
      <c r="H111" s="166">
        <v>761721</v>
      </c>
      <c r="I111" s="167">
        <f t="shared" ref="I111:I118" si="47">IFERROR(H111/G111-1,"-")</f>
        <v>-1.7881870575948589E-2</v>
      </c>
      <c r="J111" s="181">
        <f t="shared" si="44"/>
        <v>2.0280254574509953</v>
      </c>
      <c r="K111" s="166">
        <f t="shared" si="45"/>
        <v>-13869</v>
      </c>
      <c r="L111" s="166">
        <f t="shared" si="46"/>
        <v>510164</v>
      </c>
      <c r="M111" s="167">
        <f t="shared" ref="M111:M118" si="48">H111/H$8</f>
        <v>2.111390416896778E-2</v>
      </c>
      <c r="N111" s="168"/>
    </row>
    <row r="112" spans="1:14" s="57" customFormat="1" x14ac:dyDescent="0.25">
      <c r="B112" s="165" t="s">
        <v>115</v>
      </c>
      <c r="C112" s="166">
        <v>91753</v>
      </c>
      <c r="D112" s="166">
        <v>22554</v>
      </c>
      <c r="E112" s="166">
        <v>57079</v>
      </c>
      <c r="F112" s="166">
        <v>45927</v>
      </c>
      <c r="G112" s="166">
        <v>60304</v>
      </c>
      <c r="H112" s="166">
        <v>60756</v>
      </c>
      <c r="I112" s="167">
        <f t="shared" si="47"/>
        <v>7.4953568585831576E-3</v>
      </c>
      <c r="J112" s="181">
        <f t="shared" si="44"/>
        <v>6.4419488778710177E-2</v>
      </c>
      <c r="K112" s="166">
        <f t="shared" si="45"/>
        <v>452</v>
      </c>
      <c r="L112" s="166">
        <f t="shared" si="46"/>
        <v>3677</v>
      </c>
      <c r="M112" s="167">
        <f t="shared" si="48"/>
        <v>1.6840764028952942E-3</v>
      </c>
      <c r="N112" s="168"/>
    </row>
    <row r="113" spans="1:14" x14ac:dyDescent="0.25">
      <c r="A113" s="1"/>
      <c r="B113" s="165" t="s">
        <v>118</v>
      </c>
      <c r="C113" s="166">
        <v>92528</v>
      </c>
      <c r="D113" s="166">
        <v>13883</v>
      </c>
      <c r="E113" s="166">
        <v>67210</v>
      </c>
      <c r="F113" s="166">
        <v>65652</v>
      </c>
      <c r="G113" s="166">
        <v>76293</v>
      </c>
      <c r="H113" s="166">
        <v>85229</v>
      </c>
      <c r="I113" s="167">
        <f t="shared" si="47"/>
        <v>0.1171273904552188</v>
      </c>
      <c r="J113" s="181">
        <f t="shared" si="44"/>
        <v>0.26809998512126176</v>
      </c>
      <c r="K113" s="166">
        <f t="shared" si="45"/>
        <v>8936</v>
      </c>
      <c r="L113" s="166">
        <f t="shared" si="46"/>
        <v>18019</v>
      </c>
      <c r="M113" s="167">
        <f t="shared" si="48"/>
        <v>2.362435771649928E-3</v>
      </c>
      <c r="N113" s="81"/>
    </row>
    <row r="114" spans="1:14" x14ac:dyDescent="0.25">
      <c r="A114" s="1"/>
      <c r="B114" s="165" t="s">
        <v>125</v>
      </c>
      <c r="C114" s="166">
        <v>18644</v>
      </c>
      <c r="D114" s="166">
        <v>9005</v>
      </c>
      <c r="E114" s="166">
        <v>29461</v>
      </c>
      <c r="F114" s="166">
        <v>41263</v>
      </c>
      <c r="G114" s="166">
        <v>42135</v>
      </c>
      <c r="H114" s="166">
        <v>41377</v>
      </c>
      <c r="I114" s="167">
        <f t="shared" si="47"/>
        <v>-1.7989794707487849E-2</v>
      </c>
      <c r="J114" s="181">
        <f t="shared" si="44"/>
        <v>0.40446692237194926</v>
      </c>
      <c r="K114" s="166">
        <f t="shared" si="45"/>
        <v>-758</v>
      </c>
      <c r="L114" s="166">
        <f t="shared" si="46"/>
        <v>11916</v>
      </c>
      <c r="M114" s="167">
        <f t="shared" si="48"/>
        <v>1.1469160136052174E-3</v>
      </c>
      <c r="N114" s="81"/>
    </row>
    <row r="115" spans="1:14" x14ac:dyDescent="0.25">
      <c r="A115" s="1"/>
      <c r="B115" s="165" t="s">
        <v>121</v>
      </c>
      <c r="C115" s="166">
        <v>29965</v>
      </c>
      <c r="D115" s="166">
        <v>19818</v>
      </c>
      <c r="E115" s="166">
        <v>36897</v>
      </c>
      <c r="F115" s="166">
        <v>41249</v>
      </c>
      <c r="G115" s="166">
        <v>42266</v>
      </c>
      <c r="H115" s="166">
        <v>33197</v>
      </c>
      <c r="I115" s="167">
        <f t="shared" si="47"/>
        <v>-0.21456963043581134</v>
      </c>
      <c r="J115" s="181">
        <f t="shared" si="44"/>
        <v>-0.10027915548689592</v>
      </c>
      <c r="K115" s="166">
        <f t="shared" si="45"/>
        <v>-9069</v>
      </c>
      <c r="L115" s="166">
        <f t="shared" si="46"/>
        <v>-3700</v>
      </c>
      <c r="M115" s="167">
        <f t="shared" si="48"/>
        <v>9.2017717339711437E-4</v>
      </c>
      <c r="N115" s="81"/>
    </row>
    <row r="116" spans="1:14" x14ac:dyDescent="0.25">
      <c r="A116" s="1"/>
      <c r="B116" s="165" t="s">
        <v>130</v>
      </c>
      <c r="C116" s="166">
        <v>5890</v>
      </c>
      <c r="D116" s="166">
        <v>2343</v>
      </c>
      <c r="E116" s="166">
        <v>2314</v>
      </c>
      <c r="F116" s="166">
        <v>11983</v>
      </c>
      <c r="G116" s="166">
        <v>11780</v>
      </c>
      <c r="H116" s="166">
        <v>11633</v>
      </c>
      <c r="I116" s="167">
        <f t="shared" si="47"/>
        <v>-1.2478777589134071E-2</v>
      </c>
      <c r="J116" s="181">
        <f t="shared" si="44"/>
        <v>4.0272255834053583</v>
      </c>
      <c r="K116" s="166">
        <f t="shared" si="45"/>
        <v>-147</v>
      </c>
      <c r="L116" s="166">
        <f t="shared" si="46"/>
        <v>9319</v>
      </c>
      <c r="M116" s="167">
        <f t="shared" si="48"/>
        <v>3.2245145820792941E-4</v>
      </c>
      <c r="N116" s="81"/>
    </row>
    <row r="117" spans="1:14" x14ac:dyDescent="0.25">
      <c r="A117" s="164" t="s">
        <v>146</v>
      </c>
      <c r="B117" s="165" t="s">
        <v>133</v>
      </c>
      <c r="C117" s="166">
        <v>13480</v>
      </c>
      <c r="D117" s="166">
        <v>7286</v>
      </c>
      <c r="E117" s="166">
        <v>3610</v>
      </c>
      <c r="F117" s="166">
        <v>7507</v>
      </c>
      <c r="G117" s="166">
        <v>7656</v>
      </c>
      <c r="H117" s="166">
        <v>10984</v>
      </c>
      <c r="I117" s="167">
        <f t="shared" si="47"/>
        <v>0.4346917450365726</v>
      </c>
      <c r="J117" s="181">
        <f t="shared" si="44"/>
        <v>2.0426592797783933</v>
      </c>
      <c r="K117" s="166">
        <f t="shared" si="45"/>
        <v>3328</v>
      </c>
      <c r="L117" s="166">
        <f t="shared" si="46"/>
        <v>7374</v>
      </c>
      <c r="M117" s="167">
        <f t="shared" si="48"/>
        <v>3.0446203188824001E-4</v>
      </c>
      <c r="N117" s="81"/>
    </row>
    <row r="118" spans="1:14" x14ac:dyDescent="0.25">
      <c r="A118" s="169" t="s">
        <v>147</v>
      </c>
      <c r="B118" s="170" t="s">
        <v>147</v>
      </c>
      <c r="C118" s="171">
        <f t="shared" ref="C118:H118" si="49">C110-SUM(C111:C117)</f>
        <v>164336</v>
      </c>
      <c r="D118" s="171">
        <f t="shared" si="49"/>
        <v>60607</v>
      </c>
      <c r="E118" s="171">
        <f t="shared" si="49"/>
        <v>102081</v>
      </c>
      <c r="F118" s="171">
        <f t="shared" si="49"/>
        <v>208027</v>
      </c>
      <c r="G118" s="171">
        <f t="shared" si="49"/>
        <v>212048</v>
      </c>
      <c r="H118" s="171">
        <f t="shared" si="49"/>
        <v>240578</v>
      </c>
      <c r="I118" s="172">
        <f t="shared" si="47"/>
        <v>0.13454500867728059</v>
      </c>
      <c r="J118" s="182">
        <f t="shared" si="44"/>
        <v>1.3567363172382714</v>
      </c>
      <c r="K118" s="171">
        <f>H118-G118</f>
        <v>28530</v>
      </c>
      <c r="L118" s="171">
        <f t="shared" si="46"/>
        <v>138497</v>
      </c>
      <c r="M118" s="172">
        <f t="shared" si="48"/>
        <v>6.6685057089957223E-3</v>
      </c>
      <c r="N118" s="81"/>
    </row>
    <row r="119" spans="1:14" s="148" customFormat="1" x14ac:dyDescent="0.25"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</row>
    <row r="120" spans="1:14" x14ac:dyDescent="0.25">
      <c r="A120" s="1">
        <v>3</v>
      </c>
      <c r="B120" s="158" t="s">
        <v>70</v>
      </c>
      <c r="C120" s="178">
        <v>503437</v>
      </c>
      <c r="D120" s="178">
        <v>216673</v>
      </c>
      <c r="E120" s="178">
        <v>359169</v>
      </c>
      <c r="F120" s="178">
        <v>543499</v>
      </c>
      <c r="G120" s="178">
        <v>576462</v>
      </c>
      <c r="H120" s="178">
        <v>584273</v>
      </c>
      <c r="I120" s="179">
        <f>IFERROR(H120/G120-1,"-")</f>
        <v>1.3549895743344642E-2</v>
      </c>
      <c r="J120" s="179">
        <f>IFERROR(H120/E120-1,"-")</f>
        <v>0.6267356035738052</v>
      </c>
      <c r="K120" s="178">
        <f>H120-G120</f>
        <v>7811</v>
      </c>
      <c r="L120" s="178">
        <f>H120-E120</f>
        <v>225104</v>
      </c>
      <c r="M120" s="179">
        <f>H120/H$8</f>
        <v>1.6195279020160019E-2</v>
      </c>
      <c r="N120" s="81"/>
    </row>
    <row r="121" spans="1:14" x14ac:dyDescent="0.25">
      <c r="A121" s="1" t="s">
        <v>98</v>
      </c>
      <c r="B121" s="161" t="s">
        <v>99</v>
      </c>
      <c r="C121" s="162">
        <v>235408</v>
      </c>
      <c r="D121" s="162">
        <v>116562</v>
      </c>
      <c r="E121" s="162">
        <v>206631</v>
      </c>
      <c r="F121" s="162">
        <v>271944</v>
      </c>
      <c r="G121" s="162">
        <v>302350</v>
      </c>
      <c r="H121" s="162">
        <v>308399</v>
      </c>
      <c r="I121" s="163">
        <f>IFERROR(H121/G121-1,"-")</f>
        <v>2.0006614850339055E-2</v>
      </c>
      <c r="J121" s="180">
        <f t="shared" ref="J121:J132" si="50">IFERROR(H121/E121-1,"-")</f>
        <v>0.49251080428396521</v>
      </c>
      <c r="K121" s="162">
        <f t="shared" ref="K121:K131" si="51">H121-G121</f>
        <v>6049</v>
      </c>
      <c r="L121" s="162">
        <f t="shared" ref="L121:L132" si="52">H121-E121</f>
        <v>101768</v>
      </c>
      <c r="M121" s="163">
        <f>H121/H$8</f>
        <v>8.5484146187455694E-3</v>
      </c>
      <c r="N121" s="81"/>
    </row>
    <row r="122" spans="1:14" x14ac:dyDescent="0.25">
      <c r="A122" s="164" t="s">
        <v>105</v>
      </c>
      <c r="B122" s="165" t="s">
        <v>105</v>
      </c>
      <c r="C122" s="166">
        <v>110711</v>
      </c>
      <c r="D122" s="166">
        <v>45374</v>
      </c>
      <c r="E122" s="166">
        <v>96469</v>
      </c>
      <c r="F122" s="166">
        <v>128559</v>
      </c>
      <c r="G122" s="166">
        <v>120954</v>
      </c>
      <c r="H122" s="166">
        <v>133909</v>
      </c>
      <c r="I122" s="167">
        <f>IFERROR(H122/G122-1,"-")</f>
        <v>0.10710683400300947</v>
      </c>
      <c r="J122" s="181">
        <f t="shared" si="50"/>
        <v>0.38810395049186774</v>
      </c>
      <c r="K122" s="166">
        <f t="shared" si="51"/>
        <v>12955</v>
      </c>
      <c r="L122" s="166">
        <f t="shared" si="52"/>
        <v>37440</v>
      </c>
      <c r="M122" s="167">
        <f>H122/H$8</f>
        <v>3.7117813390497392E-3</v>
      </c>
      <c r="N122" s="81"/>
    </row>
    <row r="123" spans="1:14" x14ac:dyDescent="0.25">
      <c r="A123" s="164" t="s">
        <v>102</v>
      </c>
      <c r="B123" s="165" t="s">
        <v>102</v>
      </c>
      <c r="C123" s="166">
        <v>124697</v>
      </c>
      <c r="D123" s="166">
        <v>71188</v>
      </c>
      <c r="E123" s="166">
        <v>110162</v>
      </c>
      <c r="F123" s="166">
        <v>143385</v>
      </c>
      <c r="G123" s="166">
        <v>181396</v>
      </c>
      <c r="H123" s="166">
        <v>174490</v>
      </c>
      <c r="I123" s="167">
        <f>IFERROR(H123/G123-1,"-")</f>
        <v>-3.807140179496793E-2</v>
      </c>
      <c r="J123" s="181">
        <f t="shared" si="50"/>
        <v>0.58394001561336939</v>
      </c>
      <c r="K123" s="166">
        <f t="shared" si="51"/>
        <v>-6906</v>
      </c>
      <c r="L123" s="166">
        <f t="shared" si="52"/>
        <v>64328</v>
      </c>
      <c r="M123" s="167">
        <f>H123/H$8</f>
        <v>4.8366332796958306E-3</v>
      </c>
      <c r="N123" s="81"/>
    </row>
    <row r="124" spans="1:14" x14ac:dyDescent="0.25">
      <c r="A124" s="1"/>
      <c r="B124" s="161" t="s">
        <v>109</v>
      </c>
      <c r="C124" s="162">
        <v>268029</v>
      </c>
      <c r="D124" s="162">
        <v>100111</v>
      </c>
      <c r="E124" s="162">
        <v>152538</v>
      </c>
      <c r="F124" s="162">
        <v>271555</v>
      </c>
      <c r="G124" s="162">
        <v>274112</v>
      </c>
      <c r="H124" s="162">
        <v>275874</v>
      </c>
      <c r="I124" s="163">
        <f>IFERROR(H124/G124-1,"-")</f>
        <v>6.4280294186318532E-3</v>
      </c>
      <c r="J124" s="180">
        <f t="shared" si="50"/>
        <v>0.80855917869645588</v>
      </c>
      <c r="K124" s="162">
        <f t="shared" si="51"/>
        <v>1762</v>
      </c>
      <c r="L124" s="162">
        <f t="shared" si="52"/>
        <v>123336</v>
      </c>
      <c r="M124" s="163">
        <f>H124/H$8</f>
        <v>7.6468644014144509E-3</v>
      </c>
      <c r="N124" s="81"/>
    </row>
    <row r="125" spans="1:14" s="57" customFormat="1" x14ac:dyDescent="0.25">
      <c r="B125" s="165" t="s">
        <v>112</v>
      </c>
      <c r="C125" s="166">
        <v>33000</v>
      </c>
      <c r="D125" s="166">
        <v>11431</v>
      </c>
      <c r="E125" s="166">
        <v>11117</v>
      </c>
      <c r="F125" s="166">
        <v>33351</v>
      </c>
      <c r="G125" s="166">
        <v>40267</v>
      </c>
      <c r="H125" s="166">
        <v>36521</v>
      </c>
      <c r="I125" s="167">
        <f t="shared" ref="I125:I132" si="53">IFERROR(H125/G125-1,"-")</f>
        <v>-9.3029031216628977E-2</v>
      </c>
      <c r="J125" s="181">
        <f t="shared" si="50"/>
        <v>2.2851488710983179</v>
      </c>
      <c r="K125" s="166">
        <f t="shared" si="51"/>
        <v>-3746</v>
      </c>
      <c r="L125" s="166">
        <f t="shared" si="52"/>
        <v>25404</v>
      </c>
      <c r="M125" s="167">
        <f t="shared" ref="M125:M132" si="54">H125/H$8</f>
        <v>1.0123140810807006E-3</v>
      </c>
      <c r="N125" s="168"/>
    </row>
    <row r="126" spans="1:14" s="57" customFormat="1" x14ac:dyDescent="0.25">
      <c r="B126" s="165" t="s">
        <v>115</v>
      </c>
      <c r="C126" s="166">
        <v>30865</v>
      </c>
      <c r="D126" s="166">
        <v>11548</v>
      </c>
      <c r="E126" s="166">
        <v>23428</v>
      </c>
      <c r="F126" s="166">
        <v>34791</v>
      </c>
      <c r="G126" s="166">
        <v>43445</v>
      </c>
      <c r="H126" s="166">
        <v>42161</v>
      </c>
      <c r="I126" s="167">
        <f t="shared" si="53"/>
        <v>-2.9554609276096211E-2</v>
      </c>
      <c r="J126" s="181">
        <f t="shared" si="50"/>
        <v>0.79959877070172447</v>
      </c>
      <c r="K126" s="166">
        <f t="shared" si="51"/>
        <v>-1284</v>
      </c>
      <c r="L126" s="166">
        <f t="shared" si="52"/>
        <v>18733</v>
      </c>
      <c r="M126" s="167">
        <f t="shared" si="54"/>
        <v>1.1686474623488791E-3</v>
      </c>
      <c r="N126" s="168"/>
    </row>
    <row r="127" spans="1:14" x14ac:dyDescent="0.25">
      <c r="A127" s="1"/>
      <c r="B127" s="165" t="s">
        <v>118</v>
      </c>
      <c r="C127" s="166">
        <v>20310</v>
      </c>
      <c r="D127" s="166">
        <v>7014</v>
      </c>
      <c r="E127" s="166">
        <v>18250</v>
      </c>
      <c r="F127" s="166">
        <v>23874</v>
      </c>
      <c r="G127" s="166">
        <v>26737</v>
      </c>
      <c r="H127" s="166">
        <v>26375</v>
      </c>
      <c r="I127" s="167">
        <f t="shared" si="53"/>
        <v>-1.3539290122302372E-2</v>
      </c>
      <c r="J127" s="181">
        <f t="shared" si="50"/>
        <v>0.4452054794520548</v>
      </c>
      <c r="K127" s="166">
        <f t="shared" si="51"/>
        <v>-362</v>
      </c>
      <c r="L127" s="166">
        <f t="shared" si="52"/>
        <v>8125</v>
      </c>
      <c r="M127" s="167">
        <f t="shared" si="54"/>
        <v>7.3108030690571108E-4</v>
      </c>
      <c r="N127" s="81"/>
    </row>
    <row r="128" spans="1:14" x14ac:dyDescent="0.25">
      <c r="A128" s="1"/>
      <c r="B128" s="165" t="s">
        <v>125</v>
      </c>
      <c r="C128" s="166">
        <v>4930</v>
      </c>
      <c r="D128" s="166">
        <v>1882</v>
      </c>
      <c r="E128" s="166">
        <v>3678</v>
      </c>
      <c r="F128" s="166">
        <v>6463</v>
      </c>
      <c r="G128" s="166">
        <v>7383</v>
      </c>
      <c r="H128" s="166">
        <v>7428</v>
      </c>
      <c r="I128" s="167">
        <f t="shared" si="53"/>
        <v>6.0950832994717263E-3</v>
      </c>
      <c r="J128" s="181">
        <f t="shared" si="50"/>
        <v>1.0195758564437196</v>
      </c>
      <c r="K128" s="166">
        <f t="shared" si="51"/>
        <v>45</v>
      </c>
      <c r="L128" s="166">
        <f t="shared" si="52"/>
        <v>3750</v>
      </c>
      <c r="M128" s="167">
        <f t="shared" si="54"/>
        <v>2.0589438937234587E-4</v>
      </c>
      <c r="N128" s="81"/>
    </row>
    <row r="129" spans="1:14" x14ac:dyDescent="0.25">
      <c r="A129" s="1"/>
      <c r="B129" s="165" t="s">
        <v>121</v>
      </c>
      <c r="C129" s="166">
        <v>3923</v>
      </c>
      <c r="D129" s="166">
        <v>1919</v>
      </c>
      <c r="E129" s="166">
        <v>3450</v>
      </c>
      <c r="F129" s="166">
        <v>4851</v>
      </c>
      <c r="G129" s="166">
        <v>5958</v>
      </c>
      <c r="H129" s="166">
        <v>5916</v>
      </c>
      <c r="I129" s="167">
        <f t="shared" si="53"/>
        <v>-7.0493454179254567E-3</v>
      </c>
      <c r="J129" s="181">
        <f t="shared" si="50"/>
        <v>0.71478260869565213</v>
      </c>
      <c r="K129" s="166">
        <f t="shared" si="51"/>
        <v>-42</v>
      </c>
      <c r="L129" s="166">
        <f t="shared" si="52"/>
        <v>2466</v>
      </c>
      <c r="M129" s="167">
        <f t="shared" si="54"/>
        <v>1.6398373822385542E-4</v>
      </c>
      <c r="N129" s="81"/>
    </row>
    <row r="130" spans="1:14" x14ac:dyDescent="0.25">
      <c r="A130" s="1"/>
      <c r="B130" s="165" t="s">
        <v>130</v>
      </c>
      <c r="C130" s="166">
        <v>4303</v>
      </c>
      <c r="D130" s="166">
        <v>1701</v>
      </c>
      <c r="E130" s="166">
        <v>1442</v>
      </c>
      <c r="F130" s="166">
        <v>2747</v>
      </c>
      <c r="G130" s="166">
        <v>3505</v>
      </c>
      <c r="H130" s="166">
        <v>3870</v>
      </c>
      <c r="I130" s="167">
        <f t="shared" si="53"/>
        <v>0.10413694721825961</v>
      </c>
      <c r="J130" s="181">
        <f t="shared" si="50"/>
        <v>1.6837725381414703</v>
      </c>
      <c r="K130" s="166">
        <f t="shared" si="51"/>
        <v>365</v>
      </c>
      <c r="L130" s="166">
        <f t="shared" si="52"/>
        <v>2428</v>
      </c>
      <c r="M130" s="167">
        <f t="shared" si="54"/>
        <v>1.0727130948720765E-4</v>
      </c>
      <c r="N130" s="81"/>
    </row>
    <row r="131" spans="1:14" x14ac:dyDescent="0.25">
      <c r="A131" s="164" t="s">
        <v>146</v>
      </c>
      <c r="B131" s="165" t="s">
        <v>133</v>
      </c>
      <c r="C131" s="166">
        <v>5879</v>
      </c>
      <c r="D131" s="166">
        <v>2155</v>
      </c>
      <c r="E131" s="166">
        <v>2010</v>
      </c>
      <c r="F131" s="166">
        <v>4022</v>
      </c>
      <c r="G131" s="166">
        <v>4912</v>
      </c>
      <c r="H131" s="166">
        <v>5417</v>
      </c>
      <c r="I131" s="167">
        <f t="shared" si="53"/>
        <v>0.10280944625407162</v>
      </c>
      <c r="J131" s="181">
        <f t="shared" si="50"/>
        <v>1.6950248756218906</v>
      </c>
      <c r="K131" s="166">
        <f t="shared" si="51"/>
        <v>505</v>
      </c>
      <c r="L131" s="166">
        <f t="shared" si="52"/>
        <v>3407</v>
      </c>
      <c r="M131" s="167">
        <f t="shared" si="54"/>
        <v>1.5015211459746872E-4</v>
      </c>
      <c r="N131" s="81"/>
    </row>
    <row r="132" spans="1:14" x14ac:dyDescent="0.25">
      <c r="A132" s="169" t="s">
        <v>147</v>
      </c>
      <c r="B132" s="170" t="s">
        <v>147</v>
      </c>
      <c r="C132" s="171">
        <f t="shared" ref="C132:H132" si="55">C124-SUM(C125:C131)</f>
        <v>164819</v>
      </c>
      <c r="D132" s="171">
        <f t="shared" si="55"/>
        <v>62461</v>
      </c>
      <c r="E132" s="171">
        <f t="shared" si="55"/>
        <v>89163</v>
      </c>
      <c r="F132" s="171">
        <f t="shared" si="55"/>
        <v>161456</v>
      </c>
      <c r="G132" s="171">
        <f t="shared" si="55"/>
        <v>141905</v>
      </c>
      <c r="H132" s="171">
        <f t="shared" si="55"/>
        <v>148186</v>
      </c>
      <c r="I132" s="172">
        <f t="shared" si="53"/>
        <v>4.4262006271801546E-2</v>
      </c>
      <c r="J132" s="182">
        <f t="shared" si="50"/>
        <v>0.66196740800556286</v>
      </c>
      <c r="K132" s="171">
        <f>H132-G132</f>
        <v>6281</v>
      </c>
      <c r="L132" s="171">
        <f t="shared" si="52"/>
        <v>59023</v>
      </c>
      <c r="M132" s="172">
        <f t="shared" si="54"/>
        <v>4.1075209993982828E-3</v>
      </c>
      <c r="N132" s="81"/>
    </row>
    <row r="133" spans="1:14" s="148" customFormat="1" x14ac:dyDescent="0.25"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</row>
    <row r="134" spans="1:14" x14ac:dyDescent="0.25">
      <c r="A134" s="1">
        <v>3</v>
      </c>
      <c r="B134" s="158" t="s">
        <v>70</v>
      </c>
      <c r="C134" s="178">
        <v>1856756</v>
      </c>
      <c r="D134" s="178">
        <v>610766</v>
      </c>
      <c r="E134" s="178">
        <v>774989</v>
      </c>
      <c r="F134" s="178">
        <v>1753117</v>
      </c>
      <c r="G134" s="178">
        <v>1886738</v>
      </c>
      <c r="H134" s="178">
        <v>1988780</v>
      </c>
      <c r="I134" s="179">
        <f>IFERROR(H134/G134-1,"-")</f>
        <v>5.4083820859069931E-2</v>
      </c>
      <c r="J134" s="179">
        <f>IFERROR(H134/E134-1,"-")</f>
        <v>1.566204165478478</v>
      </c>
      <c r="K134" s="178">
        <f>H134-G134</f>
        <v>102042</v>
      </c>
      <c r="L134" s="178">
        <f>H134-E134</f>
        <v>1213791</v>
      </c>
      <c r="M134" s="179">
        <f>H134/H$8</f>
        <v>5.512636560257593E-2</v>
      </c>
      <c r="N134" s="81"/>
    </row>
    <row r="135" spans="1:14" x14ac:dyDescent="0.25">
      <c r="A135" s="1" t="s">
        <v>98</v>
      </c>
      <c r="B135" s="161" t="s">
        <v>99</v>
      </c>
      <c r="C135" s="162">
        <v>192906</v>
      </c>
      <c r="D135" s="162">
        <v>77176</v>
      </c>
      <c r="E135" s="162">
        <v>141993</v>
      </c>
      <c r="F135" s="162">
        <v>105219</v>
      </c>
      <c r="G135" s="162">
        <v>114083</v>
      </c>
      <c r="H135" s="162">
        <v>103740</v>
      </c>
      <c r="I135" s="163">
        <f>IFERROR(H135/G135-1,"-")</f>
        <v>-9.0662061832174845E-2</v>
      </c>
      <c r="J135" s="180">
        <f t="shared" ref="J135:J146" si="56">IFERROR(H135/E135-1,"-")</f>
        <v>-0.26940060425513934</v>
      </c>
      <c r="K135" s="162">
        <f t="shared" ref="K135:K145" si="57">H135-G135</f>
        <v>-10343</v>
      </c>
      <c r="L135" s="162">
        <f t="shared" ref="L135:L146" si="58">H135-E135</f>
        <v>-38253</v>
      </c>
      <c r="M135" s="163">
        <f>H135/H$8</f>
        <v>2.8755363426880938E-3</v>
      </c>
      <c r="N135" s="81"/>
    </row>
    <row r="136" spans="1:14" x14ac:dyDescent="0.25">
      <c r="A136" s="164" t="s">
        <v>105</v>
      </c>
      <c r="B136" s="165" t="s">
        <v>105</v>
      </c>
      <c r="C136" s="166">
        <v>94828</v>
      </c>
      <c r="D136" s="166">
        <v>51058</v>
      </c>
      <c r="E136" s="166">
        <v>86437</v>
      </c>
      <c r="F136" s="166">
        <v>57546</v>
      </c>
      <c r="G136" s="166">
        <v>60090</v>
      </c>
      <c r="H136" s="166">
        <v>47885</v>
      </c>
      <c r="I136" s="167">
        <f>IFERROR(H136/G136-1,"-")</f>
        <v>-0.2031119986686637</v>
      </c>
      <c r="J136" s="181">
        <f t="shared" si="56"/>
        <v>-0.44601270289343686</v>
      </c>
      <c r="K136" s="166">
        <f t="shared" si="57"/>
        <v>-12205</v>
      </c>
      <c r="L136" s="166">
        <f t="shared" si="58"/>
        <v>-38552</v>
      </c>
      <c r="M136" s="167">
        <f>H136/H$8</f>
        <v>1.3273092131253072E-3</v>
      </c>
      <c r="N136" s="81"/>
    </row>
    <row r="137" spans="1:14" x14ac:dyDescent="0.25">
      <c r="A137" s="164" t="s">
        <v>102</v>
      </c>
      <c r="B137" s="165" t="s">
        <v>102</v>
      </c>
      <c r="C137" s="166">
        <v>98078</v>
      </c>
      <c r="D137" s="166">
        <v>26118</v>
      </c>
      <c r="E137" s="166">
        <v>55556</v>
      </c>
      <c r="F137" s="166">
        <v>47673</v>
      </c>
      <c r="G137" s="166">
        <v>53993</v>
      </c>
      <c r="H137" s="166">
        <v>55855</v>
      </c>
      <c r="I137" s="167">
        <f>IFERROR(H137/G137-1,"-")</f>
        <v>3.4485951882651467E-2</v>
      </c>
      <c r="J137" s="181">
        <f t="shared" si="56"/>
        <v>5.3819569443445126E-3</v>
      </c>
      <c r="K137" s="166">
        <f t="shared" si="57"/>
        <v>1862</v>
      </c>
      <c r="L137" s="166">
        <f t="shared" si="58"/>
        <v>299</v>
      </c>
      <c r="M137" s="167">
        <f>H137/H$8</f>
        <v>1.5482271295627866E-3</v>
      </c>
      <c r="N137" s="81"/>
    </row>
    <row r="138" spans="1:14" x14ac:dyDescent="0.25">
      <c r="A138" s="1"/>
      <c r="B138" s="161" t="s">
        <v>109</v>
      </c>
      <c r="C138" s="162">
        <v>1663850</v>
      </c>
      <c r="D138" s="162">
        <v>533590</v>
      </c>
      <c r="E138" s="162">
        <v>632996</v>
      </c>
      <c r="F138" s="162">
        <v>1647898</v>
      </c>
      <c r="G138" s="162">
        <v>1772655</v>
      </c>
      <c r="H138" s="162">
        <v>1885040</v>
      </c>
      <c r="I138" s="163">
        <f>IFERROR(H138/G138-1,"-")</f>
        <v>6.3399251405377832E-2</v>
      </c>
      <c r="J138" s="180">
        <f t="shared" si="56"/>
        <v>1.9779651056246803</v>
      </c>
      <c r="K138" s="162">
        <f t="shared" si="57"/>
        <v>112385</v>
      </c>
      <c r="L138" s="162">
        <f t="shared" si="58"/>
        <v>1252044</v>
      </c>
      <c r="M138" s="163">
        <f>H138/H$8</f>
        <v>5.2250829259887839E-2</v>
      </c>
      <c r="N138" s="81"/>
    </row>
    <row r="139" spans="1:14" s="57" customFormat="1" x14ac:dyDescent="0.25">
      <c r="B139" s="165" t="s">
        <v>112</v>
      </c>
      <c r="C139" s="166">
        <v>847716</v>
      </c>
      <c r="D139" s="166">
        <v>226701</v>
      </c>
      <c r="E139" s="166">
        <v>182984</v>
      </c>
      <c r="F139" s="166">
        <v>740061</v>
      </c>
      <c r="G139" s="166">
        <v>745732</v>
      </c>
      <c r="H139" s="166">
        <v>857461</v>
      </c>
      <c r="I139" s="167">
        <f t="shared" ref="I139:I146" si="59">IFERROR(H139/G139-1,"-")</f>
        <v>0.1498246018676952</v>
      </c>
      <c r="J139" s="181">
        <f t="shared" si="56"/>
        <v>3.6859889389236216</v>
      </c>
      <c r="K139" s="166">
        <f t="shared" si="57"/>
        <v>111729</v>
      </c>
      <c r="L139" s="166">
        <f t="shared" si="58"/>
        <v>674477</v>
      </c>
      <c r="M139" s="167">
        <f t="shared" ref="M139:M146" si="60">H139/H$8</f>
        <v>2.3767691034679732E-2</v>
      </c>
      <c r="N139" s="168"/>
    </row>
    <row r="140" spans="1:14" s="57" customFormat="1" x14ac:dyDescent="0.25">
      <c r="B140" s="165" t="s">
        <v>115</v>
      </c>
      <c r="C140" s="166">
        <v>113771</v>
      </c>
      <c r="D140" s="166">
        <v>45672</v>
      </c>
      <c r="E140" s="166">
        <v>69325</v>
      </c>
      <c r="F140" s="166">
        <v>132461</v>
      </c>
      <c r="G140" s="166">
        <v>181229</v>
      </c>
      <c r="H140" s="166">
        <v>190327</v>
      </c>
      <c r="I140" s="167">
        <f t="shared" si="59"/>
        <v>5.0201678539306682E-2</v>
      </c>
      <c r="J140" s="181">
        <f t="shared" si="56"/>
        <v>1.7454309412188964</v>
      </c>
      <c r="K140" s="166">
        <f t="shared" si="57"/>
        <v>9098</v>
      </c>
      <c r="L140" s="166">
        <f t="shared" si="58"/>
        <v>121002</v>
      </c>
      <c r="M140" s="167">
        <f t="shared" si="60"/>
        <v>5.2756140880547212E-3</v>
      </c>
      <c r="N140" s="168"/>
    </row>
    <row r="141" spans="1:14" x14ac:dyDescent="0.25">
      <c r="A141" s="1"/>
      <c r="B141" s="165" t="s">
        <v>118</v>
      </c>
      <c r="C141" s="166">
        <v>132722</v>
      </c>
      <c r="D141" s="166">
        <v>42455</v>
      </c>
      <c r="E141" s="166">
        <v>94016</v>
      </c>
      <c r="F141" s="166">
        <v>171222</v>
      </c>
      <c r="G141" s="166">
        <v>162316</v>
      </c>
      <c r="H141" s="166">
        <v>166671</v>
      </c>
      <c r="I141" s="167">
        <f t="shared" si="59"/>
        <v>2.6830380245939978E-2</v>
      </c>
      <c r="J141" s="181">
        <f t="shared" si="56"/>
        <v>0.77279399251191294</v>
      </c>
      <c r="K141" s="166">
        <f t="shared" si="57"/>
        <v>4355</v>
      </c>
      <c r="L141" s="166">
        <f t="shared" si="58"/>
        <v>72655</v>
      </c>
      <c r="M141" s="167">
        <f t="shared" si="60"/>
        <v>4.6199008846362763E-3</v>
      </c>
      <c r="N141" s="81"/>
    </row>
    <row r="142" spans="1:14" x14ac:dyDescent="0.25">
      <c r="A142" s="1"/>
      <c r="B142" s="165" t="s">
        <v>125</v>
      </c>
      <c r="C142" s="166">
        <v>38846</v>
      </c>
      <c r="D142" s="166">
        <v>8958</v>
      </c>
      <c r="E142" s="166">
        <v>22357</v>
      </c>
      <c r="F142" s="166">
        <v>60881</v>
      </c>
      <c r="G142" s="166">
        <v>78552</v>
      </c>
      <c r="H142" s="166">
        <v>58930</v>
      </c>
      <c r="I142" s="167">
        <f t="shared" si="59"/>
        <v>-0.24979631327019047</v>
      </c>
      <c r="J142" s="181">
        <f t="shared" si="56"/>
        <v>1.6358634879456098</v>
      </c>
      <c r="K142" s="166">
        <f t="shared" si="57"/>
        <v>-19622</v>
      </c>
      <c r="L142" s="166">
        <f t="shared" si="58"/>
        <v>36573</v>
      </c>
      <c r="M142" s="167">
        <f t="shared" si="60"/>
        <v>1.6334620847754903E-3</v>
      </c>
      <c r="N142" s="81"/>
    </row>
    <row r="143" spans="1:14" x14ac:dyDescent="0.25">
      <c r="A143" s="1"/>
      <c r="B143" s="165" t="s">
        <v>121</v>
      </c>
      <c r="C143" s="166">
        <v>39195</v>
      </c>
      <c r="D143" s="166">
        <v>12571</v>
      </c>
      <c r="E143" s="166">
        <v>20808</v>
      </c>
      <c r="F143" s="166">
        <v>32138</v>
      </c>
      <c r="G143" s="166">
        <v>40929</v>
      </c>
      <c r="H143" s="166">
        <v>41917</v>
      </c>
      <c r="I143" s="167">
        <f t="shared" si="59"/>
        <v>2.4139363287644544E-2</v>
      </c>
      <c r="J143" s="181">
        <f t="shared" si="56"/>
        <v>1.0144655901576316</v>
      </c>
      <c r="K143" s="166">
        <f t="shared" si="57"/>
        <v>988</v>
      </c>
      <c r="L143" s="166">
        <f t="shared" si="58"/>
        <v>21109</v>
      </c>
      <c r="M143" s="167">
        <f t="shared" si="60"/>
        <v>1.1618841033011068E-3</v>
      </c>
      <c r="N143" s="81"/>
    </row>
    <row r="144" spans="1:14" x14ac:dyDescent="0.25">
      <c r="A144" s="1"/>
      <c r="B144" s="165" t="s">
        <v>130</v>
      </c>
      <c r="C144" s="166">
        <v>18681</v>
      </c>
      <c r="D144" s="166">
        <v>15372</v>
      </c>
      <c r="E144" s="166">
        <v>9958</v>
      </c>
      <c r="F144" s="166">
        <v>24691</v>
      </c>
      <c r="G144" s="166">
        <v>28155</v>
      </c>
      <c r="H144" s="166">
        <v>26591</v>
      </c>
      <c r="I144" s="167">
        <f t="shared" si="59"/>
        <v>-5.554963594388207E-2</v>
      </c>
      <c r="J144" s="181">
        <f t="shared" si="56"/>
        <v>1.6703153243623219</v>
      </c>
      <c r="K144" s="166">
        <f t="shared" si="57"/>
        <v>-1564</v>
      </c>
      <c r="L144" s="166">
        <f t="shared" si="58"/>
        <v>16633</v>
      </c>
      <c r="M144" s="167">
        <f t="shared" si="60"/>
        <v>7.3706754278406693E-4</v>
      </c>
      <c r="N144" s="81"/>
    </row>
    <row r="145" spans="1:14" x14ac:dyDescent="0.25">
      <c r="A145" s="164" t="s">
        <v>146</v>
      </c>
      <c r="B145" s="165" t="s">
        <v>133</v>
      </c>
      <c r="C145" s="166">
        <v>47882</v>
      </c>
      <c r="D145" s="166">
        <v>29519</v>
      </c>
      <c r="E145" s="166">
        <v>6358</v>
      </c>
      <c r="F145" s="166">
        <v>14264</v>
      </c>
      <c r="G145" s="166">
        <v>21375</v>
      </c>
      <c r="H145" s="166">
        <v>19097</v>
      </c>
      <c r="I145" s="167">
        <f t="shared" si="59"/>
        <v>-0.10657309941520465</v>
      </c>
      <c r="J145" s="181">
        <f t="shared" si="56"/>
        <v>2.0036174897766594</v>
      </c>
      <c r="K145" s="166">
        <f t="shared" si="57"/>
        <v>-2278</v>
      </c>
      <c r="L145" s="166">
        <f t="shared" si="58"/>
        <v>12739</v>
      </c>
      <c r="M145" s="167">
        <f t="shared" si="60"/>
        <v>5.2934372022666785E-4</v>
      </c>
      <c r="N145" s="81"/>
    </row>
    <row r="146" spans="1:14" x14ac:dyDescent="0.25">
      <c r="A146" s="169" t="s">
        <v>147</v>
      </c>
      <c r="B146" s="170" t="s">
        <v>147</v>
      </c>
      <c r="C146" s="171">
        <f t="shared" ref="C146:H146" si="61">C138-SUM(C139:C145)</f>
        <v>425037</v>
      </c>
      <c r="D146" s="171">
        <f t="shared" si="61"/>
        <v>152342</v>
      </c>
      <c r="E146" s="171">
        <f t="shared" si="61"/>
        <v>227190</v>
      </c>
      <c r="F146" s="171">
        <f t="shared" si="61"/>
        <v>472180</v>
      </c>
      <c r="G146" s="171">
        <f t="shared" si="61"/>
        <v>514367</v>
      </c>
      <c r="H146" s="171">
        <f t="shared" si="61"/>
        <v>524046</v>
      </c>
      <c r="I146" s="172">
        <f t="shared" si="59"/>
        <v>1.881730359840339E-2</v>
      </c>
      <c r="J146" s="182">
        <f t="shared" si="56"/>
        <v>1.3066420176944407</v>
      </c>
      <c r="K146" s="171">
        <f>H146-G146</f>
        <v>9679</v>
      </c>
      <c r="L146" s="171">
        <f t="shared" si="58"/>
        <v>296856</v>
      </c>
      <c r="M146" s="172">
        <f t="shared" si="60"/>
        <v>1.4525865801429774E-2</v>
      </c>
      <c r="N146" s="81"/>
    </row>
    <row r="147" spans="1:14" s="148" customFormat="1" x14ac:dyDescent="0.25"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</row>
    <row r="148" spans="1:14" x14ac:dyDescent="0.25">
      <c r="A148" s="1">
        <v>3</v>
      </c>
      <c r="B148" s="158" t="s">
        <v>70</v>
      </c>
      <c r="C148" s="178">
        <v>721244</v>
      </c>
      <c r="D148" s="178">
        <v>235241</v>
      </c>
      <c r="E148" s="178">
        <v>320278</v>
      </c>
      <c r="F148" s="178">
        <v>622441</v>
      </c>
      <c r="G148" s="178">
        <v>781085</v>
      </c>
      <c r="H148" s="178">
        <v>735651</v>
      </c>
      <c r="I148" s="179">
        <f>IFERROR(H148/G148-1,"-")</f>
        <v>-5.8167805040424514E-2</v>
      </c>
      <c r="J148" s="179">
        <f>IFERROR(H148/E148-1,"-")</f>
        <v>1.2969139310224245</v>
      </c>
      <c r="K148" s="178">
        <f>H148-G148</f>
        <v>-45434</v>
      </c>
      <c r="L148" s="178">
        <f>H148-E148</f>
        <v>415373</v>
      </c>
      <c r="M148" s="179">
        <f>H148/H$8</f>
        <v>2.0391278060871782E-2</v>
      </c>
      <c r="N148" s="81"/>
    </row>
    <row r="149" spans="1:14" x14ac:dyDescent="0.25">
      <c r="A149" s="1" t="s">
        <v>98</v>
      </c>
      <c r="B149" s="161" t="s">
        <v>99</v>
      </c>
      <c r="C149" s="162">
        <v>261107</v>
      </c>
      <c r="D149" s="162">
        <v>90513</v>
      </c>
      <c r="E149" s="162">
        <v>118326</v>
      </c>
      <c r="F149" s="162">
        <v>251371</v>
      </c>
      <c r="G149" s="162">
        <v>299320</v>
      </c>
      <c r="H149" s="162">
        <v>274535</v>
      </c>
      <c r="I149" s="163">
        <f>IFERROR(H149/G149-1,"-")</f>
        <v>-8.2804356541494095E-2</v>
      </c>
      <c r="J149" s="180">
        <f t="shared" ref="J149:J160" si="62">IFERROR(H149/E149-1,"-")</f>
        <v>1.3201578689383568</v>
      </c>
      <c r="K149" s="162">
        <f t="shared" ref="K149:K159" si="63">H149-G149</f>
        <v>-24785</v>
      </c>
      <c r="L149" s="162">
        <f t="shared" ref="L149:L160" si="64">H149-E149</f>
        <v>156209</v>
      </c>
      <c r="M149" s="163">
        <f>H149/H$8</f>
        <v>7.6097490827055697E-3</v>
      </c>
      <c r="N149" s="81"/>
    </row>
    <row r="150" spans="1:14" x14ac:dyDescent="0.25">
      <c r="A150" s="164" t="s">
        <v>105</v>
      </c>
      <c r="B150" s="165" t="s">
        <v>105</v>
      </c>
      <c r="C150" s="166">
        <v>111386</v>
      </c>
      <c r="D150" s="166">
        <v>46140</v>
      </c>
      <c r="E150" s="166">
        <v>86621</v>
      </c>
      <c r="F150" s="166">
        <v>153781</v>
      </c>
      <c r="G150" s="166">
        <v>212501</v>
      </c>
      <c r="H150" s="166">
        <v>179525</v>
      </c>
      <c r="I150" s="167">
        <f>IFERROR(H150/G150-1,"-")</f>
        <v>-0.15518044620966487</v>
      </c>
      <c r="J150" s="181">
        <f t="shared" si="62"/>
        <v>1.0725343738816222</v>
      </c>
      <c r="K150" s="166">
        <f t="shared" si="63"/>
        <v>-32976</v>
      </c>
      <c r="L150" s="166">
        <f t="shared" si="64"/>
        <v>92904</v>
      </c>
      <c r="M150" s="167">
        <f>H150/H$8</f>
        <v>4.9761968567676885E-3</v>
      </c>
      <c r="N150" s="81"/>
    </row>
    <row r="151" spans="1:14" x14ac:dyDescent="0.25">
      <c r="A151" s="164" t="s">
        <v>102</v>
      </c>
      <c r="B151" s="165" t="s">
        <v>102</v>
      </c>
      <c r="C151" s="166">
        <v>149721</v>
      </c>
      <c r="D151" s="166">
        <v>44373</v>
      </c>
      <c r="E151" s="166">
        <v>31705</v>
      </c>
      <c r="F151" s="166">
        <v>97590</v>
      </c>
      <c r="G151" s="166">
        <v>86819</v>
      </c>
      <c r="H151" s="166">
        <v>95010</v>
      </c>
      <c r="I151" s="167">
        <f>IFERROR(H151/G151-1,"-")</f>
        <v>9.4345707736785744E-2</v>
      </c>
      <c r="J151" s="181">
        <f t="shared" si="62"/>
        <v>1.9966882195237345</v>
      </c>
      <c r="K151" s="166">
        <f t="shared" si="63"/>
        <v>8191</v>
      </c>
      <c r="L151" s="166">
        <f t="shared" si="64"/>
        <v>63305</v>
      </c>
      <c r="M151" s="167">
        <f>H151/H$8</f>
        <v>2.6335522259378812E-3</v>
      </c>
      <c r="N151" s="81"/>
    </row>
    <row r="152" spans="1:14" x14ac:dyDescent="0.25">
      <c r="A152" s="1"/>
      <c r="B152" s="161" t="s">
        <v>109</v>
      </c>
      <c r="C152" s="162">
        <v>460137</v>
      </c>
      <c r="D152" s="162">
        <v>144728</v>
      </c>
      <c r="E152" s="162">
        <v>201952</v>
      </c>
      <c r="F152" s="162">
        <v>371070</v>
      </c>
      <c r="G152" s="162">
        <v>481765</v>
      </c>
      <c r="H152" s="162">
        <v>461116</v>
      </c>
      <c r="I152" s="163">
        <f>IFERROR(H152/G152-1,"-")</f>
        <v>-4.2861145994416372E-2</v>
      </c>
      <c r="J152" s="180">
        <f t="shared" si="62"/>
        <v>1.2832950404056409</v>
      </c>
      <c r="K152" s="162">
        <f t="shared" si="63"/>
        <v>-20649</v>
      </c>
      <c r="L152" s="162">
        <f t="shared" si="64"/>
        <v>259164</v>
      </c>
      <c r="M152" s="163">
        <f>H152/H$8</f>
        <v>1.2781528978166213E-2</v>
      </c>
      <c r="N152" s="81"/>
    </row>
    <row r="153" spans="1:14" s="57" customFormat="1" x14ac:dyDescent="0.25">
      <c r="B153" s="165" t="s">
        <v>112</v>
      </c>
      <c r="C153" s="166">
        <v>120718</v>
      </c>
      <c r="D153" s="166">
        <v>31890</v>
      </c>
      <c r="E153" s="166">
        <v>39412</v>
      </c>
      <c r="F153" s="166">
        <v>136400</v>
      </c>
      <c r="G153" s="166">
        <v>179243</v>
      </c>
      <c r="H153" s="166">
        <v>146131</v>
      </c>
      <c r="I153" s="167">
        <f t="shared" ref="I153:I160" si="65">IFERROR(H153/G153-1,"-")</f>
        <v>-0.18473245817130934</v>
      </c>
      <c r="J153" s="181">
        <f t="shared" si="62"/>
        <v>2.7077793565411548</v>
      </c>
      <c r="K153" s="166">
        <f t="shared" si="63"/>
        <v>-33112</v>
      </c>
      <c r="L153" s="166">
        <f t="shared" si="64"/>
        <v>106719</v>
      </c>
      <c r="M153" s="167">
        <f t="shared" ref="M153:M160" si="66">H153/H$8</f>
        <v>4.0505591025000367E-3</v>
      </c>
      <c r="N153" s="168"/>
    </row>
    <row r="154" spans="1:14" s="57" customFormat="1" x14ac:dyDescent="0.25">
      <c r="B154" s="165" t="s">
        <v>115</v>
      </c>
      <c r="C154" s="166">
        <v>154372</v>
      </c>
      <c r="D154" s="166">
        <v>49978</v>
      </c>
      <c r="E154" s="166">
        <v>69931</v>
      </c>
      <c r="F154" s="166">
        <v>98479</v>
      </c>
      <c r="G154" s="166">
        <v>105256</v>
      </c>
      <c r="H154" s="166">
        <v>104855</v>
      </c>
      <c r="I154" s="167">
        <f t="shared" si="65"/>
        <v>-3.8097590636163581E-3</v>
      </c>
      <c r="J154" s="181">
        <f t="shared" si="62"/>
        <v>0.49940655789277999</v>
      </c>
      <c r="K154" s="166">
        <f t="shared" si="63"/>
        <v>-401</v>
      </c>
      <c r="L154" s="166">
        <f t="shared" si="64"/>
        <v>34924</v>
      </c>
      <c r="M154" s="167">
        <f t="shared" si="66"/>
        <v>2.9064426760416432E-3</v>
      </c>
      <c r="N154" s="168"/>
    </row>
    <row r="155" spans="1:14" x14ac:dyDescent="0.25">
      <c r="A155" s="1"/>
      <c r="B155" s="165" t="s">
        <v>118</v>
      </c>
      <c r="C155" s="166">
        <v>63972</v>
      </c>
      <c r="D155" s="166">
        <v>14033</v>
      </c>
      <c r="E155" s="166">
        <v>26362</v>
      </c>
      <c r="F155" s="166">
        <v>41410</v>
      </c>
      <c r="G155" s="166">
        <v>72199</v>
      </c>
      <c r="H155" s="166">
        <v>71765</v>
      </c>
      <c r="I155" s="167">
        <f t="shared" si="65"/>
        <v>-6.0111635895233606E-3</v>
      </c>
      <c r="J155" s="181">
        <f t="shared" si="62"/>
        <v>1.7222896593581671</v>
      </c>
      <c r="K155" s="166">
        <f t="shared" si="63"/>
        <v>-434</v>
      </c>
      <c r="L155" s="166">
        <f t="shared" si="64"/>
        <v>45403</v>
      </c>
      <c r="M155" s="167">
        <f t="shared" si="66"/>
        <v>1.9892314018990845E-3</v>
      </c>
      <c r="N155" s="81"/>
    </row>
    <row r="156" spans="1:14" x14ac:dyDescent="0.25">
      <c r="A156" s="1"/>
      <c r="B156" s="165" t="s">
        <v>125</v>
      </c>
      <c r="C156" s="166">
        <v>7808</v>
      </c>
      <c r="D156" s="166">
        <v>2588</v>
      </c>
      <c r="E156" s="166">
        <v>4562</v>
      </c>
      <c r="F156" s="166">
        <v>9484</v>
      </c>
      <c r="G156" s="166">
        <v>12559</v>
      </c>
      <c r="H156" s="166">
        <v>15268</v>
      </c>
      <c r="I156" s="167">
        <f t="shared" si="65"/>
        <v>0.21570188709292148</v>
      </c>
      <c r="J156" s="181">
        <f t="shared" si="62"/>
        <v>2.3467777290661989</v>
      </c>
      <c r="K156" s="166">
        <f t="shared" si="63"/>
        <v>2709</v>
      </c>
      <c r="L156" s="166">
        <f t="shared" si="64"/>
        <v>10706</v>
      </c>
      <c r="M156" s="167">
        <f t="shared" si="66"/>
        <v>4.2320887680896295E-4</v>
      </c>
      <c r="N156" s="81"/>
    </row>
    <row r="157" spans="1:14" x14ac:dyDescent="0.25">
      <c r="A157" s="1"/>
      <c r="B157" s="165" t="s">
        <v>121</v>
      </c>
      <c r="C157" s="166">
        <v>21924</v>
      </c>
      <c r="D157" s="166">
        <v>10906</v>
      </c>
      <c r="E157" s="166">
        <v>13772</v>
      </c>
      <c r="F157" s="166">
        <v>27289</v>
      </c>
      <c r="G157" s="166">
        <v>21390</v>
      </c>
      <c r="H157" s="166">
        <v>24668</v>
      </c>
      <c r="I157" s="167">
        <f t="shared" si="65"/>
        <v>0.15324918186068248</v>
      </c>
      <c r="J157" s="181">
        <f t="shared" si="62"/>
        <v>0.791170490851002</v>
      </c>
      <c r="K157" s="166">
        <f t="shared" si="63"/>
        <v>3278</v>
      </c>
      <c r="L157" s="166">
        <f t="shared" si="64"/>
        <v>10896</v>
      </c>
      <c r="M157" s="167">
        <f t="shared" si="66"/>
        <v>6.8376451225592725E-4</v>
      </c>
      <c r="N157" s="81"/>
    </row>
    <row r="158" spans="1:14" x14ac:dyDescent="0.25">
      <c r="A158" s="1"/>
      <c r="B158" s="165" t="s">
        <v>130</v>
      </c>
      <c r="C158" s="166">
        <v>2951</v>
      </c>
      <c r="D158" s="166">
        <v>2836</v>
      </c>
      <c r="E158" s="166">
        <v>1823</v>
      </c>
      <c r="F158" s="166">
        <v>2563</v>
      </c>
      <c r="G158" s="166">
        <v>4469</v>
      </c>
      <c r="H158" s="166">
        <v>3399</v>
      </c>
      <c r="I158" s="167">
        <f t="shared" si="65"/>
        <v>-0.23942716491385097</v>
      </c>
      <c r="J158" s="181">
        <f t="shared" si="62"/>
        <v>0.86450905101481079</v>
      </c>
      <c r="K158" s="166">
        <f t="shared" si="63"/>
        <v>-1070</v>
      </c>
      <c r="L158" s="166">
        <f t="shared" si="64"/>
        <v>1576</v>
      </c>
      <c r="M158" s="167">
        <f t="shared" si="66"/>
        <v>9.4215809030237421E-5</v>
      </c>
      <c r="N158" s="81"/>
    </row>
    <row r="159" spans="1:14" x14ac:dyDescent="0.25">
      <c r="A159" s="164" t="s">
        <v>146</v>
      </c>
      <c r="B159" s="165" t="s">
        <v>133</v>
      </c>
      <c r="C159" s="166">
        <v>7381</v>
      </c>
      <c r="D159" s="166">
        <v>3788</v>
      </c>
      <c r="E159" s="166">
        <v>2712</v>
      </c>
      <c r="F159" s="166">
        <v>4129</v>
      </c>
      <c r="G159" s="166">
        <v>6277</v>
      </c>
      <c r="H159" s="166">
        <v>5327</v>
      </c>
      <c r="I159" s="167">
        <f t="shared" si="65"/>
        <v>-0.15134618448303327</v>
      </c>
      <c r="J159" s="181">
        <f t="shared" si="62"/>
        <v>0.96423303834808261</v>
      </c>
      <c r="K159" s="166">
        <f t="shared" si="63"/>
        <v>-950</v>
      </c>
      <c r="L159" s="166">
        <f t="shared" si="64"/>
        <v>2615</v>
      </c>
      <c r="M159" s="167">
        <f t="shared" si="66"/>
        <v>1.4765743298148713E-4</v>
      </c>
      <c r="N159" s="81"/>
    </row>
    <row r="160" spans="1:14" x14ac:dyDescent="0.25">
      <c r="A160" s="169" t="s">
        <v>147</v>
      </c>
      <c r="B160" s="170" t="s">
        <v>147</v>
      </c>
      <c r="C160" s="171">
        <f t="shared" ref="C160:H160" si="67">C152-SUM(C153:C159)</f>
        <v>81011</v>
      </c>
      <c r="D160" s="171">
        <f t="shared" si="67"/>
        <v>28709</v>
      </c>
      <c r="E160" s="171">
        <f t="shared" si="67"/>
        <v>43378</v>
      </c>
      <c r="F160" s="171">
        <f t="shared" si="67"/>
        <v>51316</v>
      </c>
      <c r="G160" s="171">
        <f t="shared" si="67"/>
        <v>80372</v>
      </c>
      <c r="H160" s="171">
        <f t="shared" si="67"/>
        <v>89703</v>
      </c>
      <c r="I160" s="172">
        <f t="shared" si="65"/>
        <v>0.11609764594634941</v>
      </c>
      <c r="J160" s="182">
        <f t="shared" si="62"/>
        <v>1.067937664253769</v>
      </c>
      <c r="K160" s="171">
        <f>H160-G160</f>
        <v>9331</v>
      </c>
      <c r="L160" s="171">
        <f t="shared" si="64"/>
        <v>46325</v>
      </c>
      <c r="M160" s="172">
        <f t="shared" si="66"/>
        <v>2.4864491666488344E-3</v>
      </c>
      <c r="N160" s="81"/>
    </row>
    <row r="161" spans="2:16" ht="6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DB5F-BC46-4C97-97AB-255DC6AC054F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5383-CD82-434B-92E0-638C8DC332A5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250</v>
      </c>
      <c r="E1" t="s">
        <v>250</v>
      </c>
      <c r="G1" t="s">
        <v>250</v>
      </c>
    </row>
    <row r="4" spans="1:15" ht="48.75" customHeight="1" thickBot="1" x14ac:dyDescent="0.3">
      <c r="B4" s="283" t="s">
        <v>290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5" t="s">
        <v>70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</row>
    <row r="7" spans="1:15" ht="22.5" thickTop="1" thickBot="1" x14ac:dyDescent="0.3">
      <c r="B7" s="111"/>
      <c r="C7" s="307">
        <v>2020</v>
      </c>
      <c r="D7" s="308"/>
      <c r="E7" s="309">
        <v>2021</v>
      </c>
      <c r="F7" s="308"/>
      <c r="G7" s="309">
        <v>2022</v>
      </c>
      <c r="H7" s="308"/>
      <c r="I7" s="309">
        <v>2023</v>
      </c>
      <c r="J7" s="308"/>
      <c r="K7" s="309">
        <v>2024</v>
      </c>
      <c r="L7" s="308"/>
      <c r="M7" s="309">
        <v>2025</v>
      </c>
      <c r="N7" s="310"/>
    </row>
    <row r="8" spans="1:15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CONCATENATE("dif ",RIGHT(M7,2),"/",RIGHT(K7,2))</f>
        <v>dif 25/24</v>
      </c>
    </row>
    <row r="9" spans="1:15" x14ac:dyDescent="0.25">
      <c r="A9" s="1" t="s">
        <v>72</v>
      </c>
      <c r="B9" s="119" t="s">
        <v>73</v>
      </c>
      <c r="C9" s="189">
        <v>8.698648398805064</v>
      </c>
      <c r="D9" s="190">
        <v>0.10698328581209893</v>
      </c>
      <c r="E9" s="189">
        <v>6.4503121098626712</v>
      </c>
      <c r="F9" s="190">
        <f t="shared" ref="F9:J21" si="0">IFERROR(E9-C9,"-")</f>
        <v>-2.2483362889423928</v>
      </c>
      <c r="G9" s="189">
        <v>7.8975915168785624</v>
      </c>
      <c r="H9" s="190">
        <f t="shared" si="0"/>
        <v>1.4472794070158912</v>
      </c>
      <c r="I9" s="189">
        <v>7.9384785610073729</v>
      </c>
      <c r="J9" s="190">
        <f t="shared" si="0"/>
        <v>4.0887044128810501E-2</v>
      </c>
      <c r="K9" s="189">
        <v>8.192558804240365</v>
      </c>
      <c r="L9" s="190">
        <f t="shared" ref="L9:L21" si="1">IFERROR(K9-I9,"-")</f>
        <v>0.25408024323299205</v>
      </c>
      <c r="M9" s="189">
        <v>8.0574486474558196</v>
      </c>
      <c r="N9" s="190">
        <f t="shared" ref="N9:N12" si="2">IFERROR(M9-K9,"-")</f>
        <v>-0.13511015678454541</v>
      </c>
    </row>
    <row r="10" spans="1:15" x14ac:dyDescent="0.25">
      <c r="A10" s="1" t="s">
        <v>74</v>
      </c>
      <c r="B10" s="119" t="s">
        <v>75</v>
      </c>
      <c r="C10" s="189">
        <v>7.9022125154306337</v>
      </c>
      <c r="D10" s="190">
        <v>-0.13598710257318558</v>
      </c>
      <c r="E10" s="189">
        <v>5.3170466883821934</v>
      </c>
      <c r="F10" s="190">
        <f t="shared" si="0"/>
        <v>-2.5851658270484403</v>
      </c>
      <c r="G10" s="189">
        <v>6.9120244256787435</v>
      </c>
      <c r="H10" s="190">
        <f t="shared" si="0"/>
        <v>1.5949777372965501</v>
      </c>
      <c r="I10" s="189">
        <v>7.573860021727854</v>
      </c>
      <c r="J10" s="190">
        <f t="shared" si="0"/>
        <v>0.66183559604911046</v>
      </c>
      <c r="K10" s="189">
        <v>7.3477985852502536</v>
      </c>
      <c r="L10" s="190">
        <f t="shared" si="1"/>
        <v>-0.22606143647760035</v>
      </c>
      <c r="M10" s="189">
        <v>7.0598509811422456</v>
      </c>
      <c r="N10" s="190">
        <f t="shared" si="2"/>
        <v>-0.28794760410800802</v>
      </c>
    </row>
    <row r="11" spans="1:15" x14ac:dyDescent="0.25">
      <c r="A11" s="1" t="s">
        <v>76</v>
      </c>
      <c r="B11" s="119" t="s">
        <v>77</v>
      </c>
      <c r="C11" s="189">
        <v>9.2650728155339799</v>
      </c>
      <c r="D11" s="190">
        <v>2.0269272667703646</v>
      </c>
      <c r="E11" s="189">
        <v>5.692027581932285</v>
      </c>
      <c r="F11" s="190">
        <f t="shared" si="0"/>
        <v>-3.5730452336016949</v>
      </c>
      <c r="G11" s="189">
        <v>7.1458150200649726</v>
      </c>
      <c r="H11" s="190">
        <f t="shared" si="0"/>
        <v>1.4537874381326876</v>
      </c>
      <c r="I11" s="189">
        <v>7.1611875782049825</v>
      </c>
      <c r="J11" s="190">
        <f t="shared" si="0"/>
        <v>1.5372558140009929E-2</v>
      </c>
      <c r="K11" s="189">
        <v>7.0496921187274779</v>
      </c>
      <c r="L11" s="190">
        <f t="shared" si="1"/>
        <v>-0.11149545947750461</v>
      </c>
      <c r="M11" s="189">
        <v>6.7263591941427618</v>
      </c>
      <c r="N11" s="190">
        <f t="shared" si="2"/>
        <v>-0.32333292458471607</v>
      </c>
    </row>
    <row r="12" spans="1:15" x14ac:dyDescent="0.25">
      <c r="A12" s="1" t="s">
        <v>78</v>
      </c>
      <c r="B12" s="119" t="s">
        <v>79</v>
      </c>
      <c r="C12" s="189" t="s">
        <v>250</v>
      </c>
      <c r="D12" s="190" t="s">
        <v>250</v>
      </c>
      <c r="E12" s="189">
        <v>5.1790914385556199</v>
      </c>
      <c r="F12" s="190" t="str">
        <f t="shared" si="0"/>
        <v>-</v>
      </c>
      <c r="G12" s="189">
        <v>6.5430669710120082</v>
      </c>
      <c r="H12" s="190">
        <f t="shared" si="0"/>
        <v>1.3639755324563883</v>
      </c>
      <c r="I12" s="189">
        <v>6.6071071115401994</v>
      </c>
      <c r="J12" s="190">
        <f t="shared" si="0"/>
        <v>6.4040140528191181E-2</v>
      </c>
      <c r="K12" s="189">
        <v>6.9559722393475543</v>
      </c>
      <c r="L12" s="190">
        <f t="shared" si="1"/>
        <v>0.3488651278073549</v>
      </c>
      <c r="M12" s="189">
        <v>6.5324405509050463</v>
      </c>
      <c r="N12" s="190">
        <f t="shared" si="2"/>
        <v>-0.42353168844250799</v>
      </c>
    </row>
    <row r="13" spans="1:15" x14ac:dyDescent="0.25">
      <c r="A13" s="1" t="s">
        <v>80</v>
      </c>
      <c r="B13" s="119" t="s">
        <v>81</v>
      </c>
      <c r="C13" s="189" t="s">
        <v>250</v>
      </c>
      <c r="D13" s="190" t="s">
        <v>250</v>
      </c>
      <c r="E13" s="189">
        <v>4.6204303863106038</v>
      </c>
      <c r="F13" s="190" t="str">
        <f t="shared" si="0"/>
        <v>-</v>
      </c>
      <c r="G13" s="189">
        <v>6.7084381642859343</v>
      </c>
      <c r="H13" s="190">
        <f t="shared" si="0"/>
        <v>2.0880077779753305</v>
      </c>
      <c r="I13" s="189">
        <v>6.9440868449374946</v>
      </c>
      <c r="J13" s="190">
        <f t="shared" si="0"/>
        <v>0.2356486806515603</v>
      </c>
      <c r="K13" s="189">
        <v>6.7511616134222852</v>
      </c>
      <c r="L13" s="190">
        <f t="shared" si="1"/>
        <v>-0.19292523151520946</v>
      </c>
      <c r="M13" s="189"/>
      <c r="N13" s="190"/>
    </row>
    <row r="14" spans="1:15" x14ac:dyDescent="0.25">
      <c r="A14" s="1" t="s">
        <v>82</v>
      </c>
      <c r="B14" s="119" t="s">
        <v>83</v>
      </c>
      <c r="C14" s="189" t="s">
        <v>250</v>
      </c>
      <c r="D14" s="190" t="s">
        <v>250</v>
      </c>
      <c r="E14" s="189">
        <v>5.3860594883435002</v>
      </c>
      <c r="F14" s="190" t="str">
        <f t="shared" si="0"/>
        <v>-</v>
      </c>
      <c r="G14" s="189">
        <v>6.7874628069998488</v>
      </c>
      <c r="H14" s="190">
        <f t="shared" si="0"/>
        <v>1.4014033186563486</v>
      </c>
      <c r="I14" s="189">
        <v>6.9046855643809666</v>
      </c>
      <c r="J14" s="190">
        <f t="shared" si="0"/>
        <v>0.11722275738111776</v>
      </c>
      <c r="K14" s="189">
        <v>6.9467325160948938</v>
      </c>
      <c r="L14" s="190">
        <f t="shared" si="1"/>
        <v>4.204695171392725E-2</v>
      </c>
      <c r="M14" s="189"/>
      <c r="N14" s="190"/>
    </row>
    <row r="15" spans="1:15" x14ac:dyDescent="0.25">
      <c r="A15" s="1" t="s">
        <v>84</v>
      </c>
      <c r="B15" s="119" t="s">
        <v>85</v>
      </c>
      <c r="C15" s="189" t="s">
        <v>250</v>
      </c>
      <c r="D15" s="190" t="s">
        <v>250</v>
      </c>
      <c r="E15" s="189">
        <v>6.0443979654893756</v>
      </c>
      <c r="F15" s="190" t="str">
        <f t="shared" si="0"/>
        <v>-</v>
      </c>
      <c r="G15" s="189">
        <v>7.167841512711723</v>
      </c>
      <c r="H15" s="190">
        <f t="shared" si="0"/>
        <v>1.1234435472223474</v>
      </c>
      <c r="I15" s="189">
        <v>7.7222369937073472</v>
      </c>
      <c r="J15" s="190">
        <f t="shared" si="0"/>
        <v>0.55439548099562419</v>
      </c>
      <c r="K15" s="189">
        <v>7.3925116386568499</v>
      </c>
      <c r="L15" s="190">
        <f t="shared" si="1"/>
        <v>-0.32972535505049727</v>
      </c>
      <c r="M15" s="189"/>
      <c r="N15" s="190"/>
    </row>
    <row r="16" spans="1:15" x14ac:dyDescent="0.25">
      <c r="A16" s="1" t="s">
        <v>86</v>
      </c>
      <c r="B16" s="119" t="s">
        <v>87</v>
      </c>
      <c r="C16" s="189">
        <v>6.2072200759666263</v>
      </c>
      <c r="D16" s="190">
        <v>-1.8809502763133246</v>
      </c>
      <c r="E16" s="189">
        <v>7.2883713042003508</v>
      </c>
      <c r="F16" s="190">
        <f t="shared" si="0"/>
        <v>1.0811512282337246</v>
      </c>
      <c r="G16" s="189">
        <v>7.5955180077018341</v>
      </c>
      <c r="H16" s="190">
        <f t="shared" si="0"/>
        <v>0.30714670350148321</v>
      </c>
      <c r="I16" s="189">
        <v>8.1097716550938816</v>
      </c>
      <c r="J16" s="190">
        <f t="shared" si="0"/>
        <v>0.5142536473920476</v>
      </c>
      <c r="K16" s="189">
        <v>7.4201266434724724</v>
      </c>
      <c r="L16" s="190">
        <f t="shared" si="1"/>
        <v>-0.68964501162140923</v>
      </c>
      <c r="M16" s="189"/>
      <c r="N16" s="190"/>
    </row>
    <row r="17" spans="1:15" x14ac:dyDescent="0.25">
      <c r="A17" s="1" t="s">
        <v>88</v>
      </c>
      <c r="B17" s="119" t="s">
        <v>89</v>
      </c>
      <c r="C17" s="189">
        <v>5.8190319031903188</v>
      </c>
      <c r="D17" s="190">
        <v>-2.2064038579189456</v>
      </c>
      <c r="E17" s="189">
        <v>7.164842426296171</v>
      </c>
      <c r="F17" s="190">
        <f t="shared" si="0"/>
        <v>1.3458105231058521</v>
      </c>
      <c r="G17" s="189">
        <v>7.2474007241185694</v>
      </c>
      <c r="H17" s="190">
        <f t="shared" si="0"/>
        <v>8.255829782239843E-2</v>
      </c>
      <c r="I17" s="189">
        <v>7.4536678097510061</v>
      </c>
      <c r="J17" s="190">
        <f t="shared" si="0"/>
        <v>0.20626708563243668</v>
      </c>
      <c r="K17" s="189">
        <v>7.2665766981556459</v>
      </c>
      <c r="L17" s="190">
        <f t="shared" si="1"/>
        <v>-0.18709111159536018</v>
      </c>
      <c r="M17" s="189"/>
      <c r="N17" s="190"/>
    </row>
    <row r="18" spans="1:15" x14ac:dyDescent="0.25">
      <c r="A18" s="1" t="s">
        <v>90</v>
      </c>
      <c r="B18" s="119" t="s">
        <v>91</v>
      </c>
      <c r="C18" s="189">
        <v>4.6894435729445423</v>
      </c>
      <c r="D18" s="190">
        <v>-2.8488036638951675</v>
      </c>
      <c r="E18" s="189">
        <v>7.0135595872877472</v>
      </c>
      <c r="F18" s="190">
        <f t="shared" si="0"/>
        <v>2.3241160143432049</v>
      </c>
      <c r="G18" s="189">
        <v>7.0836770928106425</v>
      </c>
      <c r="H18" s="190">
        <f t="shared" si="0"/>
        <v>7.0117505522895307E-2</v>
      </c>
      <c r="I18" s="189">
        <v>7.2239690096301068</v>
      </c>
      <c r="J18" s="190">
        <f t="shared" si="0"/>
        <v>0.14029191681946429</v>
      </c>
      <c r="K18" s="189">
        <v>6.9581148065238247</v>
      </c>
      <c r="L18" s="190">
        <f t="shared" si="1"/>
        <v>-0.26585420310628205</v>
      </c>
      <c r="M18" s="189"/>
      <c r="N18" s="190"/>
    </row>
    <row r="19" spans="1:15" x14ac:dyDescent="0.25">
      <c r="A19" s="1" t="s">
        <v>92</v>
      </c>
      <c r="B19" s="119" t="s">
        <v>93</v>
      </c>
      <c r="C19" s="189">
        <v>6.71445023639229</v>
      </c>
      <c r="D19" s="190">
        <v>-1.0001215514342832</v>
      </c>
      <c r="E19" s="189">
        <v>7.474227037296723</v>
      </c>
      <c r="F19" s="190">
        <f t="shared" si="0"/>
        <v>0.759776800904433</v>
      </c>
      <c r="G19" s="189">
        <v>7.319989568392228</v>
      </c>
      <c r="H19" s="190">
        <f t="shared" si="0"/>
        <v>-0.15423746890449497</v>
      </c>
      <c r="I19" s="189">
        <v>7.4367055851367114</v>
      </c>
      <c r="J19" s="190">
        <f t="shared" si="0"/>
        <v>0.1167160167444834</v>
      </c>
      <c r="K19" s="189">
        <v>7.1759629902735345</v>
      </c>
      <c r="L19" s="190">
        <f t="shared" si="1"/>
        <v>-0.26074259486317697</v>
      </c>
      <c r="M19" s="189"/>
      <c r="N19" s="190"/>
    </row>
    <row r="20" spans="1:15" x14ac:dyDescent="0.25">
      <c r="A20" s="1" t="s">
        <v>94</v>
      </c>
      <c r="B20" s="119" t="s">
        <v>95</v>
      </c>
      <c r="C20" s="189">
        <v>6.7961834693642951</v>
      </c>
      <c r="D20" s="190">
        <v>-1.1000705546333638</v>
      </c>
      <c r="E20" s="189">
        <v>7.3496544290152812</v>
      </c>
      <c r="F20" s="190">
        <f t="shared" si="0"/>
        <v>0.55347095965098614</v>
      </c>
      <c r="G20" s="189">
        <v>7.2560849086919399</v>
      </c>
      <c r="H20" s="190">
        <f t="shared" si="0"/>
        <v>-9.3569520323341315E-2</v>
      </c>
      <c r="I20" s="189">
        <v>7.4519302269326904</v>
      </c>
      <c r="J20" s="190">
        <f t="shared" si="0"/>
        <v>0.19584531824075047</v>
      </c>
      <c r="K20" s="189">
        <v>7.2321784322217413</v>
      </c>
      <c r="L20" s="190">
        <f t="shared" si="1"/>
        <v>-0.21975179471094908</v>
      </c>
      <c r="M20" s="189"/>
      <c r="N20" s="190"/>
    </row>
    <row r="21" spans="1:15" ht="15.75" x14ac:dyDescent="0.25">
      <c r="A21" s="1" t="s">
        <v>0</v>
      </c>
      <c r="B21" s="122" t="s">
        <v>32</v>
      </c>
      <c r="C21" s="191">
        <v>7.6155004062928775</v>
      </c>
      <c r="D21" s="192">
        <v>-0.15230900889600463</v>
      </c>
      <c r="E21" s="191">
        <v>6.8402382490482632</v>
      </c>
      <c r="F21" s="192">
        <f t="shared" si="0"/>
        <v>-0.77526215724461434</v>
      </c>
      <c r="G21" s="191">
        <v>7.1290659289847085</v>
      </c>
      <c r="H21" s="192">
        <f t="shared" si="0"/>
        <v>0.28882767993644531</v>
      </c>
      <c r="I21" s="191">
        <v>7.378386609473794</v>
      </c>
      <c r="J21" s="192">
        <f t="shared" si="0"/>
        <v>0.24932068048908551</v>
      </c>
      <c r="K21" s="191">
        <v>7.2163244160098223</v>
      </c>
      <c r="L21" s="192">
        <f t="shared" si="1"/>
        <v>-0.16206219346397166</v>
      </c>
      <c r="M21" s="191">
        <v>7.0738733907899345</v>
      </c>
      <c r="N21" s="192">
        <v>-0.285379280617029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5"/>
      <c r="G24" s="125"/>
      <c r="I24" s="125"/>
      <c r="K24" s="125"/>
      <c r="N24" s="81"/>
    </row>
    <row r="26" spans="1:15" ht="59.25" customHeight="1" thickBot="1" x14ac:dyDescent="0.3">
      <c r="B26" s="283" t="s">
        <v>291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5" t="s">
        <v>99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</row>
    <row r="29" spans="1:15" ht="22.5" thickTop="1" thickBot="1" x14ac:dyDescent="0.3">
      <c r="B29" s="111"/>
      <c r="C29" s="307">
        <v>2020</v>
      </c>
      <c r="D29" s="308"/>
      <c r="E29" s="309">
        <v>2021</v>
      </c>
      <c r="F29" s="308"/>
      <c r="G29" s="309">
        <v>2022</v>
      </c>
      <c r="H29" s="308"/>
      <c r="I29" s="309">
        <v>2023</v>
      </c>
      <c r="J29" s="308"/>
      <c r="K29" s="309">
        <v>2024</v>
      </c>
      <c r="L29" s="308"/>
      <c r="M29" s="309">
        <v>2025</v>
      </c>
      <c r="N29" s="310"/>
    </row>
    <row r="30" spans="1:15" ht="16.5" thickTop="1" thickBot="1" x14ac:dyDescent="0.3">
      <c r="B30" s="87"/>
      <c r="C30" s="116" t="s">
        <v>71</v>
      </c>
      <c r="D30" s="117" t="str">
        <f>CONCATENATE("dif ",RIGHT(C29,2),"/",RIGHT(C29-1,2))</f>
        <v>dif 20/19</v>
      </c>
      <c r="E30" s="118" t="s">
        <v>71</v>
      </c>
      <c r="F30" s="117" t="str">
        <f>CONCATENATE("dif ",RIGHT(E29,2),"/",RIGHT(C29,2))</f>
        <v>dif 21/20</v>
      </c>
      <c r="G30" s="118" t="s">
        <v>71</v>
      </c>
      <c r="H30" s="117" t="str">
        <f>CONCATENATE("dif ",RIGHT(G29,2),"/",RIGHT(E29,2))</f>
        <v>dif 22/21</v>
      </c>
      <c r="I30" s="118" t="s">
        <v>71</v>
      </c>
      <c r="J30" s="117" t="str">
        <f>CONCATENATE("dif ",RIGHT(I29,2),"/",RIGHT(G29,2))</f>
        <v>dif 23/22</v>
      </c>
      <c r="K30" s="118" t="s">
        <v>71</v>
      </c>
      <c r="L30" s="117" t="str">
        <f>CONCATENATE("dif ",RIGHT(K29,2),"/",RIGHT(I29,2))</f>
        <v>dif 24/23</v>
      </c>
      <c r="M30" s="118" t="s">
        <v>71</v>
      </c>
      <c r="N30" s="117" t="str">
        <f>CONCATENATE("dif ",RIGHT(M29,2),"/",RIGHT(K29,2))</f>
        <v>dif 25/24</v>
      </c>
    </row>
    <row r="31" spans="1:15" x14ac:dyDescent="0.25">
      <c r="B31" s="119" t="s">
        <v>73</v>
      </c>
      <c r="C31" s="189">
        <v>6.760768126346016</v>
      </c>
      <c r="D31" s="190">
        <v>0.82358680878533885</v>
      </c>
      <c r="E31" s="189">
        <v>2.9690666666666665</v>
      </c>
      <c r="F31" s="190">
        <f t="shared" ref="F31:J43" si="3">IFERROR(E31-C31,"-")</f>
        <v>-3.7917014596793495</v>
      </c>
      <c r="G31" s="189">
        <v>5.5555555555555554</v>
      </c>
      <c r="H31" s="190">
        <f t="shared" si="3"/>
        <v>2.5864888888888888</v>
      </c>
      <c r="I31" s="189">
        <v>5.5796133567662567</v>
      </c>
      <c r="J31" s="190">
        <f t="shared" si="3"/>
        <v>2.4057801210701335E-2</v>
      </c>
      <c r="K31" s="189">
        <v>7.3524869407222351</v>
      </c>
      <c r="L31" s="190">
        <f t="shared" ref="L31:N43" si="4">IFERROR(K31-I31,"-")</f>
        <v>1.7728735839559784</v>
      </c>
      <c r="M31" s="189">
        <v>6.1684782608695654</v>
      </c>
      <c r="N31" s="190">
        <f t="shared" si="4"/>
        <v>-1.1840086798526697</v>
      </c>
    </row>
    <row r="32" spans="1:15" x14ac:dyDescent="0.25">
      <c r="B32" s="119" t="s">
        <v>75</v>
      </c>
      <c r="C32" s="189">
        <v>5.0345876701361085</v>
      </c>
      <c r="D32" s="190">
        <v>-0.56218652341227848</v>
      </c>
      <c r="E32" s="189">
        <v>2.6767744085304899</v>
      </c>
      <c r="F32" s="190">
        <f t="shared" si="3"/>
        <v>-2.3578132616056187</v>
      </c>
      <c r="G32" s="189">
        <v>4.0021885521885521</v>
      </c>
      <c r="H32" s="190">
        <f t="shared" si="3"/>
        <v>1.3254141436580622</v>
      </c>
      <c r="I32" s="189">
        <v>5.0381155303030303</v>
      </c>
      <c r="J32" s="190">
        <f t="shared" si="3"/>
        <v>1.0359269781144782</v>
      </c>
      <c r="K32" s="189">
        <v>5.4027580612451835</v>
      </c>
      <c r="L32" s="190">
        <f t="shared" si="4"/>
        <v>0.36464253094215326</v>
      </c>
      <c r="M32" s="189">
        <v>5.4040744021257749</v>
      </c>
      <c r="N32" s="190">
        <f t="shared" si="4"/>
        <v>1.3163408805914045E-3</v>
      </c>
    </row>
    <row r="33" spans="2:15" x14ac:dyDescent="0.25">
      <c r="B33" s="119" t="s">
        <v>77</v>
      </c>
      <c r="C33" s="189">
        <v>6.5454119850187267</v>
      </c>
      <c r="D33" s="190">
        <v>1.84229126232505</v>
      </c>
      <c r="E33" s="189">
        <v>2.8041892209931749</v>
      </c>
      <c r="F33" s="190">
        <f t="shared" si="3"/>
        <v>-3.7412227640255518</v>
      </c>
      <c r="G33" s="189">
        <v>4.7348951911220718</v>
      </c>
      <c r="H33" s="190">
        <f t="shared" si="3"/>
        <v>1.9307059701288969</v>
      </c>
      <c r="I33" s="189">
        <v>3.8983811508254527</v>
      </c>
      <c r="J33" s="190">
        <f t="shared" si="3"/>
        <v>-0.83651404029661913</v>
      </c>
      <c r="K33" s="189">
        <v>4.4575552755183869</v>
      </c>
      <c r="L33" s="190">
        <f t="shared" si="4"/>
        <v>0.55917412469293426</v>
      </c>
      <c r="M33" s="189">
        <v>5.2488552307150407</v>
      </c>
      <c r="N33" s="190">
        <f t="shared" si="4"/>
        <v>0.79129995519665375</v>
      </c>
    </row>
    <row r="34" spans="2:15" x14ac:dyDescent="0.25">
      <c r="B34" s="119" t="s">
        <v>79</v>
      </c>
      <c r="C34" s="189" t="s">
        <v>250</v>
      </c>
      <c r="D34" s="190" t="s">
        <v>250</v>
      </c>
      <c r="E34" s="189">
        <v>2.8363602668643439</v>
      </c>
      <c r="F34" s="190" t="str">
        <f>IFERROR(E34-C34,"-")</f>
        <v>-</v>
      </c>
      <c r="G34" s="189">
        <v>3.6411368735976066</v>
      </c>
      <c r="H34" s="190">
        <f>IFERROR(G34-E34,"-")</f>
        <v>0.80477660673326268</v>
      </c>
      <c r="I34" s="189">
        <v>3.6246361991662077</v>
      </c>
      <c r="J34" s="190">
        <f>IFERROR(I34-G34,"-")</f>
        <v>-1.650067443139891E-2</v>
      </c>
      <c r="K34" s="189">
        <v>4.6420082464225079</v>
      </c>
      <c r="L34" s="190">
        <f>IFERROR(K34-I34,"-")</f>
        <v>1.0173720472563001</v>
      </c>
      <c r="M34" s="189">
        <v>4.2120521684475172</v>
      </c>
      <c r="N34" s="190">
        <f t="shared" si="4"/>
        <v>-0.42995607797499069</v>
      </c>
    </row>
    <row r="35" spans="2:15" x14ac:dyDescent="0.25">
      <c r="B35" s="119" t="s">
        <v>81</v>
      </c>
      <c r="C35" s="189" t="s">
        <v>250</v>
      </c>
      <c r="D35" s="190" t="s">
        <v>250</v>
      </c>
      <c r="E35" s="189">
        <v>2.8338310205515547</v>
      </c>
      <c r="F35" s="190" t="str">
        <f t="shared" si="3"/>
        <v>-</v>
      </c>
      <c r="G35" s="189">
        <v>3.4796167758334149</v>
      </c>
      <c r="H35" s="190">
        <f t="shared" si="3"/>
        <v>0.64578575528186022</v>
      </c>
      <c r="I35" s="189">
        <v>3.6548551535496707</v>
      </c>
      <c r="J35" s="190">
        <f t="shared" si="3"/>
        <v>0.17523837771625583</v>
      </c>
      <c r="K35" s="189">
        <v>4.3112755314714466</v>
      </c>
      <c r="L35" s="190">
        <f t="shared" si="4"/>
        <v>0.65642037792177588</v>
      </c>
      <c r="M35" s="189"/>
      <c r="N35" s="190"/>
    </row>
    <row r="36" spans="2:15" x14ac:dyDescent="0.25">
      <c r="B36" s="119" t="s">
        <v>83</v>
      </c>
      <c r="C36" s="189" t="s">
        <v>250</v>
      </c>
      <c r="D36" s="190" t="s">
        <v>250</v>
      </c>
      <c r="E36" s="189">
        <v>3.6374367622259696</v>
      </c>
      <c r="F36" s="190" t="str">
        <f t="shared" si="3"/>
        <v>-</v>
      </c>
      <c r="G36" s="189">
        <v>3.7317953020134227</v>
      </c>
      <c r="H36" s="190">
        <f t="shared" si="3"/>
        <v>9.4358539787453122E-2</v>
      </c>
      <c r="I36" s="189">
        <v>3.624319271722344</v>
      </c>
      <c r="J36" s="190">
        <f t="shared" si="3"/>
        <v>-0.10747603029107866</v>
      </c>
      <c r="K36" s="189">
        <v>4.4162603150787696</v>
      </c>
      <c r="L36" s="190">
        <f t="shared" si="4"/>
        <v>0.79194104335642557</v>
      </c>
      <c r="M36" s="189"/>
      <c r="N36" s="190"/>
    </row>
    <row r="37" spans="2:15" x14ac:dyDescent="0.25">
      <c r="B37" s="119" t="s">
        <v>85</v>
      </c>
      <c r="C37" s="189" t="s">
        <v>250</v>
      </c>
      <c r="D37" s="190" t="s">
        <v>250</v>
      </c>
      <c r="E37" s="189">
        <v>4.3441689240814059</v>
      </c>
      <c r="F37" s="190" t="str">
        <f t="shared" si="3"/>
        <v>-</v>
      </c>
      <c r="G37" s="189">
        <v>3.8822834434240909</v>
      </c>
      <c r="H37" s="190">
        <f t="shared" si="3"/>
        <v>-0.46188548065731494</v>
      </c>
      <c r="I37" s="189">
        <v>4.5663906142167008</v>
      </c>
      <c r="J37" s="190">
        <f t="shared" si="3"/>
        <v>0.68410717079260985</v>
      </c>
      <c r="K37" s="189">
        <v>4.9601563571526537</v>
      </c>
      <c r="L37" s="190">
        <f t="shared" si="4"/>
        <v>0.3937657429359529</v>
      </c>
      <c r="M37" s="189"/>
      <c r="N37" s="190"/>
    </row>
    <row r="38" spans="2:15" x14ac:dyDescent="0.25">
      <c r="B38" s="119" t="s">
        <v>87</v>
      </c>
      <c r="C38" s="189">
        <v>4.6143269522941353</v>
      </c>
      <c r="D38" s="190">
        <v>-0.50104136966397217</v>
      </c>
      <c r="E38" s="189">
        <v>5.4277981213182613</v>
      </c>
      <c r="F38" s="190">
        <f t="shared" si="3"/>
        <v>0.81347116902412608</v>
      </c>
      <c r="G38" s="189">
        <v>4.4554703476482613</v>
      </c>
      <c r="H38" s="190">
        <f t="shared" si="3"/>
        <v>-0.97232777367000001</v>
      </c>
      <c r="I38" s="189">
        <v>6.6265664160401005</v>
      </c>
      <c r="J38" s="190">
        <f t="shared" si="3"/>
        <v>2.1710960683918392</v>
      </c>
      <c r="K38" s="189">
        <v>4.7279829175563775</v>
      </c>
      <c r="L38" s="190">
        <f t="shared" si="4"/>
        <v>-1.8985834984837231</v>
      </c>
      <c r="M38" s="189"/>
      <c r="N38" s="190"/>
    </row>
    <row r="39" spans="2:15" x14ac:dyDescent="0.25">
      <c r="B39" s="119" t="s">
        <v>89</v>
      </c>
      <c r="C39" s="189">
        <v>4.3455778468493929</v>
      </c>
      <c r="D39" s="190">
        <v>-0.43990671575781093</v>
      </c>
      <c r="E39" s="189">
        <v>4.9467008029791693</v>
      </c>
      <c r="F39" s="190">
        <f t="shared" si="3"/>
        <v>0.6011229561297764</v>
      </c>
      <c r="G39" s="189">
        <v>4.1337996184939598</v>
      </c>
      <c r="H39" s="190">
        <f t="shared" si="3"/>
        <v>-0.81290118448520943</v>
      </c>
      <c r="I39" s="189">
        <v>5.0893605138229541</v>
      </c>
      <c r="J39" s="190">
        <f t="shared" si="3"/>
        <v>0.95556089532899424</v>
      </c>
      <c r="K39" s="189">
        <v>4.7429580738124013</v>
      </c>
      <c r="L39" s="190">
        <f t="shared" si="4"/>
        <v>-0.34640244001055276</v>
      </c>
      <c r="M39" s="189"/>
      <c r="N39" s="190"/>
    </row>
    <row r="40" spans="2:15" x14ac:dyDescent="0.25">
      <c r="B40" s="119" t="s">
        <v>91</v>
      </c>
      <c r="C40" s="189">
        <v>3.6897439197014541</v>
      </c>
      <c r="D40" s="190">
        <v>-1.0349304313434335</v>
      </c>
      <c r="E40" s="189">
        <v>4.7896052631578945</v>
      </c>
      <c r="F40" s="190">
        <f t="shared" si="3"/>
        <v>1.0998613434564404</v>
      </c>
      <c r="G40" s="189">
        <v>4.0372852953498111</v>
      </c>
      <c r="H40" s="190">
        <f t="shared" si="3"/>
        <v>-0.75231996780808341</v>
      </c>
      <c r="I40" s="189">
        <v>4.4011691271178046</v>
      </c>
      <c r="J40" s="190">
        <f t="shared" si="3"/>
        <v>0.36388383176799355</v>
      </c>
      <c r="K40" s="189">
        <v>4.4360825790704768</v>
      </c>
      <c r="L40" s="190">
        <f t="shared" si="4"/>
        <v>3.4913451952672148E-2</v>
      </c>
      <c r="M40" s="189"/>
      <c r="N40" s="190"/>
    </row>
    <row r="41" spans="2:15" x14ac:dyDescent="0.25">
      <c r="B41" s="119" t="s">
        <v>93</v>
      </c>
      <c r="C41" s="189">
        <v>4.1041587180465475</v>
      </c>
      <c r="D41" s="190">
        <v>-0.99736279297129116</v>
      </c>
      <c r="E41" s="189">
        <v>4.617627567925779</v>
      </c>
      <c r="F41" s="190">
        <f t="shared" si="3"/>
        <v>0.51346884987923147</v>
      </c>
      <c r="G41" s="189">
        <v>5.1769686706181206</v>
      </c>
      <c r="H41" s="190">
        <f t="shared" si="3"/>
        <v>0.55934110269234161</v>
      </c>
      <c r="I41" s="189">
        <v>5.175188719555619</v>
      </c>
      <c r="J41" s="190">
        <f t="shared" si="3"/>
        <v>-1.7799510625016168E-3</v>
      </c>
      <c r="K41" s="189">
        <v>4.5135178889428529</v>
      </c>
      <c r="L41" s="190">
        <f t="shared" si="4"/>
        <v>-0.6616708306127661</v>
      </c>
      <c r="M41" s="189"/>
      <c r="N41" s="190"/>
    </row>
    <row r="42" spans="2:15" x14ac:dyDescent="0.25">
      <c r="B42" s="119" t="s">
        <v>95</v>
      </c>
      <c r="C42" s="189">
        <v>3.6467040068935805</v>
      </c>
      <c r="D42" s="190">
        <v>-1.0995027261552579</v>
      </c>
      <c r="E42" s="189">
        <v>4.3334217154978125</v>
      </c>
      <c r="F42" s="190">
        <f t="shared" si="3"/>
        <v>0.68671770860423198</v>
      </c>
      <c r="G42" s="189">
        <v>4.5729776891437117</v>
      </c>
      <c r="H42" s="190">
        <f t="shared" si="3"/>
        <v>0.2395559736458992</v>
      </c>
      <c r="I42" s="189">
        <v>6.1214965803942603</v>
      </c>
      <c r="J42" s="190">
        <f t="shared" si="3"/>
        <v>1.5485188912505485</v>
      </c>
      <c r="K42" s="189">
        <v>5.4963532687972414</v>
      </c>
      <c r="L42" s="190">
        <f t="shared" si="4"/>
        <v>-0.62514331159701886</v>
      </c>
      <c r="M42" s="189"/>
      <c r="N42" s="190"/>
    </row>
    <row r="43" spans="2:15" ht="15.75" x14ac:dyDescent="0.25">
      <c r="B43" s="122" t="s">
        <v>32</v>
      </c>
      <c r="C43" s="191">
        <v>4.6644126738794434</v>
      </c>
      <c r="D43" s="192">
        <v>-0.14340150085201309</v>
      </c>
      <c r="E43" s="191">
        <v>4.2036948291560838</v>
      </c>
      <c r="F43" s="192">
        <f t="shared" si="3"/>
        <v>-0.46071784472335953</v>
      </c>
      <c r="G43" s="191">
        <v>4.1404910004759943</v>
      </c>
      <c r="H43" s="192">
        <f t="shared" si="3"/>
        <v>-6.3203828680089558E-2</v>
      </c>
      <c r="I43" s="191">
        <v>4.848973656338786</v>
      </c>
      <c r="J43" s="192">
        <f t="shared" si="3"/>
        <v>0.70848265586279169</v>
      </c>
      <c r="K43" s="191">
        <v>4.8120268620268618</v>
      </c>
      <c r="L43" s="192">
        <f t="shared" si="4"/>
        <v>-3.6946794311924158E-2</v>
      </c>
      <c r="M43" s="191">
        <v>5.0038889452504138</v>
      </c>
      <c r="N43" s="192">
        <v>-0.17312272376019067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5"/>
      <c r="G47" s="125"/>
      <c r="I47" s="125"/>
      <c r="K47" s="127"/>
    </row>
    <row r="48" spans="2:15" ht="48.75" customHeight="1" thickBot="1" x14ac:dyDescent="0.3">
      <c r="B48" s="283" t="s">
        <v>292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5" t="s">
        <v>102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</row>
    <row r="51" spans="1:15" ht="22.5" thickTop="1" thickBot="1" x14ac:dyDescent="0.3">
      <c r="B51" s="111"/>
      <c r="C51" s="307">
        <v>2020</v>
      </c>
      <c r="D51" s="308"/>
      <c r="E51" s="309">
        <v>2021</v>
      </c>
      <c r="F51" s="308"/>
      <c r="G51" s="309">
        <v>2022</v>
      </c>
      <c r="H51" s="308"/>
      <c r="I51" s="309">
        <v>2023</v>
      </c>
      <c r="J51" s="308"/>
      <c r="K51" s="309">
        <v>2024</v>
      </c>
      <c r="L51" s="308"/>
      <c r="M51" s="309">
        <v>2025</v>
      </c>
      <c r="N51" s="310"/>
    </row>
    <row r="52" spans="1:15" ht="16.5" thickTop="1" thickBot="1" x14ac:dyDescent="0.3">
      <c r="B52" s="87"/>
      <c r="C52" s="116" t="s">
        <v>71</v>
      </c>
      <c r="D52" s="117" t="str">
        <f>CONCATENATE("dif ",RIGHT(C51,2),"/",RIGHT(C51-1,2))</f>
        <v>dif 20/19</v>
      </c>
      <c r="E52" s="118" t="s">
        <v>71</v>
      </c>
      <c r="F52" s="117" t="str">
        <f>CONCATENATE("dif ",RIGHT(E51,2),"/",RIGHT(C51,2))</f>
        <v>dif 21/20</v>
      </c>
      <c r="G52" s="118" t="s">
        <v>71</v>
      </c>
      <c r="H52" s="117" t="str">
        <f>CONCATENATE("dif ",RIGHT(G51,2),"/",RIGHT(E51,2))</f>
        <v>dif 22/21</v>
      </c>
      <c r="I52" s="118" t="s">
        <v>71</v>
      </c>
      <c r="J52" s="117" t="str">
        <f>CONCATENATE("dif ",RIGHT(I51,2),"/",RIGHT(G51,2))</f>
        <v>dif 23/22</v>
      </c>
      <c r="K52" s="118" t="s">
        <v>71</v>
      </c>
      <c r="L52" s="117" t="str">
        <f>CONCATENATE("dif ",RIGHT(K51,2),"/",RIGHT(I51,2))</f>
        <v>dif 24/23</v>
      </c>
      <c r="M52" s="118" t="s">
        <v>71</v>
      </c>
      <c r="N52" s="117" t="str">
        <f>CONCATENATE("dif ",RIGHT(M51,2),"/",RIGHT(K51,2))</f>
        <v>dif 25/24</v>
      </c>
    </row>
    <row r="53" spans="1:15" x14ac:dyDescent="0.25">
      <c r="A53" s="1">
        <v>1</v>
      </c>
      <c r="B53" s="119" t="s">
        <v>73</v>
      </c>
      <c r="C53" s="189">
        <v>6.4704109589041092</v>
      </c>
      <c r="D53" s="190">
        <v>0.21609950459265459</v>
      </c>
      <c r="E53" s="189">
        <v>6.2305084745762711</v>
      </c>
      <c r="F53" s="190">
        <f t="shared" ref="F53:J65" si="5">IFERROR(E53-C53,"-")</f>
        <v>-0.23990248432783812</v>
      </c>
      <c r="G53" s="189">
        <v>6.2981175566653862</v>
      </c>
      <c r="H53" s="190">
        <f t="shared" si="5"/>
        <v>6.7609082089115091E-2</v>
      </c>
      <c r="I53" s="189">
        <v>5.8958968347010554</v>
      </c>
      <c r="J53" s="190">
        <f t="shared" si="5"/>
        <v>-0.40222072196433079</v>
      </c>
      <c r="K53" s="189">
        <v>5.7927927927927927</v>
      </c>
      <c r="L53" s="190">
        <f t="shared" ref="L53:N65" si="6">IFERROR(K53-I53,"-")</f>
        <v>-0.10310404190826272</v>
      </c>
      <c r="M53" s="189">
        <v>5.7631790206047633</v>
      </c>
      <c r="N53" s="190">
        <f t="shared" si="6"/>
        <v>-2.9613772188029408E-2</v>
      </c>
    </row>
    <row r="54" spans="1:15" x14ac:dyDescent="0.25">
      <c r="A54" s="1">
        <v>2</v>
      </c>
      <c r="B54" s="119" t="s">
        <v>75</v>
      </c>
      <c r="C54" s="189">
        <v>5.418016194331984</v>
      </c>
      <c r="D54" s="190">
        <v>-7.3868386371352734E-2</v>
      </c>
      <c r="E54" s="189">
        <v>4.1800554016620497</v>
      </c>
      <c r="F54" s="190">
        <f t="shared" si="5"/>
        <v>-1.2379607926699343</v>
      </c>
      <c r="G54" s="189">
        <v>4.7242679037402144</v>
      </c>
      <c r="H54" s="190">
        <f t="shared" si="5"/>
        <v>0.54421250207816474</v>
      </c>
      <c r="I54" s="189">
        <v>5.6632508833922257</v>
      </c>
      <c r="J54" s="190">
        <f t="shared" si="5"/>
        <v>0.93898297965201127</v>
      </c>
      <c r="K54" s="189">
        <v>5.2402392947103271</v>
      </c>
      <c r="L54" s="190">
        <f t="shared" si="6"/>
        <v>-0.42301158868189859</v>
      </c>
      <c r="M54" s="189">
        <v>5.3658263305322125</v>
      </c>
      <c r="N54" s="190">
        <f t="shared" si="6"/>
        <v>0.12558703582188535</v>
      </c>
    </row>
    <row r="55" spans="1:15" x14ac:dyDescent="0.25">
      <c r="A55" s="1">
        <v>3</v>
      </c>
      <c r="B55" s="119" t="s">
        <v>77</v>
      </c>
      <c r="C55" s="189">
        <v>5.7727987421383649</v>
      </c>
      <c r="D55" s="190">
        <v>1.456709129103742</v>
      </c>
      <c r="E55" s="189">
        <v>5.1527446300715987</v>
      </c>
      <c r="F55" s="190">
        <f t="shared" si="5"/>
        <v>-0.62005411206676619</v>
      </c>
      <c r="G55" s="189">
        <v>5.6271498771498774</v>
      </c>
      <c r="H55" s="190">
        <f t="shared" si="5"/>
        <v>0.47440524707827869</v>
      </c>
      <c r="I55" s="189">
        <v>4.3027632205812294</v>
      </c>
      <c r="J55" s="190">
        <f t="shared" si="5"/>
        <v>-1.324386656568648</v>
      </c>
      <c r="K55" s="189">
        <v>4.2800166181969255</v>
      </c>
      <c r="L55" s="190">
        <f t="shared" si="6"/>
        <v>-2.2746602384303927E-2</v>
      </c>
      <c r="M55" s="189">
        <v>5.0126378058617904</v>
      </c>
      <c r="N55" s="190">
        <f t="shared" si="6"/>
        <v>0.73262118766486495</v>
      </c>
    </row>
    <row r="56" spans="1:15" x14ac:dyDescent="0.25">
      <c r="A56" s="1">
        <v>4</v>
      </c>
      <c r="B56" s="119" t="s">
        <v>79</v>
      </c>
      <c r="C56" s="189" t="s">
        <v>250</v>
      </c>
      <c r="D56" s="190" t="s">
        <v>250</v>
      </c>
      <c r="E56" s="189">
        <v>4.6789340101522843</v>
      </c>
      <c r="F56" s="190" t="str">
        <f>IFERROR(E56-C56,"-")</f>
        <v>-</v>
      </c>
      <c r="G56" s="189">
        <v>4.0749454280863446</v>
      </c>
      <c r="H56" s="190">
        <f>IFERROR(G56-E56,"-")</f>
        <v>-0.60398858206593964</v>
      </c>
      <c r="I56" s="189">
        <v>4.441545480467636</v>
      </c>
      <c r="J56" s="190">
        <f>IFERROR(I56-G56,"-")</f>
        <v>0.36660005238129134</v>
      </c>
      <c r="K56" s="189">
        <v>4.3705595542140703</v>
      </c>
      <c r="L56" s="190">
        <f>IFERROR(K56-I56,"-")</f>
        <v>-7.0985926253565701E-2</v>
      </c>
      <c r="M56" s="189">
        <v>4.5057225698153518</v>
      </c>
      <c r="N56" s="190">
        <f t="shared" si="6"/>
        <v>0.13516301560128152</v>
      </c>
    </row>
    <row r="57" spans="1:15" x14ac:dyDescent="0.25">
      <c r="A57" s="1">
        <v>5</v>
      </c>
      <c r="B57" s="119" t="s">
        <v>81</v>
      </c>
      <c r="C57" s="189" t="s">
        <v>250</v>
      </c>
      <c r="D57" s="190" t="s">
        <v>250</v>
      </c>
      <c r="E57" s="189">
        <v>4.5305245055889936</v>
      </c>
      <c r="F57" s="190" t="str">
        <f t="shared" si="5"/>
        <v>-</v>
      </c>
      <c r="G57" s="189">
        <v>4.0293577981651376</v>
      </c>
      <c r="H57" s="190">
        <f t="shared" si="5"/>
        <v>-0.50116670742385594</v>
      </c>
      <c r="I57" s="189">
        <v>4.5702598652550526</v>
      </c>
      <c r="J57" s="190">
        <f t="shared" si="5"/>
        <v>0.54090206708991495</v>
      </c>
      <c r="K57" s="189">
        <v>4.1132490379329303</v>
      </c>
      <c r="L57" s="190">
        <f t="shared" si="6"/>
        <v>-0.45701082732212228</v>
      </c>
      <c r="M57" s="189"/>
      <c r="N57" s="190"/>
    </row>
    <row r="58" spans="1:15" x14ac:dyDescent="0.25">
      <c r="A58" s="1">
        <v>6</v>
      </c>
      <c r="B58" s="119" t="s">
        <v>83</v>
      </c>
      <c r="C58" s="189" t="s">
        <v>250</v>
      </c>
      <c r="D58" s="190" t="s">
        <v>250</v>
      </c>
      <c r="E58" s="189">
        <v>5.6843838193791161</v>
      </c>
      <c r="F58" s="190" t="str">
        <f t="shared" si="5"/>
        <v>-</v>
      </c>
      <c r="G58" s="189">
        <v>4.052148918696961</v>
      </c>
      <c r="H58" s="190">
        <f t="shared" si="5"/>
        <v>-1.632234900682155</v>
      </c>
      <c r="I58" s="189">
        <v>3.9241338112305852</v>
      </c>
      <c r="J58" s="190">
        <f t="shared" si="5"/>
        <v>-0.12801510746637579</v>
      </c>
      <c r="K58" s="189">
        <v>4.4874932517545441</v>
      </c>
      <c r="L58" s="190">
        <f t="shared" si="6"/>
        <v>0.56335944052395881</v>
      </c>
      <c r="M58" s="189"/>
      <c r="N58" s="190"/>
    </row>
    <row r="59" spans="1:15" x14ac:dyDescent="0.25">
      <c r="A59" s="1">
        <v>7</v>
      </c>
      <c r="B59" s="119" t="s">
        <v>85</v>
      </c>
      <c r="C59" s="189" t="s">
        <v>250</v>
      </c>
      <c r="D59" s="190" t="s">
        <v>250</v>
      </c>
      <c r="E59" s="189">
        <v>5.4066531944660348</v>
      </c>
      <c r="F59" s="190" t="str">
        <f t="shared" si="5"/>
        <v>-</v>
      </c>
      <c r="G59" s="189">
        <v>4.3680290297937354</v>
      </c>
      <c r="H59" s="190">
        <f t="shared" si="5"/>
        <v>-1.0386241646722993</v>
      </c>
      <c r="I59" s="189">
        <v>4.7745406824146981</v>
      </c>
      <c r="J59" s="190">
        <f t="shared" si="5"/>
        <v>0.40651165262096267</v>
      </c>
      <c r="K59" s="189">
        <v>5.1919989472298989</v>
      </c>
      <c r="L59" s="190">
        <f t="shared" si="6"/>
        <v>0.41745826481520076</v>
      </c>
      <c r="M59" s="189"/>
      <c r="N59" s="190"/>
    </row>
    <row r="60" spans="1:15" x14ac:dyDescent="0.25">
      <c r="A60" s="1">
        <v>8</v>
      </c>
      <c r="B60" s="119" t="s">
        <v>87</v>
      </c>
      <c r="C60" s="189">
        <v>6.1453225806451615</v>
      </c>
      <c r="D60" s="190">
        <v>0.53004384699065366</v>
      </c>
      <c r="E60" s="189">
        <v>6.0862650602409643</v>
      </c>
      <c r="F60" s="190">
        <f t="shared" si="5"/>
        <v>-5.9057520404197206E-2</v>
      </c>
      <c r="G60" s="189">
        <v>5.2447577406977786</v>
      </c>
      <c r="H60" s="190">
        <f t="shared" si="5"/>
        <v>-0.84150731954318569</v>
      </c>
      <c r="I60" s="189">
        <v>8.7609565950273911</v>
      </c>
      <c r="J60" s="190">
        <f t="shared" si="5"/>
        <v>3.5161988543296125</v>
      </c>
      <c r="K60" s="189">
        <v>5.306243386243386</v>
      </c>
      <c r="L60" s="190">
        <f t="shared" si="6"/>
        <v>-3.4547132087840051</v>
      </c>
      <c r="M60" s="189"/>
      <c r="N60" s="190"/>
    </row>
    <row r="61" spans="1:15" x14ac:dyDescent="0.25">
      <c r="A61" s="1">
        <v>9</v>
      </c>
      <c r="B61" s="119" t="s">
        <v>89</v>
      </c>
      <c r="C61" s="189">
        <v>5.920080591000672</v>
      </c>
      <c r="D61" s="190">
        <v>0.24230281322289393</v>
      </c>
      <c r="E61" s="189">
        <v>5.9526781071242851</v>
      </c>
      <c r="F61" s="190">
        <f t="shared" si="5"/>
        <v>3.2597516123613168E-2</v>
      </c>
      <c r="G61" s="189">
        <v>4.8726756564939677</v>
      </c>
      <c r="H61" s="190">
        <f t="shared" si="5"/>
        <v>-1.0800024506303174</v>
      </c>
      <c r="I61" s="189">
        <v>4.5549738219895284</v>
      </c>
      <c r="J61" s="190">
        <f t="shared" si="5"/>
        <v>-0.31770183450443934</v>
      </c>
      <c r="K61" s="189">
        <v>4.8253863860572181</v>
      </c>
      <c r="L61" s="190">
        <f t="shared" si="6"/>
        <v>0.27041256406768976</v>
      </c>
      <c r="M61" s="189"/>
      <c r="N61" s="190"/>
    </row>
    <row r="62" spans="1:15" x14ac:dyDescent="0.25">
      <c r="A62" s="1">
        <v>10</v>
      </c>
      <c r="B62" s="119" t="s">
        <v>91</v>
      </c>
      <c r="C62" s="189">
        <v>4.9292088042831645</v>
      </c>
      <c r="D62" s="190">
        <v>-0.64975602650648412</v>
      </c>
      <c r="E62" s="189">
        <v>5.2199030149694288</v>
      </c>
      <c r="F62" s="190">
        <f t="shared" si="5"/>
        <v>0.29069421068626422</v>
      </c>
      <c r="G62" s="189">
        <v>4.3959196195735544</v>
      </c>
      <c r="H62" s="190">
        <f t="shared" si="5"/>
        <v>-0.8239833953958744</v>
      </c>
      <c r="I62" s="189">
        <v>4.2007654836464861</v>
      </c>
      <c r="J62" s="190">
        <f t="shared" si="5"/>
        <v>-0.19515413592706832</v>
      </c>
      <c r="K62" s="189">
        <v>4.5680960548885077</v>
      </c>
      <c r="L62" s="190">
        <f t="shared" si="6"/>
        <v>0.36733057124202162</v>
      </c>
      <c r="M62" s="189"/>
      <c r="N62" s="190"/>
    </row>
    <row r="63" spans="1:15" x14ac:dyDescent="0.25">
      <c r="A63" s="1">
        <v>11</v>
      </c>
      <c r="B63" s="119" t="s">
        <v>93</v>
      </c>
      <c r="C63" s="189">
        <v>4.4172297297297298</v>
      </c>
      <c r="D63" s="190">
        <v>-1.1755172481777318</v>
      </c>
      <c r="E63" s="189">
        <v>5.3574163900944605</v>
      </c>
      <c r="F63" s="190">
        <f t="shared" si="5"/>
        <v>0.94018666036473064</v>
      </c>
      <c r="G63" s="189">
        <v>5.6564042303172739</v>
      </c>
      <c r="H63" s="190">
        <f t="shared" si="5"/>
        <v>0.29898784022281344</v>
      </c>
      <c r="I63" s="189">
        <v>4.7480719794344477</v>
      </c>
      <c r="J63" s="190">
        <f t="shared" si="5"/>
        <v>-0.90833225088282621</v>
      </c>
      <c r="K63" s="189">
        <v>4.9095318942517583</v>
      </c>
      <c r="L63" s="190">
        <f t="shared" si="6"/>
        <v>0.16145991481731059</v>
      </c>
      <c r="M63" s="189"/>
      <c r="N63" s="190"/>
    </row>
    <row r="64" spans="1:15" x14ac:dyDescent="0.25">
      <c r="A64" s="1">
        <v>12</v>
      </c>
      <c r="B64" s="119" t="s">
        <v>95</v>
      </c>
      <c r="C64" s="189">
        <v>4.6758080313418215</v>
      </c>
      <c r="D64" s="190">
        <v>-0.57434844676239738</v>
      </c>
      <c r="E64" s="189">
        <v>4.9493049877350774</v>
      </c>
      <c r="F64" s="190">
        <f t="shared" si="5"/>
        <v>0.27349695639325589</v>
      </c>
      <c r="G64" s="189">
        <v>5.0190114068441067</v>
      </c>
      <c r="H64" s="190">
        <f t="shared" si="5"/>
        <v>6.9706419109029305E-2</v>
      </c>
      <c r="I64" s="189">
        <v>6.695100988397078</v>
      </c>
      <c r="J64" s="190">
        <f t="shared" si="5"/>
        <v>1.6760895815529713</v>
      </c>
      <c r="K64" s="189">
        <v>5.164757342220371</v>
      </c>
      <c r="L64" s="190">
        <f t="shared" si="6"/>
        <v>-1.530343646176707</v>
      </c>
      <c r="M64" s="189"/>
      <c r="N64" s="190"/>
    </row>
    <row r="65" spans="1:15" ht="15.75" x14ac:dyDescent="0.25">
      <c r="B65" s="122" t="s">
        <v>32</v>
      </c>
      <c r="C65" s="191">
        <v>5.5458879618593562</v>
      </c>
      <c r="D65" s="192">
        <v>0.26439079225770357</v>
      </c>
      <c r="E65" s="191">
        <v>5.4971239933976888</v>
      </c>
      <c r="F65" s="192">
        <f t="shared" si="5"/>
        <v>-4.8763968461667417E-2</v>
      </c>
      <c r="G65" s="191">
        <v>4.7208563481287156</v>
      </c>
      <c r="H65" s="192">
        <f t="shared" si="5"/>
        <v>-0.77626764526897318</v>
      </c>
      <c r="I65" s="191">
        <v>5.3480555886913992</v>
      </c>
      <c r="J65" s="192">
        <f t="shared" si="5"/>
        <v>0.62719924056268361</v>
      </c>
      <c r="K65" s="191">
        <v>4.8547232787394243</v>
      </c>
      <c r="L65" s="192">
        <f t="shared" si="6"/>
        <v>-0.49333230995197486</v>
      </c>
      <c r="M65" s="191">
        <v>5.0549519312816429</v>
      </c>
      <c r="N65" s="192">
        <v>0.23940668766215367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3" t="s">
        <v>293</v>
      </c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5" t="s">
        <v>105</v>
      </c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</row>
    <row r="73" spans="1:15" ht="22.5" thickTop="1" thickBot="1" x14ac:dyDescent="0.3">
      <c r="B73" s="111"/>
      <c r="C73" s="307">
        <v>2020</v>
      </c>
      <c r="D73" s="308"/>
      <c r="E73" s="309">
        <v>2021</v>
      </c>
      <c r="F73" s="308"/>
      <c r="G73" s="309">
        <v>2022</v>
      </c>
      <c r="H73" s="308"/>
      <c r="I73" s="309">
        <v>2023</v>
      </c>
      <c r="J73" s="308"/>
      <c r="K73" s="309">
        <v>2024</v>
      </c>
      <c r="L73" s="308"/>
      <c r="M73" s="309">
        <v>2025</v>
      </c>
      <c r="N73" s="310"/>
    </row>
    <row r="74" spans="1:15" ht="16.5" thickTop="1" thickBot="1" x14ac:dyDescent="0.3">
      <c r="B74" s="87"/>
      <c r="C74" s="116" t="s">
        <v>71</v>
      </c>
      <c r="D74" s="117" t="str">
        <f>CONCATENATE("dif ",RIGHT(C73,2),"/",RIGHT(C73-1,2))</f>
        <v>dif 20/19</v>
      </c>
      <c r="E74" s="118" t="s">
        <v>71</v>
      </c>
      <c r="F74" s="117" t="str">
        <f>CONCATENATE("dif ",RIGHT(E73,2),"/",RIGHT(C73,2))</f>
        <v>dif 21/20</v>
      </c>
      <c r="G74" s="118" t="s">
        <v>71</v>
      </c>
      <c r="H74" s="117" t="str">
        <f>CONCATENATE("dif ",RIGHT(G73,2),"/",RIGHT(E73,2))</f>
        <v>dif 22/21</v>
      </c>
      <c r="I74" s="118" t="s">
        <v>71</v>
      </c>
      <c r="J74" s="117" t="str">
        <f>CONCATENATE("dif ",RIGHT(I73,2),"/",RIGHT(G73,2))</f>
        <v>dif 23/22</v>
      </c>
      <c r="K74" s="118" t="s">
        <v>71</v>
      </c>
      <c r="L74" s="117" t="str">
        <f>CONCATENATE("dif ",RIGHT(K73,2),"/",RIGHT(I73,2))</f>
        <v>dif 24/23</v>
      </c>
      <c r="M74" s="118" t="s">
        <v>71</v>
      </c>
      <c r="N74" s="117" t="str">
        <f>CONCATENATE("dif ",RIGHT(M73,2),"/",RIGHT(K73,2))</f>
        <v>dif 25/24</v>
      </c>
    </row>
    <row r="75" spans="1:15" x14ac:dyDescent="0.25">
      <c r="A75" s="1">
        <v>1</v>
      </c>
      <c r="B75" s="119" t="s">
        <v>73</v>
      </c>
      <c r="C75" s="189">
        <v>7.3121748178980228</v>
      </c>
      <c r="D75" s="190">
        <v>2.5852592972693396</v>
      </c>
      <c r="E75" s="189">
        <v>2.3601265822784812</v>
      </c>
      <c r="F75" s="190">
        <f t="shared" ref="F75:J77" si="7">IFERROR(E75-C75,"-")</f>
        <v>-4.9520482356195412</v>
      </c>
      <c r="G75" s="189">
        <v>4.3053040103492881</v>
      </c>
      <c r="H75" s="190">
        <f t="shared" si="7"/>
        <v>1.945177428070807</v>
      </c>
      <c r="I75" s="189">
        <v>4.6329824561403505</v>
      </c>
      <c r="J75" s="190">
        <f t="shared" si="7"/>
        <v>0.32767844579106242</v>
      </c>
      <c r="K75" s="189">
        <v>11.592905405405405</v>
      </c>
      <c r="L75" s="190">
        <f t="shared" ref="L75:L77" si="8">IFERROR(K75-I75,"-")</f>
        <v>6.9599229492650547</v>
      </c>
      <c r="M75" s="189">
        <v>7.0179472798653952</v>
      </c>
      <c r="N75" s="190">
        <f t="shared" ref="N75:N78" si="9">IFERROR(M75-K75,"-")</f>
        <v>-4.57495812554001</v>
      </c>
    </row>
    <row r="76" spans="1:15" x14ac:dyDescent="0.25">
      <c r="A76" s="1">
        <v>2</v>
      </c>
      <c r="B76" s="119" t="s">
        <v>75</v>
      </c>
      <c r="C76" s="189">
        <v>4.373746184038378</v>
      </c>
      <c r="D76" s="190">
        <v>-1.4778419868269017</v>
      </c>
      <c r="E76" s="189">
        <v>2.2005265467310222</v>
      </c>
      <c r="F76" s="190">
        <f t="shared" si="7"/>
        <v>-2.1732196373073558</v>
      </c>
      <c r="G76" s="189">
        <v>3.0024086712163789</v>
      </c>
      <c r="H76" s="190">
        <f t="shared" si="7"/>
        <v>0.80188212448535667</v>
      </c>
      <c r="I76" s="189">
        <v>3.7690100430416069</v>
      </c>
      <c r="J76" s="190">
        <f t="shared" si="7"/>
        <v>0.76660137182522803</v>
      </c>
      <c r="K76" s="189">
        <v>5.6968660968660965</v>
      </c>
      <c r="L76" s="190">
        <f t="shared" si="8"/>
        <v>1.9278560538244895</v>
      </c>
      <c r="M76" s="189">
        <v>5.4698795180722888</v>
      </c>
      <c r="N76" s="190">
        <f t="shared" si="9"/>
        <v>-0.22698657879380768</v>
      </c>
    </row>
    <row r="77" spans="1:15" x14ac:dyDescent="0.25">
      <c r="A77" s="1">
        <v>3</v>
      </c>
      <c r="B77" s="119" t="s">
        <v>77</v>
      </c>
      <c r="C77" s="189">
        <v>7.6828703703703702</v>
      </c>
      <c r="D77" s="190">
        <v>2.1866266308044269</v>
      </c>
      <c r="E77" s="189">
        <v>2.2272060979184989</v>
      </c>
      <c r="F77" s="190">
        <f t="shared" si="7"/>
        <v>-5.4556642724518714</v>
      </c>
      <c r="G77" s="189">
        <v>3.5349029326724493</v>
      </c>
      <c r="H77" s="190">
        <f t="shared" si="7"/>
        <v>1.3076968347539504</v>
      </c>
      <c r="I77" s="189">
        <v>3.0666340029397352</v>
      </c>
      <c r="J77" s="190">
        <f t="shared" si="7"/>
        <v>-0.46826892973271406</v>
      </c>
      <c r="K77" s="189">
        <v>4.6758620689655173</v>
      </c>
      <c r="L77" s="190">
        <f t="shared" si="8"/>
        <v>1.6092280660257821</v>
      </c>
      <c r="M77" s="189">
        <v>5.6972945380296069</v>
      </c>
      <c r="N77" s="190">
        <f t="shared" si="9"/>
        <v>1.0214324690640897</v>
      </c>
    </row>
    <row r="78" spans="1:15" x14ac:dyDescent="0.25">
      <c r="A78" s="1">
        <v>4</v>
      </c>
      <c r="B78" s="119" t="s">
        <v>79</v>
      </c>
      <c r="C78" s="189" t="s">
        <v>250</v>
      </c>
      <c r="D78" s="190" t="s">
        <v>250</v>
      </c>
      <c r="E78" s="189">
        <v>2.5212673611111112</v>
      </c>
      <c r="F78" s="190" t="str">
        <f>IFERROR(E78-C78,"-")</f>
        <v>-</v>
      </c>
      <c r="G78" s="189">
        <v>2.9430132708821235</v>
      </c>
      <c r="H78" s="190">
        <f>IFERROR(G78-E78,"-")</f>
        <v>0.42174590977101234</v>
      </c>
      <c r="I78" s="189">
        <v>2.6192314441130025</v>
      </c>
      <c r="J78" s="190">
        <f>IFERROR(I78-G78,"-")</f>
        <v>-0.32378182676912104</v>
      </c>
      <c r="K78" s="189">
        <v>4.938816958618939</v>
      </c>
      <c r="L78" s="190">
        <f>IFERROR(K78-I78,"-")</f>
        <v>2.3195855145059365</v>
      </c>
      <c r="M78" s="189">
        <v>3.9004048582995949</v>
      </c>
      <c r="N78" s="190">
        <f t="shared" si="9"/>
        <v>-1.0384121003193441</v>
      </c>
    </row>
    <row r="79" spans="1:15" x14ac:dyDescent="0.25">
      <c r="A79" s="1">
        <v>5</v>
      </c>
      <c r="B79" s="119" t="s">
        <v>81</v>
      </c>
      <c r="C79" s="189" t="s">
        <v>250</v>
      </c>
      <c r="D79" s="190" t="s">
        <v>250</v>
      </c>
      <c r="E79" s="189">
        <v>2.398233995584989</v>
      </c>
      <c r="F79" s="190" t="str">
        <f t="shared" ref="F79:J87" si="10">IFERROR(E79-C79,"-")</f>
        <v>-</v>
      </c>
      <c r="G79" s="189">
        <v>2.8526888470391296</v>
      </c>
      <c r="H79" s="190">
        <f t="shared" si="10"/>
        <v>0.45445485145414066</v>
      </c>
      <c r="I79" s="189">
        <v>2.6760998199125288</v>
      </c>
      <c r="J79" s="190">
        <f t="shared" si="10"/>
        <v>-0.17658902712660085</v>
      </c>
      <c r="K79" s="189">
        <v>4.5723604735443342</v>
      </c>
      <c r="L79" s="190">
        <f t="shared" ref="L79:L87" si="11">IFERROR(K79-I79,"-")</f>
        <v>1.8962606536318054</v>
      </c>
      <c r="M79" s="189"/>
      <c r="N79" s="190"/>
    </row>
    <row r="80" spans="1:15" x14ac:dyDescent="0.25">
      <c r="A80" s="1">
        <v>6</v>
      </c>
      <c r="B80" s="119" t="s">
        <v>83</v>
      </c>
      <c r="C80" s="189" t="s">
        <v>250</v>
      </c>
      <c r="D80" s="190" t="s">
        <v>250</v>
      </c>
      <c r="E80" s="189">
        <v>2.6477143506936547</v>
      </c>
      <c r="F80" s="190" t="str">
        <f t="shared" si="10"/>
        <v>-</v>
      </c>
      <c r="G80" s="189">
        <v>3.2245340268747289</v>
      </c>
      <c r="H80" s="190">
        <f t="shared" si="10"/>
        <v>0.57681967618107421</v>
      </c>
      <c r="I80" s="189">
        <v>3.266274299982165</v>
      </c>
      <c r="J80" s="190">
        <f t="shared" si="10"/>
        <v>4.174027310743611E-2</v>
      </c>
      <c r="K80" s="189">
        <v>4.3387507342862737</v>
      </c>
      <c r="L80" s="190">
        <f t="shared" si="11"/>
        <v>1.0724764343041087</v>
      </c>
      <c r="M80" s="189"/>
      <c r="N80" s="190"/>
    </row>
    <row r="81" spans="1:15" x14ac:dyDescent="0.25">
      <c r="A81" s="1">
        <v>7</v>
      </c>
      <c r="B81" s="119" t="s">
        <v>85</v>
      </c>
      <c r="C81" s="189" t="s">
        <v>250</v>
      </c>
      <c r="D81" s="190" t="s">
        <v>250</v>
      </c>
      <c r="E81" s="189">
        <v>3.4859367152184833</v>
      </c>
      <c r="F81" s="190" t="str">
        <f t="shared" si="10"/>
        <v>-</v>
      </c>
      <c r="G81" s="189">
        <v>3.2580684746594675</v>
      </c>
      <c r="H81" s="190">
        <f t="shared" si="10"/>
        <v>-0.22786824055901578</v>
      </c>
      <c r="I81" s="189">
        <v>4.3355167394468701</v>
      </c>
      <c r="J81" s="190">
        <f t="shared" si="10"/>
        <v>1.0774482647874026</v>
      </c>
      <c r="K81" s="189">
        <v>4.7078619504510959</v>
      </c>
      <c r="L81" s="190">
        <f t="shared" si="11"/>
        <v>0.3723452110042258</v>
      </c>
      <c r="M81" s="189"/>
      <c r="N81" s="190"/>
    </row>
    <row r="82" spans="1:15" x14ac:dyDescent="0.25">
      <c r="A82" s="1">
        <v>8</v>
      </c>
      <c r="B82" s="119" t="s">
        <v>87</v>
      </c>
      <c r="C82" s="189">
        <v>3.2512923607122342</v>
      </c>
      <c r="D82" s="190">
        <v>-1.2600889925774443</v>
      </c>
      <c r="E82" s="189">
        <v>4.1454716095729705</v>
      </c>
      <c r="F82" s="190">
        <f t="shared" si="10"/>
        <v>0.8941792488607363</v>
      </c>
      <c r="G82" s="189">
        <v>3.3965042499700706</v>
      </c>
      <c r="H82" s="190">
        <f t="shared" si="10"/>
        <v>-0.74896735960289984</v>
      </c>
      <c r="I82" s="189">
        <v>4.6893287435456106</v>
      </c>
      <c r="J82" s="190">
        <f t="shared" si="10"/>
        <v>1.29282449357554</v>
      </c>
      <c r="K82" s="189">
        <v>4.167572556660855</v>
      </c>
      <c r="L82" s="190">
        <f t="shared" si="11"/>
        <v>-0.52175618688475556</v>
      </c>
      <c r="M82" s="189"/>
      <c r="N82" s="190"/>
    </row>
    <row r="83" spans="1:15" x14ac:dyDescent="0.25">
      <c r="A83" s="1">
        <v>9</v>
      </c>
      <c r="B83" s="119" t="s">
        <v>89</v>
      </c>
      <c r="C83" s="189">
        <v>3.2019512195121953</v>
      </c>
      <c r="D83" s="190">
        <v>0.27295518252408435</v>
      </c>
      <c r="E83" s="189">
        <v>2.891643059490085</v>
      </c>
      <c r="F83" s="190">
        <f t="shared" si="10"/>
        <v>-0.31030816002211026</v>
      </c>
      <c r="G83" s="189">
        <v>2.8206357214934408</v>
      </c>
      <c r="H83" s="190">
        <f t="shared" si="10"/>
        <v>-7.1007337996644271E-2</v>
      </c>
      <c r="I83" s="189">
        <v>5.7946447851435972</v>
      </c>
      <c r="J83" s="190">
        <f t="shared" si="10"/>
        <v>2.9740090636501564</v>
      </c>
      <c r="K83" s="189">
        <v>4.6357219251336899</v>
      </c>
      <c r="L83" s="190">
        <f t="shared" si="11"/>
        <v>-1.1589228600099073</v>
      </c>
      <c r="M83" s="189"/>
      <c r="N83" s="190"/>
    </row>
    <row r="84" spans="1:15" x14ac:dyDescent="0.25">
      <c r="A84" s="1">
        <v>10</v>
      </c>
      <c r="B84" s="119" t="s">
        <v>91</v>
      </c>
      <c r="C84" s="189">
        <v>2.7446132909956908</v>
      </c>
      <c r="D84" s="190">
        <v>-0.87093699976459327</v>
      </c>
      <c r="E84" s="189">
        <v>4.075253762688134</v>
      </c>
      <c r="F84" s="190">
        <f t="shared" si="10"/>
        <v>1.3306404716924431</v>
      </c>
      <c r="G84" s="189">
        <v>3.2654341366787718</v>
      </c>
      <c r="H84" s="190">
        <f t="shared" si="10"/>
        <v>-0.80981962600936219</v>
      </c>
      <c r="I84" s="189">
        <v>4.6662830840046032</v>
      </c>
      <c r="J84" s="190">
        <f t="shared" si="10"/>
        <v>1.4008489473258314</v>
      </c>
      <c r="K84" s="189">
        <v>4.2438171371471398</v>
      </c>
      <c r="L84" s="190">
        <f t="shared" si="11"/>
        <v>-0.42246594685746341</v>
      </c>
      <c r="M84" s="189"/>
      <c r="N84" s="190"/>
    </row>
    <row r="85" spans="1:15" x14ac:dyDescent="0.25">
      <c r="A85" s="1">
        <v>11</v>
      </c>
      <c r="B85" s="119" t="s">
        <v>93</v>
      </c>
      <c r="C85" s="189">
        <v>3.8462073764787754</v>
      </c>
      <c r="D85" s="190">
        <v>-0.42130854708810395</v>
      </c>
      <c r="E85" s="189">
        <v>3.2501179801793301</v>
      </c>
      <c r="F85" s="190">
        <f t="shared" si="10"/>
        <v>-0.59608939629944535</v>
      </c>
      <c r="G85" s="189">
        <v>3.9406060606060604</v>
      </c>
      <c r="H85" s="190">
        <f t="shared" si="10"/>
        <v>0.69048808042673038</v>
      </c>
      <c r="I85" s="189">
        <v>5.841721371261853</v>
      </c>
      <c r="J85" s="190">
        <f t="shared" si="10"/>
        <v>1.9011153106557925</v>
      </c>
      <c r="K85" s="189">
        <v>3.7185978578383643</v>
      </c>
      <c r="L85" s="190">
        <f t="shared" si="11"/>
        <v>-2.1231235134234887</v>
      </c>
      <c r="M85" s="189"/>
      <c r="N85" s="190"/>
    </row>
    <row r="86" spans="1:15" x14ac:dyDescent="0.25">
      <c r="A86" s="1">
        <v>12</v>
      </c>
      <c r="B86" s="119" t="s">
        <v>95</v>
      </c>
      <c r="C86" s="189">
        <v>2.8384615384615386</v>
      </c>
      <c r="D86" s="190">
        <v>-0.44935415680972524</v>
      </c>
      <c r="E86" s="189">
        <v>3.1969068276122217</v>
      </c>
      <c r="F86" s="190">
        <f t="shared" si="10"/>
        <v>0.35844528915068308</v>
      </c>
      <c r="G86" s="189">
        <v>3.2061803444782169</v>
      </c>
      <c r="H86" s="190">
        <f t="shared" si="10"/>
        <v>9.2735168659952016E-3</v>
      </c>
      <c r="I86" s="189">
        <v>5.1691045308597934</v>
      </c>
      <c r="J86" s="190">
        <f t="shared" si="10"/>
        <v>1.9629241863815765</v>
      </c>
      <c r="K86" s="189">
        <v>6.0773722627737223</v>
      </c>
      <c r="L86" s="190">
        <f t="shared" si="11"/>
        <v>0.90826773191392896</v>
      </c>
      <c r="M86" s="189"/>
      <c r="N86" s="190"/>
    </row>
    <row r="87" spans="1:15" ht="15.75" x14ac:dyDescent="0.25">
      <c r="B87" s="122" t="s">
        <v>32</v>
      </c>
      <c r="C87" s="191">
        <v>3.7144348105330764</v>
      </c>
      <c r="D87" s="192">
        <v>-0.38747837525245954</v>
      </c>
      <c r="E87" s="191">
        <v>3.0142587737454578</v>
      </c>
      <c r="F87" s="192">
        <f t="shared" si="10"/>
        <v>-0.70017603678761864</v>
      </c>
      <c r="G87" s="191">
        <v>3.2251008441801474</v>
      </c>
      <c r="H87" s="192">
        <f t="shared" si="10"/>
        <v>0.21084207043468961</v>
      </c>
      <c r="I87" s="191">
        <v>4.2040961812646911</v>
      </c>
      <c r="J87" s="192">
        <f t="shared" si="10"/>
        <v>0.97899533708454367</v>
      </c>
      <c r="K87" s="191">
        <v>4.7572892825156732</v>
      </c>
      <c r="L87" s="192">
        <f t="shared" si="11"/>
        <v>0.55319310125098209</v>
      </c>
      <c r="M87" s="191">
        <v>4.9290360240160105</v>
      </c>
      <c r="N87" s="192">
        <v>-0.76761921549107726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3" t="s">
        <v>294</v>
      </c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5" t="s">
        <v>109</v>
      </c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</row>
    <row r="95" spans="1:15" ht="22.5" thickTop="1" thickBot="1" x14ac:dyDescent="0.3">
      <c r="B95" s="111"/>
      <c r="C95" s="307">
        <v>2020</v>
      </c>
      <c r="D95" s="308"/>
      <c r="E95" s="309">
        <v>2021</v>
      </c>
      <c r="F95" s="308"/>
      <c r="G95" s="309">
        <v>2022</v>
      </c>
      <c r="H95" s="308"/>
      <c r="I95" s="309">
        <v>2023</v>
      </c>
      <c r="J95" s="308"/>
      <c r="K95" s="309">
        <v>2024</v>
      </c>
      <c r="L95" s="308"/>
      <c r="M95" s="309">
        <v>2025</v>
      </c>
      <c r="N95" s="310"/>
    </row>
    <row r="96" spans="1:15" ht="16.5" thickTop="1" thickBot="1" x14ac:dyDescent="0.3">
      <c r="B96" s="87"/>
      <c r="C96" s="116" t="s">
        <v>71</v>
      </c>
      <c r="D96" s="117" t="str">
        <f>CONCATENATE("dif ",RIGHT(C95,2),"/",RIGHT(C95-1,2))</f>
        <v>dif 20/19</v>
      </c>
      <c r="E96" s="118" t="s">
        <v>71</v>
      </c>
      <c r="F96" s="117" t="str">
        <f>CONCATENATE("dif ",RIGHT(E95,2),"/",RIGHT(C95,2))</f>
        <v>dif 21/20</v>
      </c>
      <c r="G96" s="118" t="s">
        <v>71</v>
      </c>
      <c r="H96" s="117" t="str">
        <f>CONCATENATE("dif ",RIGHT(G95,2),"/",RIGHT(E95,2))</f>
        <v>dif 22/21</v>
      </c>
      <c r="I96" s="118" t="s">
        <v>71</v>
      </c>
      <c r="J96" s="117" t="str">
        <f>CONCATENATE("dif ",RIGHT(I95,2),"/",RIGHT(G95,2))</f>
        <v>dif 23/22</v>
      </c>
      <c r="K96" s="118" t="s">
        <v>71</v>
      </c>
      <c r="L96" s="117" t="str">
        <f>CONCATENATE("dif ",RIGHT(K95,2),"/",RIGHT(I95,2))</f>
        <v>dif 24/23</v>
      </c>
      <c r="M96" s="118" t="s">
        <v>71</v>
      </c>
      <c r="N96" s="117" t="str">
        <f>CONCATENATE("dif ",RIGHT(M95,2),"/",RIGHT(K95,2))</f>
        <v>dif 25/24</v>
      </c>
    </row>
    <row r="97" spans="2:14" x14ac:dyDescent="0.25">
      <c r="B97" s="119" t="s">
        <v>73</v>
      </c>
      <c r="C97" s="189">
        <v>8.8097432995524461</v>
      </c>
      <c r="D97" s="190">
        <v>8.3911907679778963E-2</v>
      </c>
      <c r="E97" s="189">
        <v>7.5142624286878563</v>
      </c>
      <c r="F97" s="190">
        <f t="shared" ref="F97:J99" si="12">IFERROR(E97-C97,"-")</f>
        <v>-1.2954808708645897</v>
      </c>
      <c r="G97" s="189">
        <v>8.0387403221823561</v>
      </c>
      <c r="H97" s="190">
        <f t="shared" si="12"/>
        <v>0.5244778934944998</v>
      </c>
      <c r="I97" s="189">
        <v>8.0776569159140159</v>
      </c>
      <c r="J97" s="190">
        <f t="shared" si="12"/>
        <v>3.8916593731659788E-2</v>
      </c>
      <c r="K97" s="189">
        <v>8.2303954663556951</v>
      </c>
      <c r="L97" s="190">
        <f t="shared" ref="L97:L99" si="13">IFERROR(K97-I97,"-")</f>
        <v>0.15273855044167917</v>
      </c>
      <c r="M97" s="189">
        <v>8.1584494081636603</v>
      </c>
      <c r="N97" s="190">
        <f t="shared" ref="N97:N100" si="14">IFERROR(M97-K97,"-")</f>
        <v>-7.1946058192034812E-2</v>
      </c>
    </row>
    <row r="98" spans="2:14" x14ac:dyDescent="0.25">
      <c r="B98" s="119" t="s">
        <v>75</v>
      </c>
      <c r="C98" s="189">
        <v>8.0829859183364459</v>
      </c>
      <c r="D98" s="190">
        <v>-0.1183070333698879</v>
      </c>
      <c r="E98" s="189">
        <v>6.4283309957924262</v>
      </c>
      <c r="F98" s="190">
        <f t="shared" si="12"/>
        <v>-1.6546549225440197</v>
      </c>
      <c r="G98" s="189">
        <v>7.1223893676062513</v>
      </c>
      <c r="H98" s="190">
        <f t="shared" si="12"/>
        <v>0.69405837181382513</v>
      </c>
      <c r="I98" s="189">
        <v>7.6832126923194721</v>
      </c>
      <c r="J98" s="190">
        <f t="shared" si="12"/>
        <v>0.56082332471322083</v>
      </c>
      <c r="K98" s="189">
        <v>7.4371709453478081</v>
      </c>
      <c r="L98" s="190">
        <f t="shared" si="13"/>
        <v>-0.24604174697166403</v>
      </c>
      <c r="M98" s="189">
        <v>7.1453087571086362</v>
      </c>
      <c r="N98" s="190">
        <f t="shared" si="14"/>
        <v>-0.29186218823917187</v>
      </c>
    </row>
    <row r="99" spans="2:14" x14ac:dyDescent="0.25">
      <c r="B99" s="119" t="s">
        <v>77</v>
      </c>
      <c r="C99" s="189">
        <v>9.413782510751588</v>
      </c>
      <c r="D99" s="190">
        <v>2.0102024369706264</v>
      </c>
      <c r="E99" s="189">
        <v>7.1092631092631091</v>
      </c>
      <c r="F99" s="190">
        <f t="shared" si="12"/>
        <v>-2.3045194014884789</v>
      </c>
      <c r="G99" s="189">
        <v>7.2840891870321167</v>
      </c>
      <c r="H99" s="190">
        <f t="shared" si="12"/>
        <v>0.1748260777690076</v>
      </c>
      <c r="I99" s="189">
        <v>7.3495983117988963</v>
      </c>
      <c r="J99" s="190">
        <f t="shared" si="12"/>
        <v>6.5509124766779614E-2</v>
      </c>
      <c r="K99" s="189">
        <v>7.247811011487812</v>
      </c>
      <c r="L99" s="190">
        <f t="shared" si="13"/>
        <v>-0.10178730031108429</v>
      </c>
      <c r="M99" s="189">
        <v>6.7977450646698436</v>
      </c>
      <c r="N99" s="190">
        <f t="shared" si="14"/>
        <v>-0.45006594681796841</v>
      </c>
    </row>
    <row r="100" spans="2:14" x14ac:dyDescent="0.25">
      <c r="B100" s="119" t="s">
        <v>79</v>
      </c>
      <c r="C100" s="189" t="s">
        <v>250</v>
      </c>
      <c r="D100" s="190" t="s">
        <v>250</v>
      </c>
      <c r="E100" s="189">
        <v>6.6948441247002402</v>
      </c>
      <c r="F100" s="190" t="str">
        <f>IFERROR(E100-C100,"-")</f>
        <v>-</v>
      </c>
      <c r="G100" s="189">
        <v>6.9411300003077905</v>
      </c>
      <c r="H100" s="190">
        <f>IFERROR(G100-E100,"-")</f>
        <v>0.24628587560755033</v>
      </c>
      <c r="I100" s="189">
        <v>6.9855571525532003</v>
      </c>
      <c r="J100" s="190">
        <f>IFERROR(I100-G100,"-")</f>
        <v>4.4427152245409829E-2</v>
      </c>
      <c r="K100" s="189">
        <v>7.1371846983741074</v>
      </c>
      <c r="L100" s="190">
        <f>IFERROR(K100-I100,"-")</f>
        <v>0.15162754582090709</v>
      </c>
      <c r="M100" s="189">
        <v>6.8197604848673521</v>
      </c>
      <c r="N100" s="190">
        <f t="shared" si="14"/>
        <v>-0.31742421350675531</v>
      </c>
    </row>
    <row r="101" spans="2:14" x14ac:dyDescent="0.25">
      <c r="B101" s="119" t="s">
        <v>81</v>
      </c>
      <c r="C101" s="189" t="s">
        <v>250</v>
      </c>
      <c r="D101" s="190" t="s">
        <v>250</v>
      </c>
      <c r="E101" s="189">
        <v>5.6652285567539806</v>
      </c>
      <c r="F101" s="190" t="str">
        <f t="shared" ref="F101:J109" si="15">IFERROR(E101-C101,"-")</f>
        <v>-</v>
      </c>
      <c r="G101" s="189">
        <v>7.0874125071715435</v>
      </c>
      <c r="H101" s="190">
        <f t="shared" si="15"/>
        <v>1.4221839504175628</v>
      </c>
      <c r="I101" s="189">
        <v>7.2427163643341723</v>
      </c>
      <c r="J101" s="190">
        <f t="shared" si="15"/>
        <v>0.15530385716262884</v>
      </c>
      <c r="K101" s="189">
        <v>6.9829152891334907</v>
      </c>
      <c r="L101" s="190">
        <f t="shared" ref="L101:L109" si="16">IFERROR(K101-I101,"-")</f>
        <v>-0.25980107520068163</v>
      </c>
      <c r="M101" s="189"/>
      <c r="N101" s="190"/>
    </row>
    <row r="102" spans="2:14" x14ac:dyDescent="0.25">
      <c r="B102" s="119" t="s">
        <v>83</v>
      </c>
      <c r="C102" s="189" t="s">
        <v>250</v>
      </c>
      <c r="D102" s="190" t="s">
        <v>250</v>
      </c>
      <c r="E102" s="189">
        <v>6.1660284463894968</v>
      </c>
      <c r="F102" s="190" t="str">
        <f t="shared" si="15"/>
        <v>-</v>
      </c>
      <c r="G102" s="189">
        <v>7.2050444253367729</v>
      </c>
      <c r="H102" s="190">
        <f t="shared" si="15"/>
        <v>1.0390159789472762</v>
      </c>
      <c r="I102" s="189">
        <v>7.3186980026877029</v>
      </c>
      <c r="J102" s="190">
        <f t="shared" si="15"/>
        <v>0.11365357735092996</v>
      </c>
      <c r="K102" s="189">
        <v>7.2094211786694702</v>
      </c>
      <c r="L102" s="190">
        <f t="shared" si="16"/>
        <v>-0.10927682401823269</v>
      </c>
      <c r="M102" s="189"/>
      <c r="N102" s="190"/>
    </row>
    <row r="103" spans="2:14" x14ac:dyDescent="0.25">
      <c r="B103" s="119" t="s">
        <v>85</v>
      </c>
      <c r="C103" s="189" t="s">
        <v>250</v>
      </c>
      <c r="D103" s="190" t="s">
        <v>250</v>
      </c>
      <c r="E103" s="189">
        <v>6.9288217653647433</v>
      </c>
      <c r="F103" s="190" t="str">
        <f t="shared" si="15"/>
        <v>-</v>
      </c>
      <c r="G103" s="189">
        <v>7.7729228273877222</v>
      </c>
      <c r="H103" s="190">
        <f t="shared" si="15"/>
        <v>0.84410106202297897</v>
      </c>
      <c r="I103" s="189">
        <v>8.1872381533455361</v>
      </c>
      <c r="J103" s="190">
        <f t="shared" si="15"/>
        <v>0.41431532595781384</v>
      </c>
      <c r="K103" s="189">
        <v>7.7253439183229169</v>
      </c>
      <c r="L103" s="190">
        <f t="shared" si="16"/>
        <v>-0.46189423502261917</v>
      </c>
      <c r="M103" s="189"/>
      <c r="N103" s="190"/>
    </row>
    <row r="104" spans="2:14" x14ac:dyDescent="0.25">
      <c r="B104" s="119" t="s">
        <v>87</v>
      </c>
      <c r="C104" s="189">
        <v>7.3959975055275242</v>
      </c>
      <c r="D104" s="190">
        <v>-1.3345428783250375</v>
      </c>
      <c r="E104" s="189">
        <v>7.8653993334156276</v>
      </c>
      <c r="F104" s="190">
        <f t="shared" si="15"/>
        <v>0.46940182788810336</v>
      </c>
      <c r="G104" s="189">
        <v>8.2201171517481235</v>
      </c>
      <c r="H104" s="190">
        <f t="shared" si="15"/>
        <v>0.35471781833249594</v>
      </c>
      <c r="I104" s="189">
        <v>8.4153045525416381</v>
      </c>
      <c r="J104" s="190">
        <f t="shared" si="15"/>
        <v>0.1951874007935146</v>
      </c>
      <c r="K104" s="189">
        <v>7.9033183772667792</v>
      </c>
      <c r="L104" s="190">
        <f t="shared" si="16"/>
        <v>-0.5119861752748589</v>
      </c>
      <c r="M104" s="189"/>
      <c r="N104" s="190"/>
    </row>
    <row r="105" spans="2:14" x14ac:dyDescent="0.25">
      <c r="B105" s="119" t="s">
        <v>89</v>
      </c>
      <c r="C105" s="189">
        <v>6.7584219059628898</v>
      </c>
      <c r="D105" s="190">
        <v>-1.6028877038436251</v>
      </c>
      <c r="E105" s="189">
        <v>7.5428242806433063</v>
      </c>
      <c r="F105" s="190">
        <f t="shared" si="15"/>
        <v>0.78440237468041651</v>
      </c>
      <c r="G105" s="189">
        <v>7.6188169771045304</v>
      </c>
      <c r="H105" s="190">
        <f t="shared" si="15"/>
        <v>7.5992696461224085E-2</v>
      </c>
      <c r="I105" s="189">
        <v>7.7166896208928328</v>
      </c>
      <c r="J105" s="190">
        <f t="shared" si="15"/>
        <v>9.7872643788302405E-2</v>
      </c>
      <c r="K105" s="189">
        <v>7.5369796698973035</v>
      </c>
      <c r="L105" s="190">
        <f t="shared" si="16"/>
        <v>-0.17970995099552933</v>
      </c>
      <c r="M105" s="189"/>
      <c r="N105" s="190"/>
    </row>
    <row r="106" spans="2:14" x14ac:dyDescent="0.25">
      <c r="B106" s="119" t="s">
        <v>91</v>
      </c>
      <c r="C106" s="189">
        <v>5.2482198086743868</v>
      </c>
      <c r="D106" s="190">
        <v>-2.5927857677774568</v>
      </c>
      <c r="E106" s="189">
        <v>7.2200422688346748</v>
      </c>
      <c r="F106" s="190">
        <f t="shared" si="15"/>
        <v>1.9718224601602881</v>
      </c>
      <c r="G106" s="189">
        <v>7.3642739313724546</v>
      </c>
      <c r="H106" s="190">
        <f t="shared" si="15"/>
        <v>0.14423166253777975</v>
      </c>
      <c r="I106" s="189">
        <v>7.4843275943999705</v>
      </c>
      <c r="J106" s="190">
        <f t="shared" si="15"/>
        <v>0.12005366302751597</v>
      </c>
      <c r="K106" s="189">
        <v>7.1732973526425852</v>
      </c>
      <c r="L106" s="190">
        <f t="shared" si="16"/>
        <v>-0.31103024175738536</v>
      </c>
      <c r="M106" s="189"/>
      <c r="N106" s="190"/>
    </row>
    <row r="107" spans="2:14" x14ac:dyDescent="0.25">
      <c r="B107" s="119" t="s">
        <v>93</v>
      </c>
      <c r="C107" s="189">
        <v>7.2074655905455067</v>
      </c>
      <c r="D107" s="190">
        <v>-0.7068424673243765</v>
      </c>
      <c r="E107" s="189">
        <v>7.6835052797669618</v>
      </c>
      <c r="F107" s="190">
        <f t="shared" si="15"/>
        <v>0.47603968922145512</v>
      </c>
      <c r="G107" s="189">
        <v>7.444712746769695</v>
      </c>
      <c r="H107" s="190">
        <f t="shared" si="15"/>
        <v>-0.23879253299726688</v>
      </c>
      <c r="I107" s="189">
        <v>7.585129652825815</v>
      </c>
      <c r="J107" s="190">
        <f t="shared" si="15"/>
        <v>0.14041690605612001</v>
      </c>
      <c r="K107" s="189">
        <v>7.3286089531181835</v>
      </c>
      <c r="L107" s="190">
        <f t="shared" si="16"/>
        <v>-0.25652069970763147</v>
      </c>
      <c r="M107" s="189"/>
      <c r="N107" s="190"/>
    </row>
    <row r="108" spans="2:14" x14ac:dyDescent="0.25">
      <c r="B108" s="119" t="s">
        <v>95</v>
      </c>
      <c r="C108" s="189">
        <v>7.2810240764077738</v>
      </c>
      <c r="D108" s="190">
        <v>-0.87857674810564479</v>
      </c>
      <c r="E108" s="189">
        <v>7.6686953107471396</v>
      </c>
      <c r="F108" s="190">
        <f t="shared" si="15"/>
        <v>0.38767123433936579</v>
      </c>
      <c r="G108" s="189">
        <v>7.4694431779887802</v>
      </c>
      <c r="H108" s="190">
        <f t="shared" si="15"/>
        <v>-0.1992521327583594</v>
      </c>
      <c r="I108" s="189">
        <v>7.5471765135078055</v>
      </c>
      <c r="J108" s="190">
        <f t="shared" si="15"/>
        <v>7.7733335519025282E-2</v>
      </c>
      <c r="K108" s="189">
        <v>7.3534830273656508</v>
      </c>
      <c r="L108" s="190">
        <f t="shared" si="16"/>
        <v>-0.19369348614215465</v>
      </c>
      <c r="M108" s="189"/>
      <c r="N108" s="190"/>
    </row>
    <row r="109" spans="2:14" ht="15.75" x14ac:dyDescent="0.25">
      <c r="B109" s="122" t="s">
        <v>32</v>
      </c>
      <c r="C109" s="191">
        <v>8.0875504117928827</v>
      </c>
      <c r="D109" s="192">
        <v>-3.1902214651111649E-3</v>
      </c>
      <c r="E109" s="191">
        <v>7.3785757968639158</v>
      </c>
      <c r="F109" s="192">
        <f t="shared" si="15"/>
        <v>-0.70897461492896685</v>
      </c>
      <c r="G109" s="191">
        <v>7.4599360119472946</v>
      </c>
      <c r="H109" s="192">
        <f t="shared" si="15"/>
        <v>8.1360215083378762E-2</v>
      </c>
      <c r="I109" s="191">
        <v>7.6289370963820513</v>
      </c>
      <c r="J109" s="192">
        <f t="shared" si="15"/>
        <v>0.1690010844347567</v>
      </c>
      <c r="K109" s="191">
        <v>7.432853452385908</v>
      </c>
      <c r="L109" s="192">
        <f t="shared" si="16"/>
        <v>-0.19608364399614331</v>
      </c>
      <c r="M109" s="191">
        <v>7.2152646082559713</v>
      </c>
      <c r="N109" s="192">
        <v>-0.27921106988957156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83" t="s">
        <v>295</v>
      </c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5" t="s">
        <v>112</v>
      </c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</row>
    <row r="117" spans="1:15" ht="22.5" thickTop="1" thickBot="1" x14ac:dyDescent="0.3">
      <c r="B117" s="111"/>
      <c r="C117" s="307">
        <v>2020</v>
      </c>
      <c r="D117" s="308"/>
      <c r="E117" s="309">
        <v>2021</v>
      </c>
      <c r="F117" s="308"/>
      <c r="G117" s="309">
        <v>2022</v>
      </c>
      <c r="H117" s="308"/>
      <c r="I117" s="309">
        <v>2023</v>
      </c>
      <c r="J117" s="308"/>
      <c r="K117" s="309">
        <v>2024</v>
      </c>
      <c r="L117" s="308"/>
      <c r="M117" s="309">
        <v>2025</v>
      </c>
      <c r="N117" s="310"/>
    </row>
    <row r="118" spans="1:15" ht="16.5" thickTop="1" thickBot="1" x14ac:dyDescent="0.3">
      <c r="B118" s="87"/>
      <c r="C118" s="116" t="s">
        <v>71</v>
      </c>
      <c r="D118" s="117" t="str">
        <f>CONCATENATE("dif ",RIGHT(C117,2),"/",RIGHT(C117-1,2))</f>
        <v>dif 20/19</v>
      </c>
      <c r="E118" s="118" t="s">
        <v>71</v>
      </c>
      <c r="F118" s="117" t="str">
        <f>CONCATENATE("dif ",RIGHT(E117,2),"/",RIGHT(C117,2))</f>
        <v>dif 21/20</v>
      </c>
      <c r="G118" s="118" t="s">
        <v>71</v>
      </c>
      <c r="H118" s="117" t="str">
        <f>CONCATENATE("dif ",RIGHT(G117,2),"/",RIGHT(E117,2))</f>
        <v>dif 22/21</v>
      </c>
      <c r="I118" s="118" t="s">
        <v>71</v>
      </c>
      <c r="J118" s="117" t="str">
        <f>CONCATENATE("dif ",RIGHT(I117,2),"/",RIGHT(G117,2))</f>
        <v>dif 23/22</v>
      </c>
      <c r="K118" s="118" t="s">
        <v>71</v>
      </c>
      <c r="L118" s="117" t="str">
        <f>CONCATENATE("dif ",RIGHT(K117,2),"/",RIGHT(I117,2))</f>
        <v>dif 24/23</v>
      </c>
      <c r="M118" s="118" t="s">
        <v>71</v>
      </c>
      <c r="N118" s="117" t="str">
        <f>CONCATENATE("dif ",RIGHT(M117,2),"/",RIGHT(K117,2))</f>
        <v>dif 25/24</v>
      </c>
    </row>
    <row r="119" spans="1:15" x14ac:dyDescent="0.25">
      <c r="B119" s="119" t="s">
        <v>73</v>
      </c>
      <c r="C119" s="189">
        <v>8.7500589594830434</v>
      </c>
      <c r="D119" s="190">
        <v>0.28826320085921431</v>
      </c>
      <c r="E119" s="189">
        <v>12.152892561983471</v>
      </c>
      <c r="F119" s="190">
        <f t="shared" ref="F119:J121" si="17">IFERROR(E119-C119,"-")</f>
        <v>3.4028336025004275</v>
      </c>
      <c r="G119" s="189">
        <v>8.4483703929332918</v>
      </c>
      <c r="H119" s="190">
        <f t="shared" si="17"/>
        <v>-3.7045221690501791</v>
      </c>
      <c r="I119" s="189">
        <v>7.8572825275941032</v>
      </c>
      <c r="J119" s="190">
        <f t="shared" si="17"/>
        <v>-0.59108786533918867</v>
      </c>
      <c r="K119" s="189">
        <v>8.0684486097496837</v>
      </c>
      <c r="L119" s="190">
        <f t="shared" ref="L119:L121" si="18">IFERROR(K119-I119,"-")</f>
        <v>0.21116608215558053</v>
      </c>
      <c r="M119" s="189">
        <v>7.8521769509585573</v>
      </c>
      <c r="N119" s="190">
        <f t="shared" ref="N119:N122" si="19">IFERROR(M119-K119,"-")</f>
        <v>-0.21627165879112642</v>
      </c>
    </row>
    <row r="120" spans="1:15" x14ac:dyDescent="0.25">
      <c r="B120" s="119" t="s">
        <v>75</v>
      </c>
      <c r="C120" s="189">
        <v>7.8022204315516159</v>
      </c>
      <c r="D120" s="190">
        <v>9.001590395038761E-2</v>
      </c>
      <c r="E120" s="189">
        <v>9.7859922178988334</v>
      </c>
      <c r="F120" s="190">
        <f t="shared" si="17"/>
        <v>1.9837717863472175</v>
      </c>
      <c r="G120" s="189">
        <v>7.0618689131863537</v>
      </c>
      <c r="H120" s="190">
        <f t="shared" si="17"/>
        <v>-2.7241233047124798</v>
      </c>
      <c r="I120" s="189">
        <v>7.1998924652344991</v>
      </c>
      <c r="J120" s="190">
        <f t="shared" si="17"/>
        <v>0.13802355204814543</v>
      </c>
      <c r="K120" s="189">
        <v>6.8962858384013899</v>
      </c>
      <c r="L120" s="190">
        <f t="shared" si="18"/>
        <v>-0.30360662683310924</v>
      </c>
      <c r="M120" s="189">
        <v>6.6720739874561499</v>
      </c>
      <c r="N120" s="190">
        <f t="shared" si="19"/>
        <v>-0.22421185094523999</v>
      </c>
    </row>
    <row r="121" spans="1:15" x14ac:dyDescent="0.25">
      <c r="B121" s="119" t="s">
        <v>77</v>
      </c>
      <c r="C121" s="189">
        <v>9.2818587662337659</v>
      </c>
      <c r="D121" s="190">
        <v>2.2137373533452021</v>
      </c>
      <c r="E121" s="189">
        <v>10.099264705882353</v>
      </c>
      <c r="F121" s="190">
        <f t="shared" si="17"/>
        <v>0.81740593964858732</v>
      </c>
      <c r="G121" s="189">
        <v>6.9234636871508384</v>
      </c>
      <c r="H121" s="190">
        <f t="shared" si="17"/>
        <v>-3.1758010187315149</v>
      </c>
      <c r="I121" s="189">
        <v>6.6670311047941837</v>
      </c>
      <c r="J121" s="190">
        <f t="shared" si="17"/>
        <v>-0.25643258235665467</v>
      </c>
      <c r="K121" s="189">
        <v>6.5950701691255844</v>
      </c>
      <c r="L121" s="190">
        <f t="shared" si="18"/>
        <v>-7.1960935668599291E-2</v>
      </c>
      <c r="M121" s="189">
        <v>6.3184449093444908</v>
      </c>
      <c r="N121" s="190">
        <f t="shared" si="19"/>
        <v>-0.27662525978109365</v>
      </c>
    </row>
    <row r="122" spans="1:15" x14ac:dyDescent="0.25">
      <c r="B122" s="119" t="s">
        <v>79</v>
      </c>
      <c r="C122" s="189" t="s">
        <v>250</v>
      </c>
      <c r="D122" s="190" t="s">
        <v>250</v>
      </c>
      <c r="E122" s="189">
        <v>9.9811320754716988</v>
      </c>
      <c r="F122" s="190" t="str">
        <f>IFERROR(E122-C122,"-")</f>
        <v>-</v>
      </c>
      <c r="G122" s="189">
        <v>6.9025331526871128</v>
      </c>
      <c r="H122" s="190">
        <f>IFERROR(G122-E122,"-")</f>
        <v>-3.078598922784586</v>
      </c>
      <c r="I122" s="189">
        <v>6.7026205151230664</v>
      </c>
      <c r="J122" s="190">
        <f>IFERROR(I122-G122,"-")</f>
        <v>-0.19991263756404631</v>
      </c>
      <c r="K122" s="189">
        <v>6.7122518964979738</v>
      </c>
      <c r="L122" s="190">
        <f>IFERROR(K122-I122,"-")</f>
        <v>9.6313813749073773E-3</v>
      </c>
      <c r="M122" s="189">
        <v>6.6233323871700254</v>
      </c>
      <c r="N122" s="190">
        <f t="shared" si="19"/>
        <v>-8.8919509327948454E-2</v>
      </c>
    </row>
    <row r="123" spans="1:15" x14ac:dyDescent="0.25">
      <c r="B123" s="119" t="s">
        <v>81</v>
      </c>
      <c r="C123" s="189" t="s">
        <v>250</v>
      </c>
      <c r="D123" s="190" t="s">
        <v>250</v>
      </c>
      <c r="E123" s="189">
        <v>8.518518518518519</v>
      </c>
      <c r="F123" s="190" t="str">
        <f t="shared" ref="F123:J131" si="20">IFERROR(E123-C123,"-")</f>
        <v>-</v>
      </c>
      <c r="G123" s="189">
        <v>6.9931297709923665</v>
      </c>
      <c r="H123" s="190">
        <f t="shared" si="20"/>
        <v>-1.5253887475261525</v>
      </c>
      <c r="I123" s="189">
        <v>6.8880018826255389</v>
      </c>
      <c r="J123" s="190">
        <f t="shared" si="20"/>
        <v>-0.10512788836682763</v>
      </c>
      <c r="K123" s="189">
        <v>6.8473654390934842</v>
      </c>
      <c r="L123" s="190">
        <f t="shared" ref="L123:L131" si="21">IFERROR(K123-I123,"-")</f>
        <v>-4.0636443532054756E-2</v>
      </c>
      <c r="M123" s="189"/>
      <c r="N123" s="190"/>
    </row>
    <row r="124" spans="1:15" x14ac:dyDescent="0.25">
      <c r="B124" s="119" t="s">
        <v>83</v>
      </c>
      <c r="C124" s="189" t="s">
        <v>250</v>
      </c>
      <c r="D124" s="190" t="s">
        <v>250</v>
      </c>
      <c r="E124" s="189">
        <v>7.2287145242070121</v>
      </c>
      <c r="F124" s="190" t="str">
        <f t="shared" si="20"/>
        <v>-</v>
      </c>
      <c r="G124" s="189">
        <v>7.0899205819045497</v>
      </c>
      <c r="H124" s="190">
        <f t="shared" si="20"/>
        <v>-0.13879394230246245</v>
      </c>
      <c r="I124" s="189">
        <v>7.0327701981644752</v>
      </c>
      <c r="J124" s="190">
        <f t="shared" si="20"/>
        <v>-5.7150383740074417E-2</v>
      </c>
      <c r="K124" s="189">
        <v>6.9228213762590034</v>
      </c>
      <c r="L124" s="190">
        <f t="shared" si="21"/>
        <v>-0.10994882190547184</v>
      </c>
      <c r="M124" s="189"/>
      <c r="N124" s="190"/>
    </row>
    <row r="125" spans="1:15" x14ac:dyDescent="0.25">
      <c r="B125" s="119" t="s">
        <v>85</v>
      </c>
      <c r="C125" s="189" t="s">
        <v>250</v>
      </c>
      <c r="D125" s="190" t="s">
        <v>250</v>
      </c>
      <c r="E125" s="189">
        <v>6.4239951030401956</v>
      </c>
      <c r="F125" s="190" t="str">
        <f t="shared" si="20"/>
        <v>-</v>
      </c>
      <c r="G125" s="189">
        <v>7.6534467912677915</v>
      </c>
      <c r="H125" s="190">
        <f t="shared" si="20"/>
        <v>1.2294516882275959</v>
      </c>
      <c r="I125" s="189">
        <v>8.108403049520982</v>
      </c>
      <c r="J125" s="190">
        <f t="shared" si="20"/>
        <v>0.45495625825319053</v>
      </c>
      <c r="K125" s="189">
        <v>7.6405631255651523</v>
      </c>
      <c r="L125" s="190">
        <f t="shared" si="21"/>
        <v>-0.46783992395582974</v>
      </c>
      <c r="M125" s="189"/>
      <c r="N125" s="190"/>
    </row>
    <row r="126" spans="1:15" x14ac:dyDescent="0.25">
      <c r="B126" s="119" t="s">
        <v>87</v>
      </c>
      <c r="C126" s="189">
        <v>7.2573462310640631</v>
      </c>
      <c r="D126" s="190">
        <v>-1.5261710342778523</v>
      </c>
      <c r="E126" s="189">
        <v>7.9384951387910387</v>
      </c>
      <c r="F126" s="190">
        <f t="shared" si="20"/>
        <v>0.68114890772697567</v>
      </c>
      <c r="G126" s="189">
        <v>8.2839328099324447</v>
      </c>
      <c r="H126" s="190">
        <f t="shared" si="20"/>
        <v>0.345437671141406</v>
      </c>
      <c r="I126" s="189">
        <v>8.2147539802607881</v>
      </c>
      <c r="J126" s="190">
        <f t="shared" si="20"/>
        <v>-6.9178829671656672E-2</v>
      </c>
      <c r="K126" s="189">
        <v>7.6770740552233105</v>
      </c>
      <c r="L126" s="190">
        <f t="shared" si="21"/>
        <v>-0.53767992503747752</v>
      </c>
      <c r="M126" s="189"/>
      <c r="N126" s="190"/>
    </row>
    <row r="127" spans="1:15" x14ac:dyDescent="0.25">
      <c r="B127" s="119" t="s">
        <v>89</v>
      </c>
      <c r="C127" s="189">
        <v>6.9742889647326507</v>
      </c>
      <c r="D127" s="190">
        <v>-1.4347560690252674</v>
      </c>
      <c r="E127" s="189">
        <v>7.5752586206896551</v>
      </c>
      <c r="F127" s="190">
        <f t="shared" si="20"/>
        <v>0.60096965595700436</v>
      </c>
      <c r="G127" s="189">
        <v>7.5322011429390372</v>
      </c>
      <c r="H127" s="190">
        <f t="shared" si="20"/>
        <v>-4.3057477750617856E-2</v>
      </c>
      <c r="I127" s="189">
        <v>7.2474372453673279</v>
      </c>
      <c r="J127" s="190">
        <f t="shared" si="20"/>
        <v>-0.28476389757170928</v>
      </c>
      <c r="K127" s="189">
        <v>7.2730435611476505</v>
      </c>
      <c r="L127" s="190">
        <f t="shared" si="21"/>
        <v>2.5606315780322575E-2</v>
      </c>
      <c r="M127" s="189"/>
      <c r="N127" s="190"/>
    </row>
    <row r="128" spans="1:15" x14ac:dyDescent="0.25">
      <c r="A128" s="125"/>
      <c r="B128" s="119" t="s">
        <v>91</v>
      </c>
      <c r="C128" s="189">
        <v>5.0265500306936772</v>
      </c>
      <c r="D128" s="190">
        <v>-3.0573454083092937</v>
      </c>
      <c r="E128" s="189">
        <v>7.3358822305451516</v>
      </c>
      <c r="F128" s="190">
        <f t="shared" si="20"/>
        <v>2.3093321998514744</v>
      </c>
      <c r="G128" s="189">
        <v>7.32884985391577</v>
      </c>
      <c r="H128" s="190">
        <f t="shared" si="20"/>
        <v>-7.0323766293816092E-3</v>
      </c>
      <c r="I128" s="189">
        <v>7.4310219287105239</v>
      </c>
      <c r="J128" s="190">
        <f t="shared" si="20"/>
        <v>0.10217207479475388</v>
      </c>
      <c r="K128" s="189">
        <v>7.0879788979316114</v>
      </c>
      <c r="L128" s="190">
        <f t="shared" si="21"/>
        <v>-0.34304303077891252</v>
      </c>
      <c r="M128" s="189"/>
      <c r="N128" s="190"/>
    </row>
    <row r="129" spans="2:15" x14ac:dyDescent="0.25">
      <c r="B129" s="119" t="s">
        <v>93</v>
      </c>
      <c r="C129" s="189">
        <v>7.6071662089708383</v>
      </c>
      <c r="D129" s="190">
        <v>8.9681275604158728E-3</v>
      </c>
      <c r="E129" s="189">
        <v>7.2370156754132999</v>
      </c>
      <c r="F129" s="190">
        <f t="shared" si="20"/>
        <v>-0.37015053355753835</v>
      </c>
      <c r="G129" s="189">
        <v>6.9267018861860477</v>
      </c>
      <c r="H129" s="190">
        <f t="shared" si="20"/>
        <v>-0.31031378922725228</v>
      </c>
      <c r="I129" s="189">
        <v>6.9971041900596891</v>
      </c>
      <c r="J129" s="190">
        <f t="shared" si="20"/>
        <v>7.0402303873641436E-2</v>
      </c>
      <c r="K129" s="189">
        <v>6.6929785888171134</v>
      </c>
      <c r="L129" s="190">
        <f t="shared" si="21"/>
        <v>-0.3041256012425757</v>
      </c>
      <c r="M129" s="189"/>
      <c r="N129" s="190"/>
    </row>
    <row r="130" spans="2:15" x14ac:dyDescent="0.25">
      <c r="B130" s="119" t="s">
        <v>95</v>
      </c>
      <c r="C130" s="189">
        <v>7.4396250000000004</v>
      </c>
      <c r="D130" s="190">
        <v>-0.4732360584018549</v>
      </c>
      <c r="E130" s="189">
        <v>7.7394258885548375</v>
      </c>
      <c r="F130" s="190">
        <f t="shared" si="20"/>
        <v>0.29980088855483711</v>
      </c>
      <c r="G130" s="189">
        <v>6.9646990380020366</v>
      </c>
      <c r="H130" s="190">
        <f t="shared" si="20"/>
        <v>-0.77472685055280088</v>
      </c>
      <c r="I130" s="189">
        <v>7.1482471596087249</v>
      </c>
      <c r="J130" s="190">
        <f t="shared" si="20"/>
        <v>0.18354812160668832</v>
      </c>
      <c r="K130" s="189">
        <v>6.9360909000299014</v>
      </c>
      <c r="L130" s="190">
        <f t="shared" si="21"/>
        <v>-0.21215625957882356</v>
      </c>
      <c r="M130" s="189"/>
      <c r="N130" s="190"/>
    </row>
    <row r="131" spans="2:15" ht="15.75" x14ac:dyDescent="0.25">
      <c r="B131" s="122" t="s">
        <v>32</v>
      </c>
      <c r="C131" s="191">
        <v>8.0109965119692017</v>
      </c>
      <c r="D131" s="192">
        <v>5.5865894708768238E-2</v>
      </c>
      <c r="E131" s="191">
        <v>7.4775465267941037</v>
      </c>
      <c r="F131" s="192">
        <f t="shared" si="20"/>
        <v>-0.53344998517509801</v>
      </c>
      <c r="G131" s="191">
        <v>7.3151504214895207</v>
      </c>
      <c r="H131" s="192">
        <f t="shared" si="20"/>
        <v>-0.16239610530458304</v>
      </c>
      <c r="I131" s="191">
        <v>7.2919783012521053</v>
      </c>
      <c r="J131" s="192">
        <f t="shared" si="20"/>
        <v>-2.3172120237415328E-2</v>
      </c>
      <c r="K131" s="191">
        <v>7.1072842722383207</v>
      </c>
      <c r="L131" s="192">
        <f t="shared" si="21"/>
        <v>-0.18469402901378462</v>
      </c>
      <c r="M131" s="191">
        <v>6.8256730267240613</v>
      </c>
      <c r="N131" s="192">
        <v>-0.17827856012386434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5"/>
      <c r="M134" s="125"/>
      <c r="N134" s="127"/>
    </row>
    <row r="136" spans="2:15" ht="48.75" customHeight="1" thickBot="1" x14ac:dyDescent="0.3">
      <c r="B136" s="283" t="s">
        <v>296</v>
      </c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5" t="s">
        <v>115</v>
      </c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</row>
    <row r="139" spans="2:15" ht="22.5" thickTop="1" thickBot="1" x14ac:dyDescent="0.3">
      <c r="B139" s="111"/>
      <c r="C139" s="307">
        <v>2020</v>
      </c>
      <c r="D139" s="308"/>
      <c r="E139" s="309">
        <v>2021</v>
      </c>
      <c r="F139" s="308"/>
      <c r="G139" s="309">
        <v>2022</v>
      </c>
      <c r="H139" s="308"/>
      <c r="I139" s="309">
        <v>2023</v>
      </c>
      <c r="J139" s="308"/>
      <c r="K139" s="309">
        <v>2024</v>
      </c>
      <c r="L139" s="308"/>
      <c r="M139" s="309">
        <v>2025</v>
      </c>
      <c r="N139" s="310"/>
    </row>
    <row r="140" spans="2:15" ht="16.5" thickTop="1" thickBot="1" x14ac:dyDescent="0.3">
      <c r="B140" s="87"/>
      <c r="C140" s="116" t="s">
        <v>71</v>
      </c>
      <c r="D140" s="117" t="str">
        <f>CONCATENATE("dif ",RIGHT(C139,2),"/",RIGHT(C139-1,2))</f>
        <v>dif 20/19</v>
      </c>
      <c r="E140" s="118" t="s">
        <v>71</v>
      </c>
      <c r="F140" s="117" t="str">
        <f>CONCATENATE("dif ",RIGHT(E139,2),"/",RIGHT(C139,2))</f>
        <v>dif 21/20</v>
      </c>
      <c r="G140" s="118" t="s">
        <v>71</v>
      </c>
      <c r="H140" s="117" t="str">
        <f>CONCATENATE("dif ",RIGHT(G139,2),"/",RIGHT(E139,2))</f>
        <v>dif 22/21</v>
      </c>
      <c r="I140" s="118" t="s">
        <v>71</v>
      </c>
      <c r="J140" s="117" t="str">
        <f>CONCATENATE("dif ",RIGHT(I139,2),"/",RIGHT(G139,2))</f>
        <v>dif 23/22</v>
      </c>
      <c r="K140" s="118" t="s">
        <v>71</v>
      </c>
      <c r="L140" s="117" t="str">
        <f>CONCATENATE("dif ",RIGHT(K139,2),"/",RIGHT(I139,2))</f>
        <v>dif 24/23</v>
      </c>
      <c r="M140" s="118" t="s">
        <v>71</v>
      </c>
      <c r="N140" s="117" t="str">
        <f>CONCATENATE("dif ",RIGHT(M139,2),"/",RIGHT(K139,2))</f>
        <v>dif 25/24</v>
      </c>
    </row>
    <row r="141" spans="2:15" x14ac:dyDescent="0.25">
      <c r="B141" s="119" t="s">
        <v>73</v>
      </c>
      <c r="C141" s="189">
        <v>9.5090715048025611</v>
      </c>
      <c r="D141" s="190">
        <v>-0.44855901728579184</v>
      </c>
      <c r="E141" s="189">
        <v>7.4402985074626864</v>
      </c>
      <c r="F141" s="190">
        <f t="shared" ref="F141:J143" si="22">IFERROR(E141-C141,"-")</f>
        <v>-2.0687729973398747</v>
      </c>
      <c r="G141" s="189">
        <v>7.9859154929577461</v>
      </c>
      <c r="H141" s="190">
        <f t="shared" si="22"/>
        <v>0.54561698549505966</v>
      </c>
      <c r="I141" s="189">
        <v>8.3375719769673697</v>
      </c>
      <c r="J141" s="190">
        <f t="shared" si="22"/>
        <v>0.35165648400962368</v>
      </c>
      <c r="K141" s="189">
        <v>8.2255583126550871</v>
      </c>
      <c r="L141" s="190">
        <f t="shared" ref="L141:L143" si="23">IFERROR(K141-I141,"-")</f>
        <v>-0.11201366431228266</v>
      </c>
      <c r="M141" s="189">
        <v>7.8507638072855466</v>
      </c>
      <c r="N141" s="190">
        <f t="shared" ref="N141:N144" si="24">IFERROR(M141-K141,"-")</f>
        <v>-0.37479450536954051</v>
      </c>
    </row>
    <row r="142" spans="2:15" x14ac:dyDescent="0.25">
      <c r="B142" s="119" t="s">
        <v>75</v>
      </c>
      <c r="C142" s="189">
        <v>9.3424392342439226</v>
      </c>
      <c r="D142" s="190">
        <v>-0.17490770453158788</v>
      </c>
      <c r="E142" s="189">
        <v>7.4991482112436119</v>
      </c>
      <c r="F142" s="190">
        <f t="shared" si="22"/>
        <v>-1.8432910230003108</v>
      </c>
      <c r="G142" s="189">
        <v>7.6964968152866238</v>
      </c>
      <c r="H142" s="190">
        <f t="shared" si="22"/>
        <v>0.19734860404301191</v>
      </c>
      <c r="I142" s="189">
        <v>8.6180293501048215</v>
      </c>
      <c r="J142" s="190">
        <f t="shared" si="22"/>
        <v>0.92153253481819775</v>
      </c>
      <c r="K142" s="189">
        <v>7.8953536184210522</v>
      </c>
      <c r="L142" s="190">
        <f t="shared" si="23"/>
        <v>-0.72267573168376931</v>
      </c>
      <c r="M142" s="189">
        <v>7.3172382671480145</v>
      </c>
      <c r="N142" s="190">
        <f t="shared" si="24"/>
        <v>-0.5781153512730377</v>
      </c>
    </row>
    <row r="143" spans="2:15" x14ac:dyDescent="0.25">
      <c r="B143" s="119" t="s">
        <v>77</v>
      </c>
      <c r="C143" s="189">
        <v>7.4761502743773747</v>
      </c>
      <c r="D143" s="190">
        <v>-0.79990908553680384</v>
      </c>
      <c r="E143" s="189">
        <v>8.8174386920980918</v>
      </c>
      <c r="F143" s="190">
        <f t="shared" si="22"/>
        <v>1.3412884177207172</v>
      </c>
      <c r="G143" s="189">
        <v>7.957861469581248</v>
      </c>
      <c r="H143" s="190">
        <f t="shared" si="22"/>
        <v>-0.85957722251684388</v>
      </c>
      <c r="I143" s="189">
        <v>6.9426764585883314</v>
      </c>
      <c r="J143" s="190">
        <f t="shared" si="22"/>
        <v>-1.0151850109929166</v>
      </c>
      <c r="K143" s="189">
        <v>7.061682607846965</v>
      </c>
      <c r="L143" s="190">
        <f t="shared" si="23"/>
        <v>0.11900614925863362</v>
      </c>
      <c r="M143" s="189">
        <v>7.015480498592682</v>
      </c>
      <c r="N143" s="190">
        <f t="shared" si="24"/>
        <v>-4.620210925428303E-2</v>
      </c>
    </row>
    <row r="144" spans="2:15" x14ac:dyDescent="0.25">
      <c r="B144" s="119" t="s">
        <v>79</v>
      </c>
      <c r="C144" s="189" t="s">
        <v>250</v>
      </c>
      <c r="D144" s="190" t="s">
        <v>250</v>
      </c>
      <c r="E144" s="189">
        <v>6.8098720292504566</v>
      </c>
      <c r="F144" s="190" t="str">
        <f>IFERROR(E144-C144,"-")</f>
        <v>-</v>
      </c>
      <c r="G144" s="189">
        <v>7.6099382080329558</v>
      </c>
      <c r="H144" s="190">
        <f>IFERROR(G144-E144,"-")</f>
        <v>0.80006617878249919</v>
      </c>
      <c r="I144" s="189">
        <v>7.6405925155925152</v>
      </c>
      <c r="J144" s="190">
        <f>IFERROR(I144-G144,"-")</f>
        <v>3.0654307559559335E-2</v>
      </c>
      <c r="K144" s="189">
        <v>8.7732676138011012</v>
      </c>
      <c r="L144" s="190">
        <f>IFERROR(K144-I144,"-")</f>
        <v>1.132675098208586</v>
      </c>
      <c r="M144" s="189">
        <v>6.9936764064544263</v>
      </c>
      <c r="N144" s="190">
        <f t="shared" si="24"/>
        <v>-1.7795912073466749</v>
      </c>
    </row>
    <row r="145" spans="1:15" x14ac:dyDescent="0.25">
      <c r="B145" s="119" t="s">
        <v>81</v>
      </c>
      <c r="C145" s="189" t="s">
        <v>250</v>
      </c>
      <c r="D145" s="190" t="s">
        <v>250</v>
      </c>
      <c r="E145" s="189">
        <v>6.4708171206225682</v>
      </c>
      <c r="F145" s="190" t="str">
        <f t="shared" ref="F145:J153" si="25">IFERROR(E145-C145,"-")</f>
        <v>-</v>
      </c>
      <c r="G145" s="189">
        <v>8.9834313201496521</v>
      </c>
      <c r="H145" s="190">
        <f t="shared" si="25"/>
        <v>2.5126141995270839</v>
      </c>
      <c r="I145" s="189">
        <v>8.4921241050119338</v>
      </c>
      <c r="J145" s="190">
        <f t="shared" si="25"/>
        <v>-0.49130721513771825</v>
      </c>
      <c r="K145" s="189">
        <v>6.7299377061194576</v>
      </c>
      <c r="L145" s="190">
        <f t="shared" ref="L145:L153" si="26">IFERROR(K145-I145,"-")</f>
        <v>-1.7621863988924762</v>
      </c>
      <c r="M145" s="189"/>
      <c r="N145" s="190"/>
    </row>
    <row r="146" spans="1:15" x14ac:dyDescent="0.25">
      <c r="B146" s="119" t="s">
        <v>83</v>
      </c>
      <c r="C146" s="189" t="s">
        <v>250</v>
      </c>
      <c r="D146" s="190" t="s">
        <v>250</v>
      </c>
      <c r="E146" s="189">
        <v>8.1428571428571423</v>
      </c>
      <c r="F146" s="190" t="str">
        <f t="shared" si="25"/>
        <v>-</v>
      </c>
      <c r="G146" s="189">
        <v>8.091552226383687</v>
      </c>
      <c r="H146" s="190">
        <f t="shared" si="25"/>
        <v>-5.1304916473455364E-2</v>
      </c>
      <c r="I146" s="189">
        <v>7.9044607190412783</v>
      </c>
      <c r="J146" s="190">
        <f t="shared" si="25"/>
        <v>-0.18709150734240865</v>
      </c>
      <c r="K146" s="189">
        <v>8.5098308184727944</v>
      </c>
      <c r="L146" s="190">
        <f t="shared" si="26"/>
        <v>0.6053700994315161</v>
      </c>
      <c r="M146" s="189"/>
      <c r="N146" s="190"/>
    </row>
    <row r="147" spans="1:15" x14ac:dyDescent="0.25">
      <c r="B147" s="119" t="s">
        <v>85</v>
      </c>
      <c r="C147" s="189" t="s">
        <v>250</v>
      </c>
      <c r="D147" s="190" t="s">
        <v>250</v>
      </c>
      <c r="E147" s="189">
        <v>8.5867530597552193</v>
      </c>
      <c r="F147" s="190" t="str">
        <f t="shared" si="25"/>
        <v>-</v>
      </c>
      <c r="G147" s="189">
        <v>8.8038082284937094</v>
      </c>
      <c r="H147" s="190">
        <f t="shared" si="25"/>
        <v>0.21705516873849007</v>
      </c>
      <c r="I147" s="189">
        <v>8.2872928176795586</v>
      </c>
      <c r="J147" s="190">
        <f t="shared" si="25"/>
        <v>-0.51651541081415075</v>
      </c>
      <c r="K147" s="189">
        <v>8.7405295315682281</v>
      </c>
      <c r="L147" s="190">
        <f t="shared" si="26"/>
        <v>0.45323671388866948</v>
      </c>
      <c r="M147" s="189"/>
      <c r="N147" s="190"/>
    </row>
    <row r="148" spans="1:15" x14ac:dyDescent="0.25">
      <c r="B148" s="119" t="s">
        <v>87</v>
      </c>
      <c r="C148" s="189">
        <v>8.481906443071491</v>
      </c>
      <c r="D148" s="190">
        <v>-0.93244111413320852</v>
      </c>
      <c r="E148" s="189">
        <v>9.3118971061093241</v>
      </c>
      <c r="F148" s="190">
        <f t="shared" si="25"/>
        <v>0.82999066303783309</v>
      </c>
      <c r="G148" s="189">
        <v>9.3174354964816271</v>
      </c>
      <c r="H148" s="190">
        <f t="shared" si="25"/>
        <v>5.5383903723029704E-3</v>
      </c>
      <c r="I148" s="189">
        <v>7.833650190114068</v>
      </c>
      <c r="J148" s="190">
        <f t="shared" si="25"/>
        <v>-1.483785306367559</v>
      </c>
      <c r="K148" s="189">
        <v>8.2956239870340358</v>
      </c>
      <c r="L148" s="190">
        <f t="shared" si="26"/>
        <v>0.46197379691996776</v>
      </c>
      <c r="M148" s="189"/>
      <c r="N148" s="190"/>
    </row>
    <row r="149" spans="1:15" x14ac:dyDescent="0.25">
      <c r="B149" s="119" t="s">
        <v>89</v>
      </c>
      <c r="C149" s="189">
        <v>11.390756302521009</v>
      </c>
      <c r="D149" s="190">
        <v>2.2428429374919538</v>
      </c>
      <c r="E149" s="189">
        <v>7.0184448462929474</v>
      </c>
      <c r="F149" s="190">
        <f t="shared" si="25"/>
        <v>-4.3723114562280614</v>
      </c>
      <c r="G149" s="189">
        <v>7.8615384615384611</v>
      </c>
      <c r="H149" s="190">
        <f t="shared" si="25"/>
        <v>0.84309361524551374</v>
      </c>
      <c r="I149" s="189">
        <v>9.021781534460338</v>
      </c>
      <c r="J149" s="190">
        <f t="shared" si="25"/>
        <v>1.1602430729218769</v>
      </c>
      <c r="K149" s="189">
        <v>8.4622434017595314</v>
      </c>
      <c r="L149" s="190">
        <f t="shared" si="26"/>
        <v>-0.55953813270080666</v>
      </c>
      <c r="M149" s="189"/>
      <c r="N149" s="190"/>
    </row>
    <row r="150" spans="1:15" x14ac:dyDescent="0.25">
      <c r="A150" s="125"/>
      <c r="B150" s="119" t="s">
        <v>91</v>
      </c>
      <c r="C150" s="189">
        <v>4.0893371757925072</v>
      </c>
      <c r="D150" s="190">
        <v>-4.185494961276258</v>
      </c>
      <c r="E150" s="189">
        <v>7.649340770791075</v>
      </c>
      <c r="F150" s="190">
        <f t="shared" si="25"/>
        <v>3.5600035949985678</v>
      </c>
      <c r="G150" s="189">
        <v>6.9212454212454215</v>
      </c>
      <c r="H150" s="190">
        <f t="shared" si="25"/>
        <v>-0.72809534954565347</v>
      </c>
      <c r="I150" s="189">
        <v>7.6678996036988112</v>
      </c>
      <c r="J150" s="190">
        <f t="shared" si="25"/>
        <v>0.74665418245338966</v>
      </c>
      <c r="K150" s="189">
        <v>7.5347514222112295</v>
      </c>
      <c r="L150" s="190">
        <f t="shared" si="26"/>
        <v>-0.13314818148758167</v>
      </c>
      <c r="M150" s="189"/>
      <c r="N150" s="190"/>
    </row>
    <row r="151" spans="1:15" x14ac:dyDescent="0.25">
      <c r="B151" s="119" t="s">
        <v>93</v>
      </c>
      <c r="C151" s="189">
        <v>7.0916473317865432</v>
      </c>
      <c r="D151" s="190">
        <v>-1.5586769719143341</v>
      </c>
      <c r="E151" s="189">
        <v>8.677560868611538</v>
      </c>
      <c r="F151" s="190">
        <f t="shared" si="25"/>
        <v>1.5859135368249948</v>
      </c>
      <c r="G151" s="189">
        <v>7.9767991407089154</v>
      </c>
      <c r="H151" s="190">
        <f t="shared" si="25"/>
        <v>-0.70076172790262259</v>
      </c>
      <c r="I151" s="189">
        <v>7.7531120331950207</v>
      </c>
      <c r="J151" s="190">
        <f t="shared" si="25"/>
        <v>-0.22368710751389465</v>
      </c>
      <c r="K151" s="189">
        <v>8.7660125080871261</v>
      </c>
      <c r="L151" s="190">
        <f t="shared" si="26"/>
        <v>1.0129004748921053</v>
      </c>
      <c r="M151" s="189"/>
      <c r="N151" s="190"/>
    </row>
    <row r="152" spans="1:15" x14ac:dyDescent="0.25">
      <c r="B152" s="119" t="s">
        <v>95</v>
      </c>
      <c r="C152" s="189">
        <v>8.4836065573770494</v>
      </c>
      <c r="D152" s="190">
        <v>-1.8292216496747127</v>
      </c>
      <c r="E152" s="189">
        <v>8.1219634360130222</v>
      </c>
      <c r="F152" s="190">
        <f t="shared" si="25"/>
        <v>-0.36164312136402721</v>
      </c>
      <c r="G152" s="189">
        <v>7.4764606977721728</v>
      </c>
      <c r="H152" s="190">
        <f t="shared" si="25"/>
        <v>-0.64550273824084936</v>
      </c>
      <c r="I152" s="189">
        <v>7.5746733668341708</v>
      </c>
      <c r="J152" s="190">
        <f t="shared" si="25"/>
        <v>9.8212669061997993E-2</v>
      </c>
      <c r="K152" s="189">
        <v>8.1038483852252945</v>
      </c>
      <c r="L152" s="190">
        <f t="shared" si="26"/>
        <v>0.52917501839112369</v>
      </c>
      <c r="M152" s="189"/>
      <c r="N152" s="190"/>
    </row>
    <row r="153" spans="1:15" ht="15.75" x14ac:dyDescent="0.25">
      <c r="B153" s="122" t="s">
        <v>32</v>
      </c>
      <c r="C153" s="191">
        <v>8.6537533263196984</v>
      </c>
      <c r="D153" s="192">
        <v>-0.33317440406712606</v>
      </c>
      <c r="E153" s="191">
        <v>8.0097500686624556</v>
      </c>
      <c r="F153" s="192">
        <f t="shared" si="25"/>
        <v>-0.64400325765724276</v>
      </c>
      <c r="G153" s="191">
        <v>7.9646805896805901</v>
      </c>
      <c r="H153" s="192">
        <f t="shared" si="25"/>
        <v>-4.5069478981865529E-2</v>
      </c>
      <c r="I153" s="191">
        <v>7.9405313185474045</v>
      </c>
      <c r="J153" s="192">
        <f t="shared" si="25"/>
        <v>-2.4149271133185657E-2</v>
      </c>
      <c r="K153" s="191">
        <v>8.0473697220287193</v>
      </c>
      <c r="L153" s="192">
        <f t="shared" si="26"/>
        <v>0.10683840348131479</v>
      </c>
      <c r="M153" s="191">
        <v>7.2780731079081491</v>
      </c>
      <c r="N153" s="192">
        <v>-0.62230476911005805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5"/>
      <c r="N156" s="128"/>
    </row>
    <row r="158" spans="1:15" ht="48.75" customHeight="1" thickBot="1" x14ac:dyDescent="0.3">
      <c r="B158" s="283" t="s">
        <v>297</v>
      </c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5" t="s">
        <v>118</v>
      </c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</row>
    <row r="161" spans="2:14" ht="22.5" thickTop="1" thickBot="1" x14ac:dyDescent="0.3">
      <c r="B161" s="111"/>
      <c r="C161" s="307">
        <v>2020</v>
      </c>
      <c r="D161" s="308"/>
      <c r="E161" s="309">
        <v>2021</v>
      </c>
      <c r="F161" s="308"/>
      <c r="G161" s="309">
        <v>2022</v>
      </c>
      <c r="H161" s="308"/>
      <c r="I161" s="309">
        <v>2023</v>
      </c>
      <c r="J161" s="308"/>
      <c r="K161" s="309">
        <v>2024</v>
      </c>
      <c r="L161" s="308"/>
      <c r="M161" s="309">
        <v>2025</v>
      </c>
      <c r="N161" s="310"/>
    </row>
    <row r="162" spans="2:14" ht="16.5" thickTop="1" thickBot="1" x14ac:dyDescent="0.3">
      <c r="B162" s="87"/>
      <c r="C162" s="116" t="s">
        <v>71</v>
      </c>
      <c r="D162" s="117" t="str">
        <f>CONCATENATE("dif ",RIGHT(C161,2),"/",RIGHT(C161-1,2))</f>
        <v>dif 20/19</v>
      </c>
      <c r="E162" s="118" t="s">
        <v>71</v>
      </c>
      <c r="F162" s="117" t="str">
        <f>CONCATENATE("dif ",RIGHT(E161,2),"/",RIGHT(C161,2))</f>
        <v>dif 21/20</v>
      </c>
      <c r="G162" s="118" t="s">
        <v>71</v>
      </c>
      <c r="H162" s="117" t="str">
        <f>CONCATENATE("dif ",RIGHT(G161,2),"/",RIGHT(E161,2))</f>
        <v>dif 22/21</v>
      </c>
      <c r="I162" s="118" t="s">
        <v>71</v>
      </c>
      <c r="J162" s="117" t="str">
        <f>CONCATENATE("dif ",RIGHT(I161,2),"/",RIGHT(G161,2))</f>
        <v>dif 23/22</v>
      </c>
      <c r="K162" s="118" t="s">
        <v>71</v>
      </c>
      <c r="L162" s="117" t="str">
        <f>CONCATENATE("dif ",RIGHT(K161,2),"/",RIGHT(I161,2))</f>
        <v>dif 24/23</v>
      </c>
      <c r="M162" s="118" t="s">
        <v>71</v>
      </c>
      <c r="N162" s="117" t="str">
        <f>CONCATENATE("dif ",RIGHT(M161,2),"/",RIGHT(K161,2))</f>
        <v>dif 25/24</v>
      </c>
    </row>
    <row r="163" spans="2:14" x14ac:dyDescent="0.25">
      <c r="B163" s="119" t="s">
        <v>73</v>
      </c>
      <c r="C163" s="189">
        <v>7.7611301369863011</v>
      </c>
      <c r="D163" s="190">
        <v>-0.55959603547965919</v>
      </c>
      <c r="E163" s="189">
        <v>5.3532684283727399</v>
      </c>
      <c r="F163" s="190">
        <f t="shared" ref="F163:J165" si="27">IFERROR(E163-C163,"-")</f>
        <v>-2.4078617086135612</v>
      </c>
      <c r="G163" s="189">
        <v>7.27756445419638</v>
      </c>
      <c r="H163" s="190">
        <f t="shared" si="27"/>
        <v>1.9242960258236401</v>
      </c>
      <c r="I163" s="189">
        <v>8.6011770031688553</v>
      </c>
      <c r="J163" s="190">
        <f t="shared" si="27"/>
        <v>1.3236125489724753</v>
      </c>
      <c r="K163" s="189">
        <v>8.8268962308050263</v>
      </c>
      <c r="L163" s="190">
        <f t="shared" ref="L163:L165" si="28">IFERROR(K163-I163,"-")</f>
        <v>0.22571922763617103</v>
      </c>
      <c r="M163" s="189">
        <v>8.8061916878710775</v>
      </c>
      <c r="N163" s="190">
        <f t="shared" ref="N163:N166" si="29">IFERROR(M163-K163,"-")</f>
        <v>-2.0704542933948744E-2</v>
      </c>
    </row>
    <row r="164" spans="2:14" x14ac:dyDescent="0.25">
      <c r="B164" s="119" t="s">
        <v>75</v>
      </c>
      <c r="C164" s="189">
        <v>7.2339095255608683</v>
      </c>
      <c r="D164" s="190">
        <v>-0.32059867116044316</v>
      </c>
      <c r="E164" s="189">
        <v>5.2528409090909092</v>
      </c>
      <c r="F164" s="190">
        <f t="shared" si="27"/>
        <v>-1.9810686164699591</v>
      </c>
      <c r="G164" s="189">
        <v>6.850265352539803</v>
      </c>
      <c r="H164" s="190">
        <f t="shared" si="27"/>
        <v>1.5974244434488938</v>
      </c>
      <c r="I164" s="189">
        <v>7.0878425860857339</v>
      </c>
      <c r="J164" s="190">
        <f t="shared" si="27"/>
        <v>0.23757723354593097</v>
      </c>
      <c r="K164" s="189">
        <v>6.7028140013726834</v>
      </c>
      <c r="L164" s="190">
        <f t="shared" si="28"/>
        <v>-0.38502858471305057</v>
      </c>
      <c r="M164" s="189">
        <v>7.1715417428397314</v>
      </c>
      <c r="N164" s="190">
        <f t="shared" si="29"/>
        <v>0.4687277414670481</v>
      </c>
    </row>
    <row r="165" spans="2:14" x14ac:dyDescent="0.25">
      <c r="B165" s="119" t="s">
        <v>77</v>
      </c>
      <c r="C165" s="189">
        <v>7.821236559139785</v>
      </c>
      <c r="D165" s="190">
        <v>1.0018057446157416</v>
      </c>
      <c r="E165" s="189">
        <v>6.3903548680618742</v>
      </c>
      <c r="F165" s="190">
        <f t="shared" si="27"/>
        <v>-1.4308816910779107</v>
      </c>
      <c r="G165" s="189">
        <v>6.9960352422907492</v>
      </c>
      <c r="H165" s="190">
        <f t="shared" si="27"/>
        <v>0.605680374228875</v>
      </c>
      <c r="I165" s="189">
        <v>8.7546928327645048</v>
      </c>
      <c r="J165" s="190">
        <f t="shared" si="27"/>
        <v>1.7586575904737556</v>
      </c>
      <c r="K165" s="189">
        <v>8.3068920676202858</v>
      </c>
      <c r="L165" s="190">
        <f t="shared" si="28"/>
        <v>-0.44780076514421907</v>
      </c>
      <c r="M165" s="189">
        <v>7.7336080929186961</v>
      </c>
      <c r="N165" s="190">
        <f t="shared" si="29"/>
        <v>-0.57328397470158965</v>
      </c>
    </row>
    <row r="166" spans="2:14" x14ac:dyDescent="0.25">
      <c r="B166" s="119" t="s">
        <v>79</v>
      </c>
      <c r="C166" s="189" t="s">
        <v>250</v>
      </c>
      <c r="D166" s="190" t="s">
        <v>250</v>
      </c>
      <c r="E166" s="189">
        <v>5.1320987654320991</v>
      </c>
      <c r="F166" s="190" t="str">
        <f>IFERROR(E166-C166,"-")</f>
        <v>-</v>
      </c>
      <c r="G166" s="189">
        <v>5.7793180966654178</v>
      </c>
      <c r="H166" s="190">
        <f>IFERROR(G166-E166,"-")</f>
        <v>0.64721933123331876</v>
      </c>
      <c r="I166" s="189">
        <v>7.087134502923977</v>
      </c>
      <c r="J166" s="190">
        <f>IFERROR(I166-G166,"-")</f>
        <v>1.3078164062585591</v>
      </c>
      <c r="K166" s="189">
        <v>7.6285998013902683</v>
      </c>
      <c r="L166" s="190">
        <f>IFERROR(K166-I166,"-")</f>
        <v>0.54146529846629132</v>
      </c>
      <c r="M166" s="189">
        <v>7.1565849923430322</v>
      </c>
      <c r="N166" s="190">
        <f t="shared" si="29"/>
        <v>-0.47201480904723603</v>
      </c>
    </row>
    <row r="167" spans="2:14" x14ac:dyDescent="0.25">
      <c r="B167" s="119" t="s">
        <v>81</v>
      </c>
      <c r="C167" s="189" t="s">
        <v>250</v>
      </c>
      <c r="D167" s="190" t="s">
        <v>250</v>
      </c>
      <c r="E167" s="189">
        <v>5.4194139194139197</v>
      </c>
      <c r="F167" s="190" t="str">
        <f t="shared" ref="F167:J175" si="30">IFERROR(E167-C167,"-")</f>
        <v>-</v>
      </c>
      <c r="G167" s="189">
        <v>6.5626134301270413</v>
      </c>
      <c r="H167" s="190">
        <f t="shared" si="30"/>
        <v>1.1431995107131216</v>
      </c>
      <c r="I167" s="189">
        <v>8.4859525899912196</v>
      </c>
      <c r="J167" s="190">
        <f t="shared" si="30"/>
        <v>1.9233391598641782</v>
      </c>
      <c r="K167" s="189">
        <v>8.477672530446549</v>
      </c>
      <c r="L167" s="190">
        <f t="shared" ref="L167:L175" si="31">IFERROR(K167-I167,"-")</f>
        <v>-8.2800595446705927E-3</v>
      </c>
      <c r="M167" s="189"/>
      <c r="N167" s="190"/>
    </row>
    <row r="168" spans="2:14" x14ac:dyDescent="0.25">
      <c r="B168" s="119" t="s">
        <v>83</v>
      </c>
      <c r="C168" s="189" t="s">
        <v>250</v>
      </c>
      <c r="D168" s="190" t="s">
        <v>250</v>
      </c>
      <c r="E168" s="189">
        <v>6.1223491027732466</v>
      </c>
      <c r="F168" s="190" t="str">
        <f t="shared" si="30"/>
        <v>-</v>
      </c>
      <c r="G168" s="189">
        <v>7.2028608582574769</v>
      </c>
      <c r="H168" s="190">
        <f t="shared" si="30"/>
        <v>1.0805117554842303</v>
      </c>
      <c r="I168" s="189">
        <v>9.0575418994413415</v>
      </c>
      <c r="J168" s="190">
        <f t="shared" si="30"/>
        <v>1.8546810411838646</v>
      </c>
      <c r="K168" s="189">
        <v>8.6951278340569225</v>
      </c>
      <c r="L168" s="190">
        <f t="shared" si="31"/>
        <v>-0.362414065384419</v>
      </c>
      <c r="M168" s="189"/>
      <c r="N168" s="190"/>
    </row>
    <row r="169" spans="2:14" x14ac:dyDescent="0.25">
      <c r="B169" s="119" t="s">
        <v>85</v>
      </c>
      <c r="C169" s="189" t="s">
        <v>250</v>
      </c>
      <c r="D169" s="190" t="s">
        <v>250</v>
      </c>
      <c r="E169" s="189">
        <v>7.2056772908366531</v>
      </c>
      <c r="F169" s="190" t="str">
        <f t="shared" si="30"/>
        <v>-</v>
      </c>
      <c r="G169" s="189">
        <v>7.3701103309929792</v>
      </c>
      <c r="H169" s="190">
        <f t="shared" si="30"/>
        <v>0.16443304015632609</v>
      </c>
      <c r="I169" s="189">
        <v>8.1836337067705802</v>
      </c>
      <c r="J169" s="190">
        <f t="shared" si="30"/>
        <v>0.81352337577760103</v>
      </c>
      <c r="K169" s="189">
        <v>9.6268456375838927</v>
      </c>
      <c r="L169" s="190">
        <f t="shared" si="31"/>
        <v>1.4432119308133124</v>
      </c>
      <c r="M169" s="189"/>
      <c r="N169" s="190"/>
    </row>
    <row r="170" spans="2:14" x14ac:dyDescent="0.25">
      <c r="B170" s="119" t="s">
        <v>87</v>
      </c>
      <c r="C170" s="189">
        <v>7.9475890985324948</v>
      </c>
      <c r="D170" s="190">
        <v>-0.77331094473881556</v>
      </c>
      <c r="E170" s="189">
        <v>8.1553235908141968</v>
      </c>
      <c r="F170" s="190">
        <f t="shared" si="30"/>
        <v>0.20773449228170193</v>
      </c>
      <c r="G170" s="189">
        <v>9.1632016632016633</v>
      </c>
      <c r="H170" s="190">
        <f t="shared" si="30"/>
        <v>1.0078780723874665</v>
      </c>
      <c r="I170" s="189">
        <v>9.676109215017064</v>
      </c>
      <c r="J170" s="190">
        <f t="shared" si="30"/>
        <v>0.51290755181540071</v>
      </c>
      <c r="K170" s="189">
        <v>8.7766185946609383</v>
      </c>
      <c r="L170" s="190">
        <f t="shared" si="31"/>
        <v>-0.8994906203561257</v>
      </c>
      <c r="M170" s="189"/>
      <c r="N170" s="190"/>
    </row>
    <row r="171" spans="2:14" x14ac:dyDescent="0.25">
      <c r="B171" s="119" t="s">
        <v>89</v>
      </c>
      <c r="C171" s="189">
        <v>6.5869565217391308</v>
      </c>
      <c r="D171" s="190">
        <v>-0.75996983249093653</v>
      </c>
      <c r="E171" s="189">
        <v>6.6915278783490226</v>
      </c>
      <c r="F171" s="190">
        <f t="shared" si="30"/>
        <v>0.10457135660989181</v>
      </c>
      <c r="G171" s="189">
        <v>8.2704333516182125</v>
      </c>
      <c r="H171" s="190">
        <f t="shared" si="30"/>
        <v>1.5789054732691898</v>
      </c>
      <c r="I171" s="189">
        <v>10.120506329113924</v>
      </c>
      <c r="J171" s="190">
        <f t="shared" si="30"/>
        <v>1.8500729774957119</v>
      </c>
      <c r="K171" s="189">
        <v>9.769729729729729</v>
      </c>
      <c r="L171" s="190">
        <f t="shared" si="31"/>
        <v>-0.35077659938419536</v>
      </c>
      <c r="M171" s="189"/>
      <c r="N171" s="190"/>
    </row>
    <row r="172" spans="2:14" x14ac:dyDescent="0.25">
      <c r="B172" s="119" t="s">
        <v>91</v>
      </c>
      <c r="C172" s="189">
        <v>5.5279225614296355</v>
      </c>
      <c r="D172" s="190">
        <v>-1.2002471474998169</v>
      </c>
      <c r="E172" s="189">
        <v>5.5348399246704334</v>
      </c>
      <c r="F172" s="190">
        <f t="shared" si="30"/>
        <v>6.9173632407979468E-3</v>
      </c>
      <c r="G172" s="189">
        <v>6.9806382215847975</v>
      </c>
      <c r="H172" s="190">
        <f t="shared" si="30"/>
        <v>1.4457982969143641</v>
      </c>
      <c r="I172" s="189">
        <v>8.2170378225521379</v>
      </c>
      <c r="J172" s="190">
        <f t="shared" si="30"/>
        <v>1.2363996009673404</v>
      </c>
      <c r="K172" s="189">
        <v>7.9131231671554252</v>
      </c>
      <c r="L172" s="190">
        <f t="shared" si="31"/>
        <v>-0.3039146553967127</v>
      </c>
      <c r="M172" s="189"/>
      <c r="N172" s="190"/>
    </row>
    <row r="173" spans="2:14" x14ac:dyDescent="0.25">
      <c r="B173" s="119" t="s">
        <v>93</v>
      </c>
      <c r="C173" s="189">
        <v>6.1956521739130439</v>
      </c>
      <c r="D173" s="190">
        <v>-0.32657547630678962</v>
      </c>
      <c r="E173" s="189">
        <v>6.7884700665188467</v>
      </c>
      <c r="F173" s="190">
        <f t="shared" si="30"/>
        <v>0.59281789260580275</v>
      </c>
      <c r="G173" s="189">
        <v>7.6692268305171529</v>
      </c>
      <c r="H173" s="190">
        <f t="shared" si="30"/>
        <v>0.88075676399830627</v>
      </c>
      <c r="I173" s="189">
        <v>9.6416397973284198</v>
      </c>
      <c r="J173" s="190">
        <f t="shared" si="30"/>
        <v>1.9724129668112669</v>
      </c>
      <c r="K173" s="189">
        <v>8.7458977965307074</v>
      </c>
      <c r="L173" s="190">
        <f t="shared" si="31"/>
        <v>-0.89574200079771238</v>
      </c>
      <c r="M173" s="189"/>
      <c r="N173" s="190"/>
    </row>
    <row r="174" spans="2:14" x14ac:dyDescent="0.25">
      <c r="B174" s="119" t="s">
        <v>95</v>
      </c>
      <c r="C174" s="189">
        <v>5.0719225449515903</v>
      </c>
      <c r="D174" s="190">
        <v>-1.7471842950710217</v>
      </c>
      <c r="E174" s="189">
        <v>6.5944086021505379</v>
      </c>
      <c r="F174" s="190">
        <f t="shared" si="30"/>
        <v>1.5224860571989476</v>
      </c>
      <c r="G174" s="189">
        <v>7.4792987691160011</v>
      </c>
      <c r="H174" s="190">
        <f t="shared" si="30"/>
        <v>0.88489016696546319</v>
      </c>
      <c r="I174" s="189">
        <v>9.2547491475888943</v>
      </c>
      <c r="J174" s="190">
        <f t="shared" si="30"/>
        <v>1.7754503784728932</v>
      </c>
      <c r="K174" s="189">
        <v>8.897830018083182</v>
      </c>
      <c r="L174" s="190">
        <f t="shared" si="31"/>
        <v>-0.35691912950571236</v>
      </c>
      <c r="M174" s="189"/>
      <c r="N174" s="190"/>
    </row>
    <row r="175" spans="2:14" ht="15.75" x14ac:dyDescent="0.25">
      <c r="B175" s="122" t="s">
        <v>32</v>
      </c>
      <c r="C175" s="191">
        <v>6.9931972789115644</v>
      </c>
      <c r="D175" s="192">
        <v>-0.3170670111929228</v>
      </c>
      <c r="E175" s="191">
        <v>6.3951503589537628</v>
      </c>
      <c r="F175" s="192">
        <f t="shared" si="30"/>
        <v>-0.59804691995780157</v>
      </c>
      <c r="G175" s="191">
        <v>7.2943743582220915</v>
      </c>
      <c r="H175" s="192">
        <f t="shared" si="30"/>
        <v>0.89922399926832863</v>
      </c>
      <c r="I175" s="191">
        <v>8.5747456571389016</v>
      </c>
      <c r="J175" s="192">
        <f t="shared" si="30"/>
        <v>1.2803712989168101</v>
      </c>
      <c r="K175" s="191">
        <v>8.4420922400164962</v>
      </c>
      <c r="L175" s="192">
        <f t="shared" si="31"/>
        <v>-0.13265341712240541</v>
      </c>
      <c r="M175" s="191">
        <v>7.6582730519183224</v>
      </c>
      <c r="N175" s="192">
        <v>-0.10912180901902691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9"/>
      <c r="L177" s="107"/>
      <c r="M177" s="107"/>
      <c r="N177" s="107"/>
    </row>
    <row r="180" spans="1:15" ht="48.75" customHeight="1" thickBot="1" x14ac:dyDescent="0.3">
      <c r="B180" s="283" t="s">
        <v>298</v>
      </c>
      <c r="C180" s="283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5" t="s">
        <v>121</v>
      </c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</row>
    <row r="183" spans="1:15" ht="22.5" thickTop="1" thickBot="1" x14ac:dyDescent="0.3">
      <c r="B183" s="111"/>
      <c r="C183" s="307">
        <v>2020</v>
      </c>
      <c r="D183" s="308"/>
      <c r="E183" s="309">
        <v>2021</v>
      </c>
      <c r="F183" s="308"/>
      <c r="G183" s="309">
        <v>2022</v>
      </c>
      <c r="H183" s="308"/>
      <c r="I183" s="309">
        <v>2023</v>
      </c>
      <c r="J183" s="308"/>
      <c r="K183" s="309">
        <v>2024</v>
      </c>
      <c r="L183" s="308"/>
      <c r="M183" s="309">
        <v>2025</v>
      </c>
      <c r="N183" s="310"/>
    </row>
    <row r="184" spans="1:15" ht="16.5" thickTop="1" thickBot="1" x14ac:dyDescent="0.3">
      <c r="B184" s="87"/>
      <c r="C184" s="116" t="s">
        <v>71</v>
      </c>
      <c r="D184" s="117" t="str">
        <f>CONCATENATE("dif ",RIGHT(C183,2),"/",RIGHT(C183-1,2))</f>
        <v>dif 20/19</v>
      </c>
      <c r="E184" s="118" t="s">
        <v>71</v>
      </c>
      <c r="F184" s="117" t="str">
        <f>CONCATENATE("dif ",RIGHT(E183,2),"/",RIGHT(C183,2))</f>
        <v>dif 21/20</v>
      </c>
      <c r="G184" s="118" t="s">
        <v>71</v>
      </c>
      <c r="H184" s="117" t="str">
        <f>CONCATENATE("dif ",RIGHT(G183,2),"/",RIGHT(E183,2))</f>
        <v>dif 22/21</v>
      </c>
      <c r="I184" s="118" t="s">
        <v>71</v>
      </c>
      <c r="J184" s="117" t="str">
        <f>CONCATENATE("dif ",RIGHT(I183,2),"/",RIGHT(G183,2))</f>
        <v>dif 23/22</v>
      </c>
      <c r="K184" s="118" t="s">
        <v>71</v>
      </c>
      <c r="L184" s="117" t="str">
        <f>CONCATENATE("dif ",RIGHT(K183,2),"/",RIGHT(I183,2))</f>
        <v>dif 24/23</v>
      </c>
      <c r="M184" s="118" t="s">
        <v>71</v>
      </c>
      <c r="N184" s="117" t="str">
        <f>CONCATENATE("dif ",RIGHT(M183,2),"/",RIGHT(K183,2))</f>
        <v>dif 25/24</v>
      </c>
    </row>
    <row r="185" spans="1:15" x14ac:dyDescent="0.25">
      <c r="A185" s="125"/>
      <c r="B185" s="119" t="s">
        <v>73</v>
      </c>
      <c r="C185" s="189">
        <v>8.7057728119180631</v>
      </c>
      <c r="D185" s="190">
        <v>0.31876789346090462</v>
      </c>
      <c r="E185" s="189">
        <v>8.28169014084507</v>
      </c>
      <c r="F185" s="190">
        <f t="shared" ref="F185:J187" si="32">IFERROR(E185-C185,"-")</f>
        <v>-0.42408267107299302</v>
      </c>
      <c r="G185" s="189">
        <v>8.8435324294613409</v>
      </c>
      <c r="H185" s="190">
        <f t="shared" si="32"/>
        <v>0.56184228861627084</v>
      </c>
      <c r="I185" s="189">
        <v>8.3992114342040409</v>
      </c>
      <c r="J185" s="190">
        <f t="shared" si="32"/>
        <v>-0.44432099525729996</v>
      </c>
      <c r="K185" s="189">
        <v>8.608603667136812</v>
      </c>
      <c r="L185" s="190">
        <f t="shared" ref="L185:L187" si="33">IFERROR(K185-I185,"-")</f>
        <v>0.20939223293277109</v>
      </c>
      <c r="M185" s="189">
        <v>9.9277667329357193</v>
      </c>
      <c r="N185" s="190">
        <f t="shared" ref="N185:N188" si="34">IFERROR(M185-K185,"-")</f>
        <v>1.3191630657989073</v>
      </c>
    </row>
    <row r="186" spans="1:15" x14ac:dyDescent="0.25">
      <c r="B186" s="119" t="s">
        <v>75</v>
      </c>
      <c r="C186" s="189">
        <v>8.6076173604960147</v>
      </c>
      <c r="D186" s="190">
        <v>-0.35278580725056585</v>
      </c>
      <c r="E186" s="189">
        <v>11.728813559322035</v>
      </c>
      <c r="F186" s="190">
        <f t="shared" si="32"/>
        <v>3.12119619882602</v>
      </c>
      <c r="G186" s="189">
        <v>7.5259042033235586</v>
      </c>
      <c r="H186" s="190">
        <f t="shared" si="32"/>
        <v>-4.202909355998476</v>
      </c>
      <c r="I186" s="189">
        <v>8.727555141348244</v>
      </c>
      <c r="J186" s="190">
        <f t="shared" si="32"/>
        <v>1.2016509380246854</v>
      </c>
      <c r="K186" s="189">
        <v>8.2370138345079607</v>
      </c>
      <c r="L186" s="190">
        <f t="shared" si="33"/>
        <v>-0.4905413068402833</v>
      </c>
      <c r="M186" s="189">
        <v>8.4852703140174821</v>
      </c>
      <c r="N186" s="190">
        <f t="shared" si="34"/>
        <v>0.24825647950952145</v>
      </c>
    </row>
    <row r="187" spans="1:15" x14ac:dyDescent="0.25">
      <c r="B187" s="119" t="s">
        <v>77</v>
      </c>
      <c r="C187" s="189">
        <v>10.733630952380953</v>
      </c>
      <c r="D187" s="190">
        <v>2.9163866097857074</v>
      </c>
      <c r="E187" s="189">
        <v>9.907692307692308</v>
      </c>
      <c r="F187" s="190">
        <f t="shared" si="32"/>
        <v>-0.82593864468864453</v>
      </c>
      <c r="G187" s="189">
        <v>8.6417662682602927</v>
      </c>
      <c r="H187" s="190">
        <f t="shared" si="32"/>
        <v>-1.2659260394320153</v>
      </c>
      <c r="I187" s="189">
        <v>8.664422395464209</v>
      </c>
      <c r="J187" s="190">
        <f t="shared" si="32"/>
        <v>2.2656127203916299E-2</v>
      </c>
      <c r="K187" s="189">
        <v>7.8031830238726787</v>
      </c>
      <c r="L187" s="190">
        <f t="shared" si="33"/>
        <v>-0.8612393715915303</v>
      </c>
      <c r="M187" s="189">
        <v>8.5837063563115485</v>
      </c>
      <c r="N187" s="190">
        <f t="shared" si="34"/>
        <v>0.78052333243886984</v>
      </c>
    </row>
    <row r="188" spans="1:15" x14ac:dyDescent="0.25">
      <c r="B188" s="119" t="s">
        <v>79</v>
      </c>
      <c r="C188" s="189" t="s">
        <v>250</v>
      </c>
      <c r="D188" s="190" t="s">
        <v>250</v>
      </c>
      <c r="E188" s="189">
        <v>5.2430939226519335</v>
      </c>
      <c r="F188" s="190" t="str">
        <f>IFERROR(E188-C188,"-")</f>
        <v>-</v>
      </c>
      <c r="G188" s="189">
        <v>7.0787526427061307</v>
      </c>
      <c r="H188" s="190">
        <f>IFERROR(G188-E188,"-")</f>
        <v>1.8356587200541972</v>
      </c>
      <c r="I188" s="189">
        <v>7.7432362122788758</v>
      </c>
      <c r="J188" s="190">
        <f>IFERROR(I188-G188,"-")</f>
        <v>0.66448356957274513</v>
      </c>
      <c r="K188" s="189">
        <v>8.3330936975796792</v>
      </c>
      <c r="L188" s="190">
        <f>IFERROR(K188-I188,"-")</f>
        <v>0.5898574853008034</v>
      </c>
      <c r="M188" s="189">
        <v>7.3403496254013554</v>
      </c>
      <c r="N188" s="190">
        <f t="shared" si="34"/>
        <v>-0.99274407217832383</v>
      </c>
    </row>
    <row r="189" spans="1:15" x14ac:dyDescent="0.25">
      <c r="B189" s="119" t="s">
        <v>81</v>
      </c>
      <c r="C189" s="189" t="s">
        <v>250</v>
      </c>
      <c r="D189" s="190" t="s">
        <v>250</v>
      </c>
      <c r="E189" s="189">
        <v>6.009615384615385</v>
      </c>
      <c r="F189" s="190" t="str">
        <f t="shared" ref="F189:J197" si="35">IFERROR(E189-C189,"-")</f>
        <v>-</v>
      </c>
      <c r="G189" s="189">
        <v>8.3211458725970591</v>
      </c>
      <c r="H189" s="190">
        <f t="shared" si="35"/>
        <v>2.311530487981674</v>
      </c>
      <c r="I189" s="189">
        <v>8.3223995271867608</v>
      </c>
      <c r="J189" s="190">
        <f t="shared" si="35"/>
        <v>1.2536545897017248E-3</v>
      </c>
      <c r="K189" s="189">
        <v>7.6908373786407767</v>
      </c>
      <c r="L189" s="190">
        <f t="shared" ref="L189:L197" si="36">IFERROR(K189-I189,"-")</f>
        <v>-0.63156214854598414</v>
      </c>
      <c r="M189" s="189"/>
      <c r="N189" s="190"/>
    </row>
    <row r="190" spans="1:15" x14ac:dyDescent="0.25">
      <c r="B190" s="119" t="s">
        <v>122</v>
      </c>
      <c r="C190" s="189" t="s">
        <v>250</v>
      </c>
      <c r="D190" s="190" t="s">
        <v>250</v>
      </c>
      <c r="E190" s="189">
        <v>7.8949447077409163</v>
      </c>
      <c r="F190" s="190" t="str">
        <f t="shared" si="35"/>
        <v>-</v>
      </c>
      <c r="G190" s="189">
        <v>8.8187972919155708</v>
      </c>
      <c r="H190" s="190">
        <f t="shared" si="35"/>
        <v>0.92385258417465455</v>
      </c>
      <c r="I190" s="189">
        <v>8.9193006052454606</v>
      </c>
      <c r="J190" s="190">
        <f t="shared" si="35"/>
        <v>0.10050331332988982</v>
      </c>
      <c r="K190" s="189">
        <v>8.4891791044776124</v>
      </c>
      <c r="L190" s="190">
        <f t="shared" si="36"/>
        <v>-0.43012150076784827</v>
      </c>
      <c r="M190" s="189"/>
      <c r="N190" s="190"/>
    </row>
    <row r="191" spans="1:15" x14ac:dyDescent="0.25">
      <c r="B191" s="119" t="s">
        <v>85</v>
      </c>
      <c r="C191" s="189" t="s">
        <v>250</v>
      </c>
      <c r="D191" s="190" t="s">
        <v>250</v>
      </c>
      <c r="E191" s="189">
        <v>8.1141917293233075</v>
      </c>
      <c r="F191" s="190" t="str">
        <f t="shared" si="35"/>
        <v>-</v>
      </c>
      <c r="G191" s="189">
        <v>8.4194266629557468</v>
      </c>
      <c r="H191" s="190">
        <f t="shared" si="35"/>
        <v>0.30523493363243936</v>
      </c>
      <c r="I191" s="189">
        <v>8.3368211260587941</v>
      </c>
      <c r="J191" s="190">
        <f t="shared" si="35"/>
        <v>-8.2605536896952714E-2</v>
      </c>
      <c r="K191" s="189">
        <v>7.6555997194295067</v>
      </c>
      <c r="L191" s="190">
        <f t="shared" si="36"/>
        <v>-0.68122140662928743</v>
      </c>
      <c r="M191" s="189"/>
      <c r="N191" s="190"/>
    </row>
    <row r="192" spans="1:15" x14ac:dyDescent="0.25">
      <c r="B192" s="119" t="s">
        <v>87</v>
      </c>
      <c r="C192" s="189">
        <v>7.4293369055592766</v>
      </c>
      <c r="D192" s="190">
        <v>-0.75257098917756515</v>
      </c>
      <c r="E192" s="189">
        <v>7.6948376353039132</v>
      </c>
      <c r="F192" s="190">
        <f t="shared" si="35"/>
        <v>0.26550072974463657</v>
      </c>
      <c r="G192" s="189">
        <v>8.0364372469635619</v>
      </c>
      <c r="H192" s="190">
        <f t="shared" si="35"/>
        <v>0.34159961165964869</v>
      </c>
      <c r="I192" s="189">
        <v>8.2916447714135568</v>
      </c>
      <c r="J192" s="190">
        <f t="shared" si="35"/>
        <v>0.25520752444999495</v>
      </c>
      <c r="K192" s="189">
        <v>8.3114473308592629</v>
      </c>
      <c r="L192" s="190">
        <f t="shared" si="36"/>
        <v>1.9802559445706081E-2</v>
      </c>
      <c r="M192" s="189"/>
      <c r="N192" s="190"/>
    </row>
    <row r="193" spans="2:15" x14ac:dyDescent="0.25">
      <c r="B193" s="119" t="s">
        <v>89</v>
      </c>
      <c r="C193" s="189">
        <v>7.8025247971145175</v>
      </c>
      <c r="D193" s="190">
        <v>-1.0622398248540987</v>
      </c>
      <c r="E193" s="189">
        <v>8.5449999999999999</v>
      </c>
      <c r="F193" s="190">
        <f t="shared" si="35"/>
        <v>0.74247520288548241</v>
      </c>
      <c r="G193" s="189">
        <v>8.6323838080959518</v>
      </c>
      <c r="H193" s="190">
        <f t="shared" si="35"/>
        <v>8.738380809595192E-2</v>
      </c>
      <c r="I193" s="189">
        <v>8.9404954227248243</v>
      </c>
      <c r="J193" s="190">
        <f t="shared" si="35"/>
        <v>0.30811161462887249</v>
      </c>
      <c r="K193" s="189">
        <v>8.7204788094467816</v>
      </c>
      <c r="L193" s="190">
        <f t="shared" si="36"/>
        <v>-0.22001661327804278</v>
      </c>
      <c r="M193" s="189"/>
      <c r="N193" s="190"/>
    </row>
    <row r="194" spans="2:15" x14ac:dyDescent="0.25">
      <c r="B194" s="119" t="s">
        <v>91</v>
      </c>
      <c r="C194" s="189">
        <v>9.5790094339622645</v>
      </c>
      <c r="D194" s="190">
        <v>1.0139857636754357</v>
      </c>
      <c r="E194" s="189">
        <v>7.0247342156650037</v>
      </c>
      <c r="F194" s="190">
        <f t="shared" si="35"/>
        <v>-2.5542752182972608</v>
      </c>
      <c r="G194" s="189">
        <v>7.398474487112046</v>
      </c>
      <c r="H194" s="190">
        <f t="shared" si="35"/>
        <v>0.37374027144704236</v>
      </c>
      <c r="I194" s="189">
        <v>8.0896470588235285</v>
      </c>
      <c r="J194" s="190">
        <f t="shared" si="35"/>
        <v>0.6911725717114825</v>
      </c>
      <c r="K194" s="189">
        <v>8.1410483666751077</v>
      </c>
      <c r="L194" s="190">
        <f t="shared" si="36"/>
        <v>5.1401307851579148E-2</v>
      </c>
      <c r="M194" s="189"/>
      <c r="N194" s="190"/>
    </row>
    <row r="195" spans="2:15" x14ac:dyDescent="0.25">
      <c r="B195" s="119" t="s">
        <v>93</v>
      </c>
      <c r="C195" s="189">
        <v>7.1098398169336381</v>
      </c>
      <c r="D195" s="190">
        <v>-0.49885583524027499</v>
      </c>
      <c r="E195" s="189">
        <v>9.0463992266795561</v>
      </c>
      <c r="F195" s="190">
        <f t="shared" si="35"/>
        <v>1.936559409745918</v>
      </c>
      <c r="G195" s="189">
        <v>8.6113074204947004</v>
      </c>
      <c r="H195" s="190">
        <f t="shared" si="35"/>
        <v>-0.43509180618485566</v>
      </c>
      <c r="I195" s="189">
        <v>8.4856290672451191</v>
      </c>
      <c r="J195" s="190">
        <f t="shared" si="35"/>
        <v>-0.12567835324958132</v>
      </c>
      <c r="K195" s="189">
        <v>8.5639518611810797</v>
      </c>
      <c r="L195" s="190">
        <f t="shared" si="36"/>
        <v>7.8322793935960533E-2</v>
      </c>
      <c r="M195" s="189"/>
      <c r="N195" s="190"/>
    </row>
    <row r="196" spans="2:15" x14ac:dyDescent="0.25">
      <c r="B196" s="119" t="s">
        <v>95</v>
      </c>
      <c r="C196" s="189">
        <v>7.5361010830324906</v>
      </c>
      <c r="D196" s="190">
        <v>-2.70362494436477</v>
      </c>
      <c r="E196" s="189">
        <v>8.4801517067003793</v>
      </c>
      <c r="F196" s="190">
        <f t="shared" si="35"/>
        <v>0.94405062366788872</v>
      </c>
      <c r="G196" s="189">
        <v>8.6826692270763317</v>
      </c>
      <c r="H196" s="190">
        <f t="shared" si="35"/>
        <v>0.20251752037595239</v>
      </c>
      <c r="I196" s="189">
        <v>9.0498414136837333</v>
      </c>
      <c r="J196" s="190">
        <f t="shared" si="35"/>
        <v>0.36717218660740158</v>
      </c>
      <c r="K196" s="189">
        <v>9.620396600566572</v>
      </c>
      <c r="L196" s="190">
        <f t="shared" si="36"/>
        <v>0.57055518688283868</v>
      </c>
      <c r="M196" s="189"/>
      <c r="N196" s="190"/>
    </row>
    <row r="197" spans="2:15" ht="15.75" x14ac:dyDescent="0.25">
      <c r="B197" s="122" t="s">
        <v>32</v>
      </c>
      <c r="C197" s="191">
        <v>8.4789494013132476</v>
      </c>
      <c r="D197" s="192">
        <v>-0.10376503002503767</v>
      </c>
      <c r="E197" s="191">
        <v>8.0765115973166139</v>
      </c>
      <c r="F197" s="192">
        <f t="shared" si="35"/>
        <v>-0.40243780399663365</v>
      </c>
      <c r="G197" s="191">
        <v>8.2205484045708985</v>
      </c>
      <c r="H197" s="192">
        <f t="shared" si="35"/>
        <v>0.14403680725428458</v>
      </c>
      <c r="I197" s="191">
        <v>8.4851200579355925</v>
      </c>
      <c r="J197" s="192">
        <f t="shared" si="35"/>
        <v>0.26457165336469401</v>
      </c>
      <c r="K197" s="191">
        <v>8.3521609571393363</v>
      </c>
      <c r="L197" s="192">
        <f t="shared" si="36"/>
        <v>-0.13295910079625628</v>
      </c>
      <c r="M197" s="191">
        <v>8.6054971046407314</v>
      </c>
      <c r="N197" s="192">
        <v>0.34688717202281261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5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3" t="s">
        <v>299</v>
      </c>
      <c r="C202" s="283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5" t="s">
        <v>125</v>
      </c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</row>
    <row r="205" spans="2:15" ht="22.5" thickTop="1" thickBot="1" x14ac:dyDescent="0.3">
      <c r="B205" s="111"/>
      <c r="C205" s="307">
        <v>2020</v>
      </c>
      <c r="D205" s="308"/>
      <c r="E205" s="309">
        <v>2021</v>
      </c>
      <c r="F205" s="308"/>
      <c r="G205" s="309">
        <v>2022</v>
      </c>
      <c r="H205" s="308"/>
      <c r="I205" s="309">
        <v>2023</v>
      </c>
      <c r="J205" s="308"/>
      <c r="K205" s="309">
        <v>2024</v>
      </c>
      <c r="L205" s="308"/>
      <c r="M205" s="309">
        <v>2025</v>
      </c>
      <c r="N205" s="310"/>
    </row>
    <row r="206" spans="2:15" ht="16.5" thickTop="1" thickBot="1" x14ac:dyDescent="0.3">
      <c r="B206" s="87"/>
      <c r="C206" s="116" t="s">
        <v>71</v>
      </c>
      <c r="D206" s="117" t="str">
        <f>CONCATENATE("dif ",RIGHT(C205,2),"/",RIGHT(C205-1,2))</f>
        <v>dif 20/19</v>
      </c>
      <c r="E206" s="118" t="s">
        <v>71</v>
      </c>
      <c r="F206" s="117" t="str">
        <f>CONCATENATE("dif ",RIGHT(E205,2),"/",RIGHT(C205,2))</f>
        <v>dif 21/20</v>
      </c>
      <c r="G206" s="118" t="s">
        <v>71</v>
      </c>
      <c r="H206" s="117" t="str">
        <f>CONCATENATE("dif ",RIGHT(G205,2),"/",RIGHT(E205,2))</f>
        <v>dif 22/21</v>
      </c>
      <c r="I206" s="118" t="s">
        <v>71</v>
      </c>
      <c r="J206" s="117" t="str">
        <f>CONCATENATE("dif ",RIGHT(I205,2),"/",RIGHT(G205,2))</f>
        <v>dif 23/22</v>
      </c>
      <c r="K206" s="118" t="s">
        <v>71</v>
      </c>
      <c r="L206" s="117" t="str">
        <f>CONCATENATE("dif ",RIGHT(K205,2),"/",RIGHT(I205,2))</f>
        <v>dif 24/23</v>
      </c>
      <c r="M206" s="118" t="s">
        <v>71</v>
      </c>
      <c r="N206" s="117" t="str">
        <f>CONCATENATE("dif ",RIGHT(M205,2),"/",RIGHT(K205,2))</f>
        <v>dif 25/24</v>
      </c>
    </row>
    <row r="207" spans="2:15" x14ac:dyDescent="0.25">
      <c r="B207" s="119" t="s">
        <v>73</v>
      </c>
      <c r="C207" s="189">
        <v>8.1642091152815013</v>
      </c>
      <c r="D207" s="190">
        <v>-0.59193790626475895</v>
      </c>
      <c r="E207" s="189">
        <v>5.144385026737968</v>
      </c>
      <c r="F207" s="190">
        <f t="shared" ref="F207:J209" si="37">IFERROR(E207-C207,"-")</f>
        <v>-3.0198240885435332</v>
      </c>
      <c r="G207" s="189">
        <v>7.6506691278264887</v>
      </c>
      <c r="H207" s="190">
        <f t="shared" si="37"/>
        <v>2.5062841010885206</v>
      </c>
      <c r="I207" s="189">
        <v>8.8914016489988228</v>
      </c>
      <c r="J207" s="190">
        <f t="shared" si="37"/>
        <v>1.2407325211723341</v>
      </c>
      <c r="K207" s="189">
        <v>9.5242515664887453</v>
      </c>
      <c r="L207" s="190">
        <f t="shared" ref="L207:L209" si="38">IFERROR(K207-I207,"-")</f>
        <v>0.63284991748992248</v>
      </c>
      <c r="M207" s="189">
        <v>9.2827279853671278</v>
      </c>
      <c r="N207" s="190">
        <f t="shared" ref="N207:N210" si="39">IFERROR(M207-K207,"-")</f>
        <v>-0.24152358112161743</v>
      </c>
    </row>
    <row r="208" spans="2:15" x14ac:dyDescent="0.25">
      <c r="B208" s="119" t="s">
        <v>75</v>
      </c>
      <c r="C208" s="189">
        <v>8.5129340480074571</v>
      </c>
      <c r="D208" s="190">
        <v>0.23758177265518121</v>
      </c>
      <c r="E208" s="189">
        <v>4.6582278481012658</v>
      </c>
      <c r="F208" s="190">
        <f t="shared" si="37"/>
        <v>-3.8547061999061913</v>
      </c>
      <c r="G208" s="189">
        <v>7.2104653855059038</v>
      </c>
      <c r="H208" s="190">
        <f t="shared" si="37"/>
        <v>2.552237537404638</v>
      </c>
      <c r="I208" s="189">
        <v>8.468486462494452</v>
      </c>
      <c r="J208" s="190">
        <f t="shared" si="37"/>
        <v>1.2580210769885483</v>
      </c>
      <c r="K208" s="189">
        <v>8.3471822295351714</v>
      </c>
      <c r="L208" s="190">
        <f t="shared" si="38"/>
        <v>-0.12130423295928061</v>
      </c>
      <c r="M208" s="189">
        <v>8.2874139010644967</v>
      </c>
      <c r="N208" s="190">
        <f t="shared" si="39"/>
        <v>-5.9768328470674703E-2</v>
      </c>
    </row>
    <row r="209" spans="2:15" x14ac:dyDescent="0.25">
      <c r="B209" s="119" t="s">
        <v>77</v>
      </c>
      <c r="C209" s="189">
        <v>8.8708333333333336</v>
      </c>
      <c r="D209" s="190">
        <v>1.0981370875995449</v>
      </c>
      <c r="E209" s="189">
        <v>5.5</v>
      </c>
      <c r="F209" s="190">
        <f t="shared" si="37"/>
        <v>-3.3708333333333336</v>
      </c>
      <c r="G209" s="189">
        <v>8.0534644995722839</v>
      </c>
      <c r="H209" s="190">
        <f t="shared" si="37"/>
        <v>2.5534644995722839</v>
      </c>
      <c r="I209" s="189">
        <v>9.3040983606557379</v>
      </c>
      <c r="J209" s="190">
        <f t="shared" si="37"/>
        <v>1.250633861083454</v>
      </c>
      <c r="K209" s="189">
        <v>8.9576891781936538</v>
      </c>
      <c r="L209" s="190">
        <f t="shared" si="38"/>
        <v>-0.34640918246208408</v>
      </c>
      <c r="M209" s="189">
        <v>8.0678956834532372</v>
      </c>
      <c r="N209" s="190">
        <f t="shared" si="39"/>
        <v>-0.88979349474041669</v>
      </c>
    </row>
    <row r="210" spans="2:15" x14ac:dyDescent="0.25">
      <c r="B210" s="119" t="s">
        <v>79</v>
      </c>
      <c r="C210" s="189" t="s">
        <v>250</v>
      </c>
      <c r="D210" s="190" t="s">
        <v>250</v>
      </c>
      <c r="E210" s="189">
        <v>5.8469387755102042</v>
      </c>
      <c r="F210" s="190" t="str">
        <f>IFERROR(E210-C210,"-")</f>
        <v>-</v>
      </c>
      <c r="G210" s="189">
        <v>6.4822436110189177</v>
      </c>
      <c r="H210" s="190">
        <f>IFERROR(G210-E210,"-")</f>
        <v>0.63530483550871342</v>
      </c>
      <c r="I210" s="189">
        <v>7.1687763713080166</v>
      </c>
      <c r="J210" s="190">
        <f>IFERROR(I210-G210,"-")</f>
        <v>0.68653276028909893</v>
      </c>
      <c r="K210" s="189">
        <v>7.0147563486616331</v>
      </c>
      <c r="L210" s="190">
        <f>IFERROR(K210-I210,"-")</f>
        <v>-0.15402002264638348</v>
      </c>
      <c r="M210" s="189">
        <v>7.6532114183764497</v>
      </c>
      <c r="N210" s="190">
        <f t="shared" si="39"/>
        <v>0.63845506971481658</v>
      </c>
    </row>
    <row r="211" spans="2:15" x14ac:dyDescent="0.25">
      <c r="B211" s="119" t="s">
        <v>81</v>
      </c>
      <c r="C211" s="189" t="s">
        <v>250</v>
      </c>
      <c r="D211" s="190" t="s">
        <v>250</v>
      </c>
      <c r="E211" s="189">
        <v>5.6867167919799497</v>
      </c>
      <c r="F211" s="190" t="str">
        <f t="shared" ref="F211:J219" si="40">IFERROR(E211-C211,"-")</f>
        <v>-</v>
      </c>
      <c r="G211" s="189">
        <v>8.4026390870185441</v>
      </c>
      <c r="H211" s="190">
        <f t="shared" si="40"/>
        <v>2.7159222950385944</v>
      </c>
      <c r="I211" s="189">
        <v>10.775368362524326</v>
      </c>
      <c r="J211" s="190">
        <f t="shared" si="40"/>
        <v>2.3727292755057814</v>
      </c>
      <c r="K211" s="189">
        <v>8.4209884075655896</v>
      </c>
      <c r="L211" s="190">
        <f t="shared" ref="L211:L219" si="41">IFERROR(K211-I211,"-")</f>
        <v>-2.3543799549587359</v>
      </c>
      <c r="M211" s="189"/>
      <c r="N211" s="190"/>
    </row>
    <row r="212" spans="2:15" x14ac:dyDescent="0.25">
      <c r="B212" s="119" t="s">
        <v>83</v>
      </c>
      <c r="C212" s="189" t="s">
        <v>250</v>
      </c>
      <c r="D212" s="190" t="s">
        <v>250</v>
      </c>
      <c r="E212" s="189">
        <v>7.6506691278264887</v>
      </c>
      <c r="F212" s="190" t="str">
        <f t="shared" si="40"/>
        <v>-</v>
      </c>
      <c r="G212" s="189">
        <v>8.4086679725759055</v>
      </c>
      <c r="H212" s="190">
        <f t="shared" si="40"/>
        <v>0.75799884474941681</v>
      </c>
      <c r="I212" s="189">
        <v>9.573651191969887</v>
      </c>
      <c r="J212" s="190">
        <f t="shared" si="40"/>
        <v>1.1649832193939815</v>
      </c>
      <c r="K212" s="189">
        <v>8.9339884101788858</v>
      </c>
      <c r="L212" s="190">
        <f t="shared" si="41"/>
        <v>-0.63966278179100122</v>
      </c>
      <c r="M212" s="189"/>
      <c r="N212" s="190"/>
    </row>
    <row r="213" spans="2:15" x14ac:dyDescent="0.25">
      <c r="B213" s="119" t="s">
        <v>85</v>
      </c>
      <c r="C213" s="189" t="s">
        <v>250</v>
      </c>
      <c r="D213" s="190" t="s">
        <v>250</v>
      </c>
      <c r="E213" s="189">
        <v>8.8195139385275194</v>
      </c>
      <c r="F213" s="190" t="str">
        <f t="shared" si="40"/>
        <v>-</v>
      </c>
      <c r="G213" s="189">
        <v>8.5101010101010104</v>
      </c>
      <c r="H213" s="190">
        <f t="shared" si="40"/>
        <v>-0.30941292842650903</v>
      </c>
      <c r="I213" s="189">
        <v>10.025668679896462</v>
      </c>
      <c r="J213" s="190">
        <f t="shared" si="40"/>
        <v>1.5155676697954519</v>
      </c>
      <c r="K213" s="189">
        <v>8.0485402113559026</v>
      </c>
      <c r="L213" s="190">
        <f t="shared" si="41"/>
        <v>-1.9771284685405597</v>
      </c>
      <c r="M213" s="189"/>
      <c r="N213" s="190"/>
    </row>
    <row r="214" spans="2:15" x14ac:dyDescent="0.25">
      <c r="B214" s="119" t="s">
        <v>87</v>
      </c>
      <c r="C214" s="189">
        <v>9.4789297658862868</v>
      </c>
      <c r="D214" s="190">
        <v>0.53722360474884567</v>
      </c>
      <c r="E214" s="189">
        <v>7.8547526673132877</v>
      </c>
      <c r="F214" s="190">
        <f t="shared" si="40"/>
        <v>-1.6241770985729991</v>
      </c>
      <c r="G214" s="189">
        <v>9.9118942731277535</v>
      </c>
      <c r="H214" s="190">
        <f t="shared" si="40"/>
        <v>2.0571416058144658</v>
      </c>
      <c r="I214" s="189">
        <v>9.6800704902274912</v>
      </c>
      <c r="J214" s="190">
        <f t="shared" si="40"/>
        <v>-0.23182378290026229</v>
      </c>
      <c r="K214" s="189">
        <v>9.3494736842105262</v>
      </c>
      <c r="L214" s="190">
        <f t="shared" si="41"/>
        <v>-0.33059680601696506</v>
      </c>
      <c r="M214" s="189"/>
      <c r="N214" s="190"/>
    </row>
    <row r="215" spans="2:15" x14ac:dyDescent="0.25">
      <c r="B215" s="119" t="s">
        <v>89</v>
      </c>
      <c r="C215" s="189">
        <v>3.7468354430379747</v>
      </c>
      <c r="D215" s="190">
        <v>-5.7804749374952884</v>
      </c>
      <c r="E215" s="189">
        <v>8.7681191153930378</v>
      </c>
      <c r="F215" s="190">
        <f t="shared" si="40"/>
        <v>5.0212836723550627</v>
      </c>
      <c r="G215" s="189">
        <v>9.6579052969502399</v>
      </c>
      <c r="H215" s="190">
        <f t="shared" si="40"/>
        <v>0.88978618155720213</v>
      </c>
      <c r="I215" s="189">
        <v>8.8518155053974485</v>
      </c>
      <c r="J215" s="190">
        <f t="shared" si="40"/>
        <v>-0.80608979155279137</v>
      </c>
      <c r="K215" s="189">
        <v>9.4313593539703895</v>
      </c>
      <c r="L215" s="190">
        <f t="shared" si="41"/>
        <v>0.57954384857294095</v>
      </c>
      <c r="M215" s="189"/>
      <c r="N215" s="190"/>
    </row>
    <row r="216" spans="2:15" x14ac:dyDescent="0.25">
      <c r="B216" s="119" t="s">
        <v>91</v>
      </c>
      <c r="C216" s="189">
        <v>3.6689419795221845</v>
      </c>
      <c r="D216" s="190">
        <v>-4.3876782295370482</v>
      </c>
      <c r="E216" s="189">
        <v>7.7923940149625937</v>
      </c>
      <c r="F216" s="190">
        <f t="shared" si="40"/>
        <v>4.1234520354404092</v>
      </c>
      <c r="G216" s="189">
        <v>9.0385735080058218</v>
      </c>
      <c r="H216" s="190">
        <f t="shared" si="40"/>
        <v>1.2461794930432282</v>
      </c>
      <c r="I216" s="189">
        <v>9.1355339805825242</v>
      </c>
      <c r="J216" s="190">
        <f t="shared" si="40"/>
        <v>9.6960472576702372E-2</v>
      </c>
      <c r="K216" s="189">
        <v>8.3060606060606066</v>
      </c>
      <c r="L216" s="190">
        <f t="shared" si="41"/>
        <v>-0.82947337452191761</v>
      </c>
      <c r="M216" s="189"/>
      <c r="N216" s="190"/>
    </row>
    <row r="217" spans="2:15" x14ac:dyDescent="0.25">
      <c r="B217" s="119" t="s">
        <v>93</v>
      </c>
      <c r="C217" s="189">
        <v>5.4763358778625957</v>
      </c>
      <c r="D217" s="190">
        <v>-2.1073122602917485</v>
      </c>
      <c r="E217" s="189">
        <v>7.3073868149324861</v>
      </c>
      <c r="F217" s="190">
        <f t="shared" si="40"/>
        <v>1.8310509370698904</v>
      </c>
      <c r="G217" s="189">
        <v>8.0379550735863674</v>
      </c>
      <c r="H217" s="190">
        <f t="shared" si="40"/>
        <v>0.73056825865388131</v>
      </c>
      <c r="I217" s="189">
        <v>8.6134094151212555</v>
      </c>
      <c r="J217" s="190">
        <f t="shared" si="40"/>
        <v>0.57545434153488806</v>
      </c>
      <c r="K217" s="189">
        <v>9.2076281287246715</v>
      </c>
      <c r="L217" s="190">
        <f t="shared" si="41"/>
        <v>0.59421871360341605</v>
      </c>
      <c r="M217" s="189"/>
      <c r="N217" s="190"/>
    </row>
    <row r="218" spans="2:15" x14ac:dyDescent="0.25">
      <c r="B218" s="119" t="s">
        <v>95</v>
      </c>
      <c r="C218" s="189">
        <v>7.5096322241681257</v>
      </c>
      <c r="D218" s="190">
        <v>-0.9150862885315334</v>
      </c>
      <c r="E218" s="189">
        <v>7.4342248314851052</v>
      </c>
      <c r="F218" s="190">
        <f t="shared" si="40"/>
        <v>-7.5407392683020547E-2</v>
      </c>
      <c r="G218" s="189">
        <v>9.181432360742706</v>
      </c>
      <c r="H218" s="190">
        <f t="shared" si="40"/>
        <v>1.7472075292576008</v>
      </c>
      <c r="I218" s="189">
        <v>8.475026567481402</v>
      </c>
      <c r="J218" s="190">
        <f t="shared" si="40"/>
        <v>-0.70640579326130393</v>
      </c>
      <c r="K218" s="189">
        <v>8.7723595505617986</v>
      </c>
      <c r="L218" s="190">
        <f t="shared" si="41"/>
        <v>0.29733298308039657</v>
      </c>
      <c r="M218" s="189"/>
      <c r="N218" s="190"/>
    </row>
    <row r="219" spans="2:15" ht="15.75" x14ac:dyDescent="0.25">
      <c r="B219" s="122" t="s">
        <v>32</v>
      </c>
      <c r="C219" s="191">
        <v>8.0653471771576903</v>
      </c>
      <c r="D219" s="192">
        <v>-0.3123852407306007</v>
      </c>
      <c r="E219" s="191">
        <v>7.8209407699579492</v>
      </c>
      <c r="F219" s="192">
        <f t="shared" si="40"/>
        <v>-0.24440640719974116</v>
      </c>
      <c r="G219" s="191">
        <v>8.3670963781461012</v>
      </c>
      <c r="H219" s="192">
        <f t="shared" si="40"/>
        <v>0.54615560818815201</v>
      </c>
      <c r="I219" s="191">
        <v>9.0323371426511407</v>
      </c>
      <c r="J219" s="192">
        <f t="shared" si="40"/>
        <v>0.66524076450503955</v>
      </c>
      <c r="K219" s="191">
        <v>8.6301944799474946</v>
      </c>
      <c r="L219" s="192">
        <f t="shared" si="41"/>
        <v>-0.40214266270364618</v>
      </c>
      <c r="M219" s="191">
        <v>8.2867806267806277</v>
      </c>
      <c r="N219" s="192">
        <v>-3.6723600983473048E-2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5"/>
      <c r="M222" s="127"/>
    </row>
    <row r="224" spans="2:15" ht="48.75" customHeight="1" thickBot="1" x14ac:dyDescent="0.3">
      <c r="B224" s="283" t="s">
        <v>298</v>
      </c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6" t="str">
        <f>C226</f>
        <v>Bélgica</v>
      </c>
      <c r="C226" s="305" t="s">
        <v>121</v>
      </c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</row>
    <row r="227" spans="2:15" ht="22.5" thickTop="1" thickBot="1" x14ac:dyDescent="0.3">
      <c r="B227" s="111"/>
      <c r="C227" s="307">
        <v>2020</v>
      </c>
      <c r="D227" s="308"/>
      <c r="E227" s="309">
        <v>2021</v>
      </c>
      <c r="F227" s="308"/>
      <c r="G227" s="309">
        <v>2022</v>
      </c>
      <c r="H227" s="308"/>
      <c r="I227" s="309">
        <v>2023</v>
      </c>
      <c r="J227" s="308"/>
      <c r="K227" s="309">
        <v>2024</v>
      </c>
      <c r="L227" s="308"/>
      <c r="M227" s="309">
        <v>2025</v>
      </c>
      <c r="N227" s="310"/>
    </row>
    <row r="228" spans="2:15" ht="16.5" thickTop="1" thickBot="1" x14ac:dyDescent="0.3">
      <c r="B228" s="87"/>
      <c r="C228" s="116" t="s">
        <v>71</v>
      </c>
      <c r="D228" s="117" t="str">
        <f>CONCATENATE("dif ",RIGHT(C227,2),"/",RIGHT(C227-1,2))</f>
        <v>dif 20/19</v>
      </c>
      <c r="E228" s="118" t="s">
        <v>71</v>
      </c>
      <c r="F228" s="117" t="str">
        <f>CONCATENATE("dif ",RIGHT(E227,2),"/",RIGHT(C227,2))</f>
        <v>dif 21/20</v>
      </c>
      <c r="G228" s="118" t="s">
        <v>71</v>
      </c>
      <c r="H228" s="117" t="str">
        <f>CONCATENATE("dif ",RIGHT(G227,2),"/",RIGHT(E227,2))</f>
        <v>dif 22/21</v>
      </c>
      <c r="I228" s="118" t="s">
        <v>71</v>
      </c>
      <c r="J228" s="117" t="str">
        <f>CONCATENATE("dif ",RIGHT(I227,2),"/",RIGHT(G227,2))</f>
        <v>dif 23/22</v>
      </c>
      <c r="K228" s="118" t="s">
        <v>71</v>
      </c>
      <c r="L228" s="117" t="str">
        <f>CONCATENATE("dif ",RIGHT(K227,2),"/",RIGHT(I227,2))</f>
        <v>dif 24/23</v>
      </c>
      <c r="M228" s="118" t="s">
        <v>71</v>
      </c>
      <c r="N228" s="117" t="str">
        <f>CONCATENATE("dif ",RIGHT(M227,2),"/",RIGHT(K227,2))</f>
        <v>dif 25/24</v>
      </c>
    </row>
    <row r="229" spans="2:15" x14ac:dyDescent="0.25">
      <c r="B229" s="119" t="s">
        <v>73</v>
      </c>
      <c r="C229" s="189">
        <v>8.7057728119180631</v>
      </c>
      <c r="D229" s="190">
        <v>0.31876789346090462</v>
      </c>
      <c r="E229" s="189">
        <v>8.28169014084507</v>
      </c>
      <c r="F229" s="190">
        <f t="shared" ref="F229:J231" si="42">IFERROR(E229-C229,"-")</f>
        <v>-0.42408267107299302</v>
      </c>
      <c r="G229" s="189">
        <v>8.8435324294613409</v>
      </c>
      <c r="H229" s="190">
        <f t="shared" si="42"/>
        <v>0.56184228861627084</v>
      </c>
      <c r="I229" s="189">
        <v>8.3992114342040409</v>
      </c>
      <c r="J229" s="190">
        <f t="shared" si="42"/>
        <v>-0.44432099525729996</v>
      </c>
      <c r="K229" s="189">
        <v>8.608603667136812</v>
      </c>
      <c r="L229" s="190">
        <f t="shared" ref="L229:L231" si="43">IFERROR(K229-I229,"-")</f>
        <v>0.20939223293277109</v>
      </c>
      <c r="M229" s="189">
        <v>9.9277667329357193</v>
      </c>
      <c r="N229" s="190">
        <f t="shared" ref="N229:N232" si="44">IFERROR(M229-K229,"-")</f>
        <v>1.3191630657989073</v>
      </c>
    </row>
    <row r="230" spans="2:15" x14ac:dyDescent="0.25">
      <c r="B230" s="119" t="s">
        <v>75</v>
      </c>
      <c r="C230" s="189">
        <v>8.6076173604960147</v>
      </c>
      <c r="D230" s="190">
        <v>-0.35278580725056585</v>
      </c>
      <c r="E230" s="189">
        <v>11.728813559322035</v>
      </c>
      <c r="F230" s="190">
        <f t="shared" si="42"/>
        <v>3.12119619882602</v>
      </c>
      <c r="G230" s="189">
        <v>7.5259042033235586</v>
      </c>
      <c r="H230" s="190">
        <f t="shared" si="42"/>
        <v>-4.202909355998476</v>
      </c>
      <c r="I230" s="189">
        <v>8.727555141348244</v>
      </c>
      <c r="J230" s="190">
        <f t="shared" si="42"/>
        <v>1.2016509380246854</v>
      </c>
      <c r="K230" s="189">
        <v>8.2370138345079607</v>
      </c>
      <c r="L230" s="190">
        <f t="shared" si="43"/>
        <v>-0.4905413068402833</v>
      </c>
      <c r="M230" s="189">
        <v>8.4852703140174821</v>
      </c>
      <c r="N230" s="190">
        <f t="shared" si="44"/>
        <v>0.24825647950952145</v>
      </c>
    </row>
    <row r="231" spans="2:15" x14ac:dyDescent="0.25">
      <c r="B231" s="119" t="s">
        <v>77</v>
      </c>
      <c r="C231" s="189">
        <v>10.733630952380953</v>
      </c>
      <c r="D231" s="190">
        <v>2.9163866097857074</v>
      </c>
      <c r="E231" s="189">
        <v>9.907692307692308</v>
      </c>
      <c r="F231" s="190">
        <f t="shared" si="42"/>
        <v>-0.82593864468864453</v>
      </c>
      <c r="G231" s="189">
        <v>8.6417662682602927</v>
      </c>
      <c r="H231" s="190">
        <f t="shared" si="42"/>
        <v>-1.2659260394320153</v>
      </c>
      <c r="I231" s="189">
        <v>8.664422395464209</v>
      </c>
      <c r="J231" s="190">
        <f t="shared" si="42"/>
        <v>2.2656127203916299E-2</v>
      </c>
      <c r="K231" s="189">
        <v>7.8031830238726787</v>
      </c>
      <c r="L231" s="190">
        <f t="shared" si="43"/>
        <v>-0.8612393715915303</v>
      </c>
      <c r="M231" s="189">
        <v>8.5837063563115485</v>
      </c>
      <c r="N231" s="190">
        <f t="shared" si="44"/>
        <v>0.78052333243886984</v>
      </c>
    </row>
    <row r="232" spans="2:15" x14ac:dyDescent="0.25">
      <c r="B232" s="119" t="s">
        <v>79</v>
      </c>
      <c r="C232" s="189" t="s">
        <v>250</v>
      </c>
      <c r="D232" s="190" t="s">
        <v>250</v>
      </c>
      <c r="E232" s="189">
        <v>5.2430939226519335</v>
      </c>
      <c r="F232" s="190" t="str">
        <f>IFERROR(E232-C232,"-")</f>
        <v>-</v>
      </c>
      <c r="G232" s="189">
        <v>7.0787526427061307</v>
      </c>
      <c r="H232" s="190">
        <f>IFERROR(G232-E232,"-")</f>
        <v>1.8356587200541972</v>
      </c>
      <c r="I232" s="189">
        <v>7.7432362122788758</v>
      </c>
      <c r="J232" s="190">
        <f>IFERROR(I232-G232,"-")</f>
        <v>0.66448356957274513</v>
      </c>
      <c r="K232" s="189">
        <v>8.3330936975796792</v>
      </c>
      <c r="L232" s="190">
        <f>IFERROR(K232-I232,"-")</f>
        <v>0.5898574853008034</v>
      </c>
      <c r="M232" s="189">
        <v>7.3403496254013554</v>
      </c>
      <c r="N232" s="190">
        <f t="shared" si="44"/>
        <v>-0.99274407217832383</v>
      </c>
    </row>
    <row r="233" spans="2:15" x14ac:dyDescent="0.25">
      <c r="B233" s="119" t="s">
        <v>81</v>
      </c>
      <c r="C233" s="189" t="s">
        <v>250</v>
      </c>
      <c r="D233" s="190" t="s">
        <v>250</v>
      </c>
      <c r="E233" s="189">
        <v>6.009615384615385</v>
      </c>
      <c r="F233" s="190" t="str">
        <f t="shared" ref="F233:J241" si="45">IFERROR(E233-C233,"-")</f>
        <v>-</v>
      </c>
      <c r="G233" s="189">
        <v>8.3211458725970591</v>
      </c>
      <c r="H233" s="190">
        <f t="shared" si="45"/>
        <v>2.311530487981674</v>
      </c>
      <c r="I233" s="189">
        <v>8.3223995271867608</v>
      </c>
      <c r="J233" s="190">
        <f t="shared" si="45"/>
        <v>1.2536545897017248E-3</v>
      </c>
      <c r="K233" s="189">
        <v>7.6908373786407767</v>
      </c>
      <c r="L233" s="190">
        <f t="shared" ref="L233:L241" si="46">IFERROR(K233-I233,"-")</f>
        <v>-0.63156214854598414</v>
      </c>
      <c r="M233" s="189"/>
      <c r="N233" s="190"/>
    </row>
    <row r="234" spans="2:15" x14ac:dyDescent="0.25">
      <c r="B234" s="119" t="s">
        <v>83</v>
      </c>
      <c r="C234" s="189" t="s">
        <v>250</v>
      </c>
      <c r="D234" s="190" t="s">
        <v>250</v>
      </c>
      <c r="E234" s="189">
        <v>7.8949447077409163</v>
      </c>
      <c r="F234" s="190" t="str">
        <f t="shared" si="45"/>
        <v>-</v>
      </c>
      <c r="G234" s="189">
        <v>8.8187972919155708</v>
      </c>
      <c r="H234" s="190">
        <f t="shared" si="45"/>
        <v>0.92385258417465455</v>
      </c>
      <c r="I234" s="189">
        <v>8.9193006052454606</v>
      </c>
      <c r="J234" s="190">
        <f t="shared" si="45"/>
        <v>0.10050331332988982</v>
      </c>
      <c r="K234" s="189">
        <v>8.4891791044776124</v>
      </c>
      <c r="L234" s="190">
        <f t="shared" si="46"/>
        <v>-0.43012150076784827</v>
      </c>
      <c r="M234" s="189"/>
      <c r="N234" s="190"/>
    </row>
    <row r="235" spans="2:15" x14ac:dyDescent="0.25">
      <c r="B235" s="119" t="s">
        <v>85</v>
      </c>
      <c r="C235" s="189" t="s">
        <v>250</v>
      </c>
      <c r="D235" s="190" t="s">
        <v>250</v>
      </c>
      <c r="E235" s="189">
        <v>8.1141917293233075</v>
      </c>
      <c r="F235" s="190" t="str">
        <f t="shared" si="45"/>
        <v>-</v>
      </c>
      <c r="G235" s="189">
        <v>8.4194266629557468</v>
      </c>
      <c r="H235" s="190">
        <f t="shared" si="45"/>
        <v>0.30523493363243936</v>
      </c>
      <c r="I235" s="189">
        <v>8.3368211260587941</v>
      </c>
      <c r="J235" s="190">
        <f t="shared" si="45"/>
        <v>-8.2605536896952714E-2</v>
      </c>
      <c r="K235" s="189">
        <v>7.6555997194295067</v>
      </c>
      <c r="L235" s="190">
        <f t="shared" si="46"/>
        <v>-0.68122140662928743</v>
      </c>
      <c r="M235" s="189"/>
      <c r="N235" s="190"/>
    </row>
    <row r="236" spans="2:15" x14ac:dyDescent="0.25">
      <c r="B236" s="119" t="s">
        <v>87</v>
      </c>
      <c r="C236" s="189">
        <v>7.4293369055592766</v>
      </c>
      <c r="D236" s="190">
        <v>-0.75257098917756515</v>
      </c>
      <c r="E236" s="189">
        <v>7.6948376353039132</v>
      </c>
      <c r="F236" s="190">
        <f t="shared" si="45"/>
        <v>0.26550072974463657</v>
      </c>
      <c r="G236" s="189">
        <v>8.0364372469635619</v>
      </c>
      <c r="H236" s="190">
        <f t="shared" si="45"/>
        <v>0.34159961165964869</v>
      </c>
      <c r="I236" s="189">
        <v>8.2916447714135568</v>
      </c>
      <c r="J236" s="190">
        <f t="shared" si="45"/>
        <v>0.25520752444999495</v>
      </c>
      <c r="K236" s="189">
        <v>8.3114473308592629</v>
      </c>
      <c r="L236" s="190">
        <f t="shared" si="46"/>
        <v>1.9802559445706081E-2</v>
      </c>
      <c r="M236" s="189"/>
      <c r="N236" s="190"/>
    </row>
    <row r="237" spans="2:15" x14ac:dyDescent="0.25">
      <c r="B237" s="119" t="s">
        <v>89</v>
      </c>
      <c r="C237" s="189">
        <v>7.8025247971145175</v>
      </c>
      <c r="D237" s="190">
        <v>-1.0622398248540987</v>
      </c>
      <c r="E237" s="189">
        <v>8.5449999999999999</v>
      </c>
      <c r="F237" s="190">
        <f t="shared" si="45"/>
        <v>0.74247520288548241</v>
      </c>
      <c r="G237" s="189">
        <v>8.6323838080959518</v>
      </c>
      <c r="H237" s="190">
        <f t="shared" si="45"/>
        <v>8.738380809595192E-2</v>
      </c>
      <c r="I237" s="189">
        <v>8.9404954227248243</v>
      </c>
      <c r="J237" s="190">
        <f t="shared" si="45"/>
        <v>0.30811161462887249</v>
      </c>
      <c r="K237" s="189">
        <v>8.7204788094467816</v>
      </c>
      <c r="L237" s="190">
        <f t="shared" si="46"/>
        <v>-0.22001661327804278</v>
      </c>
      <c r="M237" s="189"/>
      <c r="N237" s="190"/>
    </row>
    <row r="238" spans="2:15" x14ac:dyDescent="0.25">
      <c r="B238" s="119" t="s">
        <v>91</v>
      </c>
      <c r="C238" s="189">
        <v>9.5790094339622645</v>
      </c>
      <c r="D238" s="190">
        <v>1.0139857636754357</v>
      </c>
      <c r="E238" s="189">
        <v>7.0247342156650037</v>
      </c>
      <c r="F238" s="190">
        <f t="shared" si="45"/>
        <v>-2.5542752182972608</v>
      </c>
      <c r="G238" s="189">
        <v>7.398474487112046</v>
      </c>
      <c r="H238" s="190">
        <f t="shared" si="45"/>
        <v>0.37374027144704236</v>
      </c>
      <c r="I238" s="189">
        <v>8.0896470588235285</v>
      </c>
      <c r="J238" s="190">
        <f t="shared" si="45"/>
        <v>0.6911725717114825</v>
      </c>
      <c r="K238" s="189">
        <v>8.1410483666751077</v>
      </c>
      <c r="L238" s="190">
        <f t="shared" si="46"/>
        <v>5.1401307851579148E-2</v>
      </c>
      <c r="M238" s="189"/>
      <c r="N238" s="190"/>
    </row>
    <row r="239" spans="2:15" x14ac:dyDescent="0.25">
      <c r="B239" s="119" t="s">
        <v>93</v>
      </c>
      <c r="C239" s="189">
        <v>7.1098398169336381</v>
      </c>
      <c r="D239" s="190">
        <v>-0.49885583524027499</v>
      </c>
      <c r="E239" s="189">
        <v>9.0463992266795561</v>
      </c>
      <c r="F239" s="190">
        <f t="shared" si="45"/>
        <v>1.936559409745918</v>
      </c>
      <c r="G239" s="189">
        <v>8.6113074204947004</v>
      </c>
      <c r="H239" s="190">
        <f t="shared" si="45"/>
        <v>-0.43509180618485566</v>
      </c>
      <c r="I239" s="189">
        <v>8.4856290672451191</v>
      </c>
      <c r="J239" s="190">
        <f t="shared" si="45"/>
        <v>-0.12567835324958132</v>
      </c>
      <c r="K239" s="189">
        <v>8.5639518611810797</v>
      </c>
      <c r="L239" s="190">
        <f t="shared" si="46"/>
        <v>7.8322793935960533E-2</v>
      </c>
      <c r="M239" s="189"/>
      <c r="N239" s="190"/>
    </row>
    <row r="240" spans="2:15" x14ac:dyDescent="0.25">
      <c r="B240" s="119" t="s">
        <v>95</v>
      </c>
      <c r="C240" s="189">
        <v>7.5361010830324906</v>
      </c>
      <c r="D240" s="190">
        <v>-2.70362494436477</v>
      </c>
      <c r="E240" s="189">
        <v>8.4801517067003793</v>
      </c>
      <c r="F240" s="190">
        <f t="shared" si="45"/>
        <v>0.94405062366788872</v>
      </c>
      <c r="G240" s="189">
        <v>8.6826692270763317</v>
      </c>
      <c r="H240" s="190">
        <f t="shared" si="45"/>
        <v>0.20251752037595239</v>
      </c>
      <c r="I240" s="189">
        <v>9.0498414136837333</v>
      </c>
      <c r="J240" s="190">
        <f t="shared" si="45"/>
        <v>0.36717218660740158</v>
      </c>
      <c r="K240" s="189">
        <v>9.620396600566572</v>
      </c>
      <c r="L240" s="190">
        <f t="shared" si="46"/>
        <v>0.57055518688283868</v>
      </c>
      <c r="M240" s="189"/>
      <c r="N240" s="190"/>
    </row>
    <row r="241" spans="2:15" ht="15.75" x14ac:dyDescent="0.25">
      <c r="B241" s="122" t="s">
        <v>32</v>
      </c>
      <c r="C241" s="191">
        <v>8.4789494013132476</v>
      </c>
      <c r="D241" s="192">
        <v>-0.10376503002503767</v>
      </c>
      <c r="E241" s="191">
        <v>8.0765115973166139</v>
      </c>
      <c r="F241" s="192">
        <f t="shared" si="45"/>
        <v>-0.40243780399663365</v>
      </c>
      <c r="G241" s="191">
        <v>8.2205484045708985</v>
      </c>
      <c r="H241" s="192">
        <f t="shared" si="45"/>
        <v>0.14403680725428458</v>
      </c>
      <c r="I241" s="191">
        <v>8.4851200579355925</v>
      </c>
      <c r="J241" s="192">
        <f t="shared" si="45"/>
        <v>0.26457165336469401</v>
      </c>
      <c r="K241" s="191">
        <v>8.3521609571393363</v>
      </c>
      <c r="L241" s="192">
        <f t="shared" si="46"/>
        <v>-0.13295910079625628</v>
      </c>
      <c r="M241" s="191">
        <v>8.6054971046407314</v>
      </c>
      <c r="N241" s="192">
        <v>0.34688717202281261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M244" s="107"/>
    </row>
    <row r="246" spans="2:15" ht="48.75" customHeight="1" thickBot="1" x14ac:dyDescent="0.3">
      <c r="B246" s="283" t="s">
        <v>300</v>
      </c>
      <c r="C246" s="283"/>
      <c r="D246" s="283"/>
      <c r="E246" s="283"/>
      <c r="F246" s="283"/>
      <c r="G246" s="283"/>
      <c r="H246" s="283"/>
      <c r="I246" s="283"/>
      <c r="J246" s="283"/>
      <c r="K246" s="283"/>
      <c r="L246" s="283"/>
      <c r="M246" s="283"/>
      <c r="N246" s="283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6" t="str">
        <f>C248</f>
        <v>Dinamarca</v>
      </c>
      <c r="C248" s="305" t="s">
        <v>130</v>
      </c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</row>
    <row r="249" spans="2:15" ht="22.5" thickTop="1" thickBot="1" x14ac:dyDescent="0.3">
      <c r="B249" s="111"/>
      <c r="C249" s="307">
        <v>2020</v>
      </c>
      <c r="D249" s="308"/>
      <c r="E249" s="309">
        <v>2021</v>
      </c>
      <c r="F249" s="308"/>
      <c r="G249" s="309">
        <v>2022</v>
      </c>
      <c r="H249" s="308"/>
      <c r="I249" s="309">
        <v>2023</v>
      </c>
      <c r="J249" s="308"/>
      <c r="K249" s="309">
        <v>2024</v>
      </c>
      <c r="L249" s="308"/>
      <c r="M249" s="309">
        <v>2025</v>
      </c>
      <c r="N249" s="310"/>
    </row>
    <row r="250" spans="2:15" ht="16.5" thickTop="1" thickBot="1" x14ac:dyDescent="0.3">
      <c r="B250" s="87"/>
      <c r="C250" s="116" t="s">
        <v>71</v>
      </c>
      <c r="D250" s="117" t="str">
        <f>CONCATENATE("dif ",RIGHT(C249,2),"/",RIGHT(C249-1,2))</f>
        <v>dif 20/19</v>
      </c>
      <c r="E250" s="118" t="s">
        <v>71</v>
      </c>
      <c r="F250" s="117" t="str">
        <f>CONCATENATE("dif ",RIGHT(E249,2),"/",RIGHT(C249,2))</f>
        <v>dif 21/20</v>
      </c>
      <c r="G250" s="118" t="s">
        <v>71</v>
      </c>
      <c r="H250" s="117" t="str">
        <f>CONCATENATE("dif ",RIGHT(G249,2),"/",RIGHT(E249,2))</f>
        <v>dif 22/21</v>
      </c>
      <c r="I250" s="118" t="s">
        <v>71</v>
      </c>
      <c r="J250" s="117" t="str">
        <f>CONCATENATE("dif ",RIGHT(I249,2),"/",RIGHT(G249,2))</f>
        <v>dif 23/22</v>
      </c>
      <c r="K250" s="118" t="s">
        <v>71</v>
      </c>
      <c r="L250" s="117" t="str">
        <f>CONCATENATE("dif ",RIGHT(K249,2),"/",RIGHT(I249,2))</f>
        <v>dif 24/23</v>
      </c>
      <c r="M250" s="118" t="s">
        <v>71</v>
      </c>
      <c r="N250" s="117" t="str">
        <f>CONCATENATE("dif ",RIGHT(M249,2),"/",RIGHT(K249,2))</f>
        <v>dif 25/24</v>
      </c>
    </row>
    <row r="251" spans="2:15" x14ac:dyDescent="0.25">
      <c r="B251" s="119" t="s">
        <v>73</v>
      </c>
      <c r="C251" s="189">
        <v>8.9706999457406411</v>
      </c>
      <c r="D251" s="190">
        <v>-0.13674422299384936</v>
      </c>
      <c r="E251" s="189">
        <v>4.1066666666666665</v>
      </c>
      <c r="F251" s="190">
        <f t="shared" ref="F251:J253" si="47">IFERROR(E251-C251,"-")</f>
        <v>-4.8640332790739746</v>
      </c>
      <c r="G251" s="189">
        <v>8.4483920367534449</v>
      </c>
      <c r="H251" s="190">
        <f t="shared" si="47"/>
        <v>4.3417253700867784</v>
      </c>
      <c r="I251" s="189">
        <v>7.381966351209253</v>
      </c>
      <c r="J251" s="190">
        <f t="shared" si="47"/>
        <v>-1.0664256855441918</v>
      </c>
      <c r="K251" s="189">
        <v>8.3423835381537579</v>
      </c>
      <c r="L251" s="190">
        <f t="shared" ref="L251:L253" si="48">IFERROR(K251-I251,"-")</f>
        <v>0.96041718694450484</v>
      </c>
      <c r="M251" s="189">
        <v>10.138941398865784</v>
      </c>
      <c r="N251" s="190">
        <f t="shared" ref="N251:N254" si="49">IFERROR(M251-K251,"-")</f>
        <v>1.7965578607120261</v>
      </c>
    </row>
    <row r="252" spans="2:15" x14ac:dyDescent="0.25">
      <c r="B252" s="119" t="s">
        <v>75</v>
      </c>
      <c r="C252" s="189">
        <v>8.0938388625592417</v>
      </c>
      <c r="D252" s="190">
        <v>-0.23047916028990656</v>
      </c>
      <c r="E252" s="189">
        <v>6.67741935483871</v>
      </c>
      <c r="F252" s="190">
        <f t="shared" si="47"/>
        <v>-1.4164195077205317</v>
      </c>
      <c r="G252" s="189">
        <v>8.2276861853325745</v>
      </c>
      <c r="H252" s="190">
        <f t="shared" si="47"/>
        <v>1.5502668304938645</v>
      </c>
      <c r="I252" s="189">
        <v>8.1284599006387506</v>
      </c>
      <c r="J252" s="190">
        <f t="shared" si="47"/>
        <v>-9.9226284693823885E-2</v>
      </c>
      <c r="K252" s="189">
        <v>8.6390164820318827</v>
      </c>
      <c r="L252" s="190">
        <f t="shared" si="48"/>
        <v>0.51055658139313209</v>
      </c>
      <c r="M252" s="189">
        <v>8.4842164599774517</v>
      </c>
      <c r="N252" s="190">
        <f t="shared" si="49"/>
        <v>-0.154800022054431</v>
      </c>
    </row>
    <row r="253" spans="2:15" x14ac:dyDescent="0.25">
      <c r="B253" s="119" t="s">
        <v>77</v>
      </c>
      <c r="C253" s="189">
        <v>11.017251635930993</v>
      </c>
      <c r="D253" s="190">
        <v>3.5034364483738107</v>
      </c>
      <c r="E253" s="189">
        <v>6.0204081632653059</v>
      </c>
      <c r="F253" s="190">
        <f t="shared" si="47"/>
        <v>-4.9968434726656872</v>
      </c>
      <c r="G253" s="189">
        <v>8.4184331797235021</v>
      </c>
      <c r="H253" s="190">
        <f t="shared" si="47"/>
        <v>2.3980250164581962</v>
      </c>
      <c r="I253" s="189">
        <v>9.2266817410966642</v>
      </c>
      <c r="J253" s="190">
        <f t="shared" si="47"/>
        <v>0.80824856137316203</v>
      </c>
      <c r="K253" s="189">
        <v>8.3439211391018624</v>
      </c>
      <c r="L253" s="190">
        <f t="shared" si="48"/>
        <v>-0.88276060199480177</v>
      </c>
      <c r="M253" s="189">
        <v>8.2804525124967121</v>
      </c>
      <c r="N253" s="190">
        <f t="shared" si="49"/>
        <v>-6.3468626605150291E-2</v>
      </c>
    </row>
    <row r="254" spans="2:15" x14ac:dyDescent="0.25">
      <c r="B254" s="119" t="s">
        <v>79</v>
      </c>
      <c r="C254" s="189" t="s">
        <v>250</v>
      </c>
      <c r="D254" s="190" t="s">
        <v>250</v>
      </c>
      <c r="E254" s="189">
        <v>15.285714285714286</v>
      </c>
      <c r="F254" s="190" t="str">
        <f>IFERROR(E254-C254,"-")</f>
        <v>-</v>
      </c>
      <c r="G254" s="189">
        <v>9.1967109424414932</v>
      </c>
      <c r="H254" s="190">
        <f>IFERROR(G254-E254,"-")</f>
        <v>-6.0890033432727932</v>
      </c>
      <c r="I254" s="189">
        <v>8.1741071428571423</v>
      </c>
      <c r="J254" s="190">
        <f>IFERROR(I254-G254,"-")</f>
        <v>-1.0226037995843509</v>
      </c>
      <c r="K254" s="189">
        <v>10.570491803278689</v>
      </c>
      <c r="L254" s="190">
        <f>IFERROR(K254-I254,"-")</f>
        <v>2.3963846604215462</v>
      </c>
      <c r="M254" s="189">
        <v>9.0453244274809155</v>
      </c>
      <c r="N254" s="190">
        <f t="shared" si="49"/>
        <v>-1.5251673757977731</v>
      </c>
    </row>
    <row r="255" spans="2:15" x14ac:dyDescent="0.25">
      <c r="B255" s="119" t="s">
        <v>81</v>
      </c>
      <c r="C255" s="189" t="s">
        <v>250</v>
      </c>
      <c r="D255" s="190" t="s">
        <v>250</v>
      </c>
      <c r="E255" s="189">
        <v>4.7142857142857144</v>
      </c>
      <c r="F255" s="190" t="str">
        <f t="shared" ref="F255:J263" si="50">IFERROR(E255-C255,"-")</f>
        <v>-</v>
      </c>
      <c r="G255" s="189">
        <v>9.1746478873239443</v>
      </c>
      <c r="H255" s="190">
        <f t="shared" si="50"/>
        <v>4.4603621730382299</v>
      </c>
      <c r="I255" s="189">
        <v>9.6876876876876885</v>
      </c>
      <c r="J255" s="190">
        <f t="shared" si="50"/>
        <v>0.51303980036374419</v>
      </c>
      <c r="K255" s="189">
        <v>8.620754716981132</v>
      </c>
      <c r="L255" s="190">
        <f t="shared" ref="L255:L263" si="51">IFERROR(K255-I255,"-")</f>
        <v>-1.0669329707065565</v>
      </c>
      <c r="M255" s="189"/>
      <c r="N255" s="190"/>
    </row>
    <row r="256" spans="2:15" x14ac:dyDescent="0.25">
      <c r="B256" s="119" t="s">
        <v>83</v>
      </c>
      <c r="C256" s="189" t="s">
        <v>250</v>
      </c>
      <c r="D256" s="190" t="s">
        <v>250</v>
      </c>
      <c r="E256" s="189">
        <v>2.1319796954314723</v>
      </c>
      <c r="F256" s="190" t="str">
        <f t="shared" si="50"/>
        <v>-</v>
      </c>
      <c r="G256" s="189">
        <v>7.0531249999999996</v>
      </c>
      <c r="H256" s="190">
        <f t="shared" si="50"/>
        <v>4.9211453045685278</v>
      </c>
      <c r="I256" s="189">
        <v>8.2967863894139882</v>
      </c>
      <c r="J256" s="190">
        <f t="shared" si="50"/>
        <v>1.2436613894139885</v>
      </c>
      <c r="K256" s="189">
        <v>10.466307277628033</v>
      </c>
      <c r="L256" s="190">
        <f t="shared" si="51"/>
        <v>2.1695208882140449</v>
      </c>
      <c r="M256" s="189"/>
      <c r="N256" s="190"/>
    </row>
    <row r="257" spans="2:15" x14ac:dyDescent="0.25">
      <c r="B257" s="119" t="s">
        <v>85</v>
      </c>
      <c r="C257" s="189" t="s">
        <v>250</v>
      </c>
      <c r="D257" s="190" t="s">
        <v>250</v>
      </c>
      <c r="E257" s="189">
        <v>7.4173602853745537</v>
      </c>
      <c r="F257" s="190" t="str">
        <f t="shared" si="50"/>
        <v>-</v>
      </c>
      <c r="G257" s="189">
        <v>8.795209580838323</v>
      </c>
      <c r="H257" s="190">
        <f t="shared" si="50"/>
        <v>1.3778492954637693</v>
      </c>
      <c r="I257" s="189">
        <v>7.9409368635437882</v>
      </c>
      <c r="J257" s="190">
        <f t="shared" si="50"/>
        <v>-0.8542727172945348</v>
      </c>
      <c r="K257" s="189">
        <v>7.2018779342723001</v>
      </c>
      <c r="L257" s="190">
        <f t="shared" si="51"/>
        <v>-0.7390589292714882</v>
      </c>
      <c r="M257" s="189"/>
      <c r="N257" s="190"/>
    </row>
    <row r="258" spans="2:15" x14ac:dyDescent="0.25">
      <c r="B258" s="119" t="s">
        <v>87</v>
      </c>
      <c r="C258" s="189">
        <v>10.888888888888889</v>
      </c>
      <c r="D258" s="190">
        <v>1.2678843226788441</v>
      </c>
      <c r="E258" s="189">
        <v>9.3671328671328666</v>
      </c>
      <c r="F258" s="190">
        <f t="shared" si="50"/>
        <v>-1.5217560217560226</v>
      </c>
      <c r="G258" s="189">
        <v>8.6090425531914896</v>
      </c>
      <c r="H258" s="190">
        <f t="shared" si="50"/>
        <v>-0.75809031394137705</v>
      </c>
      <c r="I258" s="189">
        <v>7.965608465608466</v>
      </c>
      <c r="J258" s="190">
        <f t="shared" si="50"/>
        <v>-0.64343408758302356</v>
      </c>
      <c r="K258" s="189">
        <v>10.337874659400544</v>
      </c>
      <c r="L258" s="190">
        <f t="shared" si="51"/>
        <v>2.3722661937920781</v>
      </c>
      <c r="M258" s="189"/>
      <c r="N258" s="190"/>
    </row>
    <row r="259" spans="2:15" x14ac:dyDescent="0.25">
      <c r="B259" s="119" t="s">
        <v>89</v>
      </c>
      <c r="C259" s="189">
        <v>2.75</v>
      </c>
      <c r="D259" s="190">
        <v>-6.3518363939899825</v>
      </c>
      <c r="E259" s="189">
        <v>8.5949612403100772</v>
      </c>
      <c r="F259" s="190">
        <f t="shared" si="50"/>
        <v>5.8449612403100772</v>
      </c>
      <c r="G259" s="189">
        <v>9.8945233265720081</v>
      </c>
      <c r="H259" s="190">
        <f t="shared" si="50"/>
        <v>1.2995620862619308</v>
      </c>
      <c r="I259" s="189">
        <v>8.3199052132701414</v>
      </c>
      <c r="J259" s="190">
        <f t="shared" si="50"/>
        <v>-1.5746181133018666</v>
      </c>
      <c r="K259" s="189">
        <v>9.5922551252847388</v>
      </c>
      <c r="L259" s="190">
        <f t="shared" si="51"/>
        <v>1.2723499120145974</v>
      </c>
      <c r="M259" s="189"/>
      <c r="N259" s="190"/>
    </row>
    <row r="260" spans="2:15" x14ac:dyDescent="0.25">
      <c r="B260" s="119" t="s">
        <v>91</v>
      </c>
      <c r="C260" s="189">
        <v>4.2352941176470589</v>
      </c>
      <c r="D260" s="190">
        <v>-2.6409685086155674</v>
      </c>
      <c r="E260" s="189">
        <v>6.878007598142676</v>
      </c>
      <c r="F260" s="190">
        <f t="shared" si="50"/>
        <v>2.6427134804956172</v>
      </c>
      <c r="G260" s="189">
        <v>6.7535545023696679</v>
      </c>
      <c r="H260" s="190">
        <f t="shared" si="50"/>
        <v>-0.12445309577300812</v>
      </c>
      <c r="I260" s="189">
        <v>6.281114848630466</v>
      </c>
      <c r="J260" s="190">
        <f t="shared" si="50"/>
        <v>-0.47243965373920194</v>
      </c>
      <c r="K260" s="189">
        <v>7.0145454545454546</v>
      </c>
      <c r="L260" s="190">
        <f t="shared" si="51"/>
        <v>0.73343060591498865</v>
      </c>
      <c r="M260" s="189"/>
      <c r="N260" s="190"/>
    </row>
    <row r="261" spans="2:15" x14ac:dyDescent="0.25">
      <c r="B261" s="119" t="s">
        <v>93</v>
      </c>
      <c r="C261" s="189">
        <v>5.9189189189189193</v>
      </c>
      <c r="D261" s="190">
        <v>-2.6005749251303278</v>
      </c>
      <c r="E261" s="189">
        <v>7.8625077591558039</v>
      </c>
      <c r="F261" s="190">
        <f t="shared" si="50"/>
        <v>1.9435888402368846</v>
      </c>
      <c r="G261" s="189">
        <v>7.8405093996361428</v>
      </c>
      <c r="H261" s="190">
        <f t="shared" si="50"/>
        <v>-2.1998359519661115E-2</v>
      </c>
      <c r="I261" s="189">
        <v>8.4503028143925896</v>
      </c>
      <c r="J261" s="190">
        <f t="shared" si="50"/>
        <v>0.60979341475644677</v>
      </c>
      <c r="K261" s="189">
        <v>7.8947197926789761</v>
      </c>
      <c r="L261" s="190">
        <f t="shared" si="51"/>
        <v>-0.55558302171361351</v>
      </c>
      <c r="M261" s="189"/>
      <c r="N261" s="190"/>
    </row>
    <row r="262" spans="2:15" x14ac:dyDescent="0.25">
      <c r="B262" s="119" t="s">
        <v>95</v>
      </c>
      <c r="C262" s="189">
        <v>7.8205128205128203</v>
      </c>
      <c r="D262" s="190">
        <v>-1.2378507650777975</v>
      </c>
      <c r="E262" s="189">
        <v>8.6154136758594628</v>
      </c>
      <c r="F262" s="190">
        <f t="shared" si="50"/>
        <v>0.79490085534664257</v>
      </c>
      <c r="G262" s="189">
        <v>8.5618691588785047</v>
      </c>
      <c r="H262" s="190">
        <f t="shared" si="50"/>
        <v>-5.3544516980958079E-2</v>
      </c>
      <c r="I262" s="189">
        <v>7.6238277179576244</v>
      </c>
      <c r="J262" s="190">
        <f t="shared" si="50"/>
        <v>-0.93804144092088038</v>
      </c>
      <c r="K262" s="189">
        <v>8.3462793733681462</v>
      </c>
      <c r="L262" s="190">
        <f t="shared" si="51"/>
        <v>0.72245165541052181</v>
      </c>
      <c r="M262" s="189"/>
      <c r="N262" s="190"/>
    </row>
    <row r="263" spans="2:15" ht="15.75" x14ac:dyDescent="0.25">
      <c r="B263" s="122" t="s">
        <v>32</v>
      </c>
      <c r="C263" s="191">
        <v>8.8963076923076922</v>
      </c>
      <c r="D263" s="192">
        <v>0.43811830934398621</v>
      </c>
      <c r="E263" s="191">
        <v>7.7692015570112982</v>
      </c>
      <c r="F263" s="192">
        <f t="shared" si="50"/>
        <v>-1.127106135296394</v>
      </c>
      <c r="G263" s="191">
        <v>8.2687803357527727</v>
      </c>
      <c r="H263" s="192">
        <f t="shared" si="50"/>
        <v>0.49957877874147449</v>
      </c>
      <c r="I263" s="191">
        <v>8.0127206977238892</v>
      </c>
      <c r="J263" s="192">
        <f t="shared" si="50"/>
        <v>-0.25605963802888354</v>
      </c>
      <c r="K263" s="191">
        <v>8.4210810567532288</v>
      </c>
      <c r="L263" s="192">
        <f t="shared" si="51"/>
        <v>0.40836035902933965</v>
      </c>
      <c r="M263" s="191">
        <v>8.9322450273397251</v>
      </c>
      <c r="N263" s="192">
        <v>0.27328213800904244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5"/>
    </row>
    <row r="268" spans="2:15" ht="48.75" customHeight="1" thickBot="1" x14ac:dyDescent="0.3">
      <c r="B268" s="283" t="s">
        <v>301</v>
      </c>
      <c r="C268" s="283"/>
      <c r="D268" s="283"/>
      <c r="E268" s="283"/>
      <c r="F268" s="283"/>
      <c r="G268" s="283"/>
      <c r="H268" s="283"/>
      <c r="I268" s="283"/>
      <c r="J268" s="283"/>
      <c r="K268" s="283"/>
      <c r="L268" s="283"/>
      <c r="M268" s="283"/>
      <c r="N268" s="283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6" t="str">
        <f>C270</f>
        <v>Suecia</v>
      </c>
      <c r="C270" s="305" t="s">
        <v>133</v>
      </c>
      <c r="D270" s="306"/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</row>
    <row r="271" spans="2:15" ht="22.5" thickTop="1" thickBot="1" x14ac:dyDescent="0.3">
      <c r="B271" s="111"/>
      <c r="C271" s="307">
        <v>2020</v>
      </c>
      <c r="D271" s="308"/>
      <c r="E271" s="309">
        <v>2021</v>
      </c>
      <c r="F271" s="308"/>
      <c r="G271" s="309">
        <v>2022</v>
      </c>
      <c r="H271" s="308"/>
      <c r="I271" s="309">
        <v>2023</v>
      </c>
      <c r="J271" s="308"/>
      <c r="K271" s="309">
        <v>2024</v>
      </c>
      <c r="L271" s="308"/>
      <c r="M271" s="309">
        <v>2025</v>
      </c>
      <c r="N271" s="310"/>
    </row>
    <row r="272" spans="2:15" ht="16.5" thickTop="1" thickBot="1" x14ac:dyDescent="0.3">
      <c r="B272" s="87"/>
      <c r="C272" s="116" t="s">
        <v>71</v>
      </c>
      <c r="D272" s="117" t="str">
        <f>CONCATENATE("dif ",RIGHT(C271,2),"/",RIGHT(C271-1,2))</f>
        <v>dif 20/19</v>
      </c>
      <c r="E272" s="118" t="s">
        <v>71</v>
      </c>
      <c r="F272" s="117" t="str">
        <f>CONCATENATE("dif ",RIGHT(E271,2),"/",RIGHT(C271,2))</f>
        <v>dif 21/20</v>
      </c>
      <c r="G272" s="118" t="s">
        <v>71</v>
      </c>
      <c r="H272" s="117" t="str">
        <f>CONCATENATE("dif ",RIGHT(G271,2),"/",RIGHT(E271,2))</f>
        <v>dif 22/21</v>
      </c>
      <c r="I272" s="118" t="s">
        <v>71</v>
      </c>
      <c r="J272" s="117" t="str">
        <f>CONCATENATE("dif ",RIGHT(I271,2),"/",RIGHT(G271,2))</f>
        <v>dif 23/22</v>
      </c>
      <c r="K272" s="118" t="s">
        <v>71</v>
      </c>
      <c r="L272" s="117" t="str">
        <f>CONCATENATE("dif ",RIGHT(K271,2),"/",RIGHT(I271,2))</f>
        <v>dif 24/23</v>
      </c>
      <c r="M272" s="118" t="s">
        <v>71</v>
      </c>
      <c r="N272" s="117" t="str">
        <f>CONCATENATE("dif ",RIGHT(M271,2),"/",RIGHT(K271,2))</f>
        <v>dif 25/24</v>
      </c>
    </row>
    <row r="273" spans="2:14" x14ac:dyDescent="0.25">
      <c r="B273" s="119" t="s">
        <v>73</v>
      </c>
      <c r="C273" s="189">
        <v>9.6649278919914092</v>
      </c>
      <c r="D273" s="190">
        <v>0.13160481980424521</v>
      </c>
      <c r="E273" s="189">
        <v>8.3212341197822148</v>
      </c>
      <c r="F273" s="190">
        <f t="shared" ref="F273:J275" si="52">IFERROR(E273-C273,"-")</f>
        <v>-1.3436937722091944</v>
      </c>
      <c r="G273" s="189">
        <v>8.4030825496342736</v>
      </c>
      <c r="H273" s="190">
        <f t="shared" si="52"/>
        <v>8.1848429852058757E-2</v>
      </c>
      <c r="I273" s="189">
        <v>8.2004524886877821</v>
      </c>
      <c r="J273" s="190">
        <f t="shared" si="52"/>
        <v>-0.2026300609464915</v>
      </c>
      <c r="K273" s="189">
        <v>8.8776695003110095</v>
      </c>
      <c r="L273" s="190">
        <f t="shared" ref="L273:L275" si="53">IFERROR(K273-I273,"-")</f>
        <v>0.67721701162322745</v>
      </c>
      <c r="M273" s="189">
        <v>11.700116346713205</v>
      </c>
      <c r="N273" s="190">
        <f t="shared" ref="N273:N276" si="54">IFERROR(M273-K273,"-")</f>
        <v>2.8224468464021957</v>
      </c>
    </row>
    <row r="274" spans="2:14" x14ac:dyDescent="0.25">
      <c r="B274" s="119" t="s">
        <v>75</v>
      </c>
      <c r="C274" s="189">
        <v>8.2841480127912295</v>
      </c>
      <c r="D274" s="190">
        <v>-0.96722372932125289</v>
      </c>
      <c r="E274" s="189">
        <v>7.5951086956521738</v>
      </c>
      <c r="F274" s="190">
        <f t="shared" si="52"/>
        <v>-0.68903931713905564</v>
      </c>
      <c r="G274" s="189">
        <v>8.2292319749216301</v>
      </c>
      <c r="H274" s="190">
        <f t="shared" si="52"/>
        <v>0.63412327926945622</v>
      </c>
      <c r="I274" s="189">
        <v>8.7536041939711673</v>
      </c>
      <c r="J274" s="190">
        <f t="shared" si="52"/>
        <v>0.52437221904953724</v>
      </c>
      <c r="K274" s="189">
        <v>9.0517909002904169</v>
      </c>
      <c r="L274" s="190">
        <f t="shared" si="53"/>
        <v>0.29818670631924959</v>
      </c>
      <c r="M274" s="189">
        <v>9.5968225419664268</v>
      </c>
      <c r="N274" s="190">
        <f t="shared" si="54"/>
        <v>0.54503164167600993</v>
      </c>
    </row>
    <row r="275" spans="2:14" x14ac:dyDescent="0.25">
      <c r="B275" s="119" t="s">
        <v>77</v>
      </c>
      <c r="C275" s="189">
        <v>9.3773006134969332</v>
      </c>
      <c r="D275" s="190">
        <v>1.372271789751073</v>
      </c>
      <c r="E275" s="189">
        <v>11.540598290598291</v>
      </c>
      <c r="F275" s="190">
        <f t="shared" si="52"/>
        <v>2.1632976771013581</v>
      </c>
      <c r="G275" s="189">
        <v>9.0803940260565614</v>
      </c>
      <c r="H275" s="190">
        <f t="shared" si="52"/>
        <v>-2.4602042645417299</v>
      </c>
      <c r="I275" s="189">
        <v>9.4451237263464343</v>
      </c>
      <c r="J275" s="190">
        <f t="shared" si="52"/>
        <v>0.36472970028987284</v>
      </c>
      <c r="K275" s="189">
        <v>8.5975887170154692</v>
      </c>
      <c r="L275" s="190">
        <f t="shared" si="53"/>
        <v>-0.84753500933096504</v>
      </c>
      <c r="M275" s="189">
        <v>9.0525980235894163</v>
      </c>
      <c r="N275" s="190">
        <f t="shared" si="54"/>
        <v>0.45500930657394711</v>
      </c>
    </row>
    <row r="276" spans="2:14" x14ac:dyDescent="0.25">
      <c r="B276" s="119" t="s">
        <v>79</v>
      </c>
      <c r="C276" s="189" t="s">
        <v>250</v>
      </c>
      <c r="D276" s="190" t="s">
        <v>250</v>
      </c>
      <c r="E276" s="189">
        <v>11.967391304347826</v>
      </c>
      <c r="F276" s="190" t="str">
        <f>IFERROR(E276-C276,"-")</f>
        <v>-</v>
      </c>
      <c r="G276" s="189">
        <v>9.2377972465581983</v>
      </c>
      <c r="H276" s="190">
        <f>IFERROR(G276-E276,"-")</f>
        <v>-2.7295940577896278</v>
      </c>
      <c r="I276" s="189">
        <v>8.0933140933140937</v>
      </c>
      <c r="J276" s="190">
        <f>IFERROR(I276-G276,"-")</f>
        <v>-1.1444831532441047</v>
      </c>
      <c r="K276" s="189">
        <v>13.656119900083263</v>
      </c>
      <c r="L276" s="190">
        <f>IFERROR(K276-I276,"-")</f>
        <v>5.5628058067691697</v>
      </c>
      <c r="M276" s="189">
        <v>10.770879526977089</v>
      </c>
      <c r="N276" s="190">
        <f t="shared" si="54"/>
        <v>-2.8852403731061749</v>
      </c>
    </row>
    <row r="277" spans="2:14" x14ac:dyDescent="0.25">
      <c r="B277" s="119" t="s">
        <v>81</v>
      </c>
      <c r="C277" s="189" t="s">
        <v>250</v>
      </c>
      <c r="D277" s="190" t="s">
        <v>250</v>
      </c>
      <c r="E277" s="189">
        <v>9.6999999999999993</v>
      </c>
      <c r="F277" s="190" t="str">
        <f t="shared" ref="F277:J285" si="55">IFERROR(E277-C277,"-")</f>
        <v>-</v>
      </c>
      <c r="G277" s="189">
        <v>7.8695652173913047</v>
      </c>
      <c r="H277" s="190">
        <f t="shared" si="55"/>
        <v>-1.8304347826086946</v>
      </c>
      <c r="I277" s="189">
        <v>9.7523364485981308</v>
      </c>
      <c r="J277" s="190">
        <f t="shared" si="55"/>
        <v>1.8827712312068261</v>
      </c>
      <c r="K277" s="189">
        <v>9.2666666666666675</v>
      </c>
      <c r="L277" s="190">
        <f t="shared" ref="L277:L285" si="56">IFERROR(K277-I277,"-")</f>
        <v>-0.48566978193146326</v>
      </c>
      <c r="M277" s="189"/>
      <c r="N277" s="190"/>
    </row>
    <row r="278" spans="2:14" x14ac:dyDescent="0.25">
      <c r="B278" s="119" t="s">
        <v>83</v>
      </c>
      <c r="C278" s="189" t="s">
        <v>250</v>
      </c>
      <c r="D278" s="190" t="s">
        <v>250</v>
      </c>
      <c r="E278" s="189">
        <v>3</v>
      </c>
      <c r="F278" s="190" t="str">
        <f t="shared" si="55"/>
        <v>-</v>
      </c>
      <c r="G278" s="189">
        <v>8.5033557046979862</v>
      </c>
      <c r="H278" s="190">
        <f t="shared" si="55"/>
        <v>5.5033557046979862</v>
      </c>
      <c r="I278" s="189">
        <v>8.7606177606177607</v>
      </c>
      <c r="J278" s="190">
        <f t="shared" si="55"/>
        <v>0.25726205591977447</v>
      </c>
      <c r="K278" s="189">
        <v>8.6916666666666664</v>
      </c>
      <c r="L278" s="190">
        <f t="shared" si="56"/>
        <v>-6.8951093951094222E-2</v>
      </c>
      <c r="M278" s="189"/>
      <c r="N278" s="190"/>
    </row>
    <row r="279" spans="2:14" x14ac:dyDescent="0.25">
      <c r="B279" s="119" t="s">
        <v>85</v>
      </c>
      <c r="C279" s="189" t="s">
        <v>250</v>
      </c>
      <c r="D279" s="190" t="s">
        <v>250</v>
      </c>
      <c r="E279" s="189">
        <v>8.2982456140350873</v>
      </c>
      <c r="F279" s="190" t="str">
        <f t="shared" si="55"/>
        <v>-</v>
      </c>
      <c r="G279" s="189">
        <v>7.8888888888888893</v>
      </c>
      <c r="H279" s="190">
        <f t="shared" si="55"/>
        <v>-0.40935672514619803</v>
      </c>
      <c r="I279" s="189">
        <v>12.705627705627705</v>
      </c>
      <c r="J279" s="190">
        <f t="shared" si="55"/>
        <v>4.8167388167388161</v>
      </c>
      <c r="K279" s="189">
        <v>6.8508771929824563</v>
      </c>
      <c r="L279" s="190">
        <f t="shared" si="56"/>
        <v>-5.854750512645249</v>
      </c>
      <c r="M279" s="189"/>
      <c r="N279" s="190"/>
    </row>
    <row r="280" spans="2:14" x14ac:dyDescent="0.25">
      <c r="B280" s="119" t="s">
        <v>87</v>
      </c>
      <c r="C280" s="189">
        <v>5.5</v>
      </c>
      <c r="D280" s="190">
        <v>-4.3538461538461544</v>
      </c>
      <c r="E280" s="189">
        <v>8.6111111111111107</v>
      </c>
      <c r="F280" s="190">
        <f t="shared" si="55"/>
        <v>3.1111111111111107</v>
      </c>
      <c r="G280" s="189">
        <v>6.964788732394366</v>
      </c>
      <c r="H280" s="190">
        <f t="shared" si="55"/>
        <v>-1.6463223787167447</v>
      </c>
      <c r="I280" s="189">
        <v>8.8852459016393439</v>
      </c>
      <c r="J280" s="190">
        <f t="shared" si="55"/>
        <v>1.9204571692449779</v>
      </c>
      <c r="K280" s="189">
        <v>7.3269230769230766</v>
      </c>
      <c r="L280" s="190">
        <f t="shared" si="56"/>
        <v>-1.5583228247162673</v>
      </c>
      <c r="M280" s="189"/>
      <c r="N280" s="190"/>
    </row>
    <row r="281" spans="2:14" x14ac:dyDescent="0.25">
      <c r="B281" s="119" t="s">
        <v>89</v>
      </c>
      <c r="C281" s="189">
        <v>7.4074074074074074</v>
      </c>
      <c r="D281" s="190">
        <v>-1.1861088020689019</v>
      </c>
      <c r="E281" s="189">
        <v>13.451612903225806</v>
      </c>
      <c r="F281" s="190">
        <f t="shared" si="55"/>
        <v>6.0442054958183986</v>
      </c>
      <c r="G281" s="189">
        <v>8.81</v>
      </c>
      <c r="H281" s="190">
        <f t="shared" si="55"/>
        <v>-4.6416129032258056</v>
      </c>
      <c r="I281" s="189">
        <v>7.7277936962750715</v>
      </c>
      <c r="J281" s="190">
        <f t="shared" si="55"/>
        <v>-1.082206303724929</v>
      </c>
      <c r="K281" s="189">
        <v>7.740384615384615</v>
      </c>
      <c r="L281" s="190">
        <f t="shared" si="56"/>
        <v>1.2590919109543464E-2</v>
      </c>
      <c r="M281" s="189"/>
      <c r="N281" s="190"/>
    </row>
    <row r="282" spans="2:14" x14ac:dyDescent="0.25">
      <c r="B282" s="119" t="s">
        <v>91</v>
      </c>
      <c r="C282" s="189">
        <v>5.7944444444444443</v>
      </c>
      <c r="D282" s="190">
        <v>-0.38469790521300329</v>
      </c>
      <c r="E282" s="189">
        <v>4.2093967517401394</v>
      </c>
      <c r="F282" s="190">
        <f t="shared" si="55"/>
        <v>-1.5850476927043049</v>
      </c>
      <c r="G282" s="189">
        <v>5.3309920983318699</v>
      </c>
      <c r="H282" s="190">
        <f t="shared" si="55"/>
        <v>1.1215953465917305</v>
      </c>
      <c r="I282" s="189">
        <v>5.4709576138147566</v>
      </c>
      <c r="J282" s="190">
        <f t="shared" si="55"/>
        <v>0.13996551548288672</v>
      </c>
      <c r="K282" s="189">
        <v>5.8508442776735459</v>
      </c>
      <c r="L282" s="190">
        <f t="shared" si="56"/>
        <v>0.37988666385878922</v>
      </c>
      <c r="M282" s="189"/>
      <c r="N282" s="190"/>
    </row>
    <row r="283" spans="2:14" x14ac:dyDescent="0.25">
      <c r="B283" s="119" t="s">
        <v>93</v>
      </c>
      <c r="C283" s="189">
        <v>9.0055970149253728</v>
      </c>
      <c r="D283" s="190">
        <v>-2.8492002140687589E-3</v>
      </c>
      <c r="E283" s="189">
        <v>9.3781206171107989</v>
      </c>
      <c r="F283" s="190">
        <f t="shared" si="55"/>
        <v>0.37252360218542613</v>
      </c>
      <c r="G283" s="189">
        <v>8.603550295857989</v>
      </c>
      <c r="H283" s="190">
        <f t="shared" si="55"/>
        <v>-0.77457032125280989</v>
      </c>
      <c r="I283" s="189">
        <v>9.4742484269401075</v>
      </c>
      <c r="J283" s="190">
        <f t="shared" si="55"/>
        <v>0.87069813108211846</v>
      </c>
      <c r="K283" s="189">
        <v>9.4645808736717836</v>
      </c>
      <c r="L283" s="190">
        <f t="shared" si="56"/>
        <v>-9.667553268323914E-3</v>
      </c>
      <c r="M283" s="189"/>
      <c r="N283" s="190"/>
    </row>
    <row r="284" spans="2:14" x14ac:dyDescent="0.25">
      <c r="B284" s="119" t="s">
        <v>95</v>
      </c>
      <c r="C284" s="189">
        <v>9.6896551724137936</v>
      </c>
      <c r="D284" s="190">
        <v>1.4419005779685818</v>
      </c>
      <c r="E284" s="189">
        <v>9.0790308624170759</v>
      </c>
      <c r="F284" s="190">
        <f t="shared" si="55"/>
        <v>-0.61062430999671768</v>
      </c>
      <c r="G284" s="189">
        <v>8.9088376804254246</v>
      </c>
      <c r="H284" s="190">
        <f t="shared" si="55"/>
        <v>-0.17019318199165134</v>
      </c>
      <c r="I284" s="189">
        <v>8.3665938864628817</v>
      </c>
      <c r="J284" s="190">
        <f t="shared" si="55"/>
        <v>-0.54224379396254285</v>
      </c>
      <c r="K284" s="189">
        <v>8.2607965451055669</v>
      </c>
      <c r="L284" s="190">
        <f t="shared" si="56"/>
        <v>-0.10579734135731478</v>
      </c>
      <c r="M284" s="189"/>
      <c r="N284" s="190"/>
    </row>
    <row r="285" spans="2:14" ht="15.75" x14ac:dyDescent="0.25">
      <c r="B285" s="122" t="s">
        <v>32</v>
      </c>
      <c r="C285" s="191">
        <v>8.9643305251837244</v>
      </c>
      <c r="D285" s="192">
        <v>0.33865125726399015</v>
      </c>
      <c r="E285" s="191">
        <v>8.4270435446906031</v>
      </c>
      <c r="F285" s="192">
        <f t="shared" si="55"/>
        <v>-0.53728698049312129</v>
      </c>
      <c r="G285" s="191">
        <v>8.3434397163120568</v>
      </c>
      <c r="H285" s="192">
        <f t="shared" si="55"/>
        <v>-8.3603828378546297E-2</v>
      </c>
      <c r="I285" s="191">
        <v>8.4642237804418308</v>
      </c>
      <c r="J285" s="192">
        <f t="shared" si="55"/>
        <v>0.12078406412977394</v>
      </c>
      <c r="K285" s="191">
        <v>8.7879118657772395</v>
      </c>
      <c r="L285" s="192">
        <f t="shared" si="56"/>
        <v>0.32368808533540872</v>
      </c>
      <c r="M285" s="191">
        <v>10.228249289772727</v>
      </c>
      <c r="N285" s="192">
        <v>0.9913746333681086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5"/>
      <c r="K288" s="125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B2C97-BE15-470C-83AC-B20B08C960F2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4"/>
    <col min="14" max="14" width="13.5703125" style="194" bestFit="1" customWidth="1"/>
  </cols>
  <sheetData>
    <row r="4" spans="1:15" ht="48.75" customHeight="1" thickBot="1" x14ac:dyDescent="0.3">
      <c r="B4" s="283" t="s">
        <v>290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1" t="s">
        <v>68</v>
      </c>
    </row>
    <row r="5" spans="1:15" ht="10.5" customHeight="1" thickBot="1" x14ac:dyDescent="0.3">
      <c r="B5" s="108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5" t="s">
        <v>134</v>
      </c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15" ht="22.5" thickTop="1" thickBot="1" x14ac:dyDescent="0.3">
      <c r="B7" s="111"/>
      <c r="C7" s="307">
        <v>2020</v>
      </c>
      <c r="D7" s="308"/>
      <c r="E7" s="309">
        <v>2021</v>
      </c>
      <c r="F7" s="308"/>
      <c r="G7" s="309">
        <v>2022</v>
      </c>
      <c r="H7" s="308"/>
      <c r="I7" s="309">
        <v>2023</v>
      </c>
      <c r="J7" s="308"/>
      <c r="K7" s="309">
        <v>2024</v>
      </c>
      <c r="L7" s="308"/>
      <c r="M7" s="309">
        <v>2025</v>
      </c>
      <c r="N7" s="310"/>
    </row>
    <row r="8" spans="1:15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CONCATENATE("def ",RIGHT(M7,2),"/",RIGHT(K7,2))</f>
        <v>def 25/24</v>
      </c>
    </row>
    <row r="9" spans="1:15" x14ac:dyDescent="0.25">
      <c r="A9" s="1" t="s">
        <v>72</v>
      </c>
      <c r="B9" s="119" t="s">
        <v>73</v>
      </c>
      <c r="C9" s="189">
        <v>8.698648398805064</v>
      </c>
      <c r="D9" s="190">
        <v>0.10698328581209893</v>
      </c>
      <c r="E9" s="189">
        <v>6.4503121098626712</v>
      </c>
      <c r="F9" s="190">
        <f t="shared" ref="F9:J21" si="0">IFERROR(E9-C9,"-")</f>
        <v>-2.2483362889423928</v>
      </c>
      <c r="G9" s="189">
        <v>7.8975915168785624</v>
      </c>
      <c r="H9" s="190">
        <f t="shared" si="0"/>
        <v>1.4472794070158912</v>
      </c>
      <c r="I9" s="189">
        <v>7.9384785610073729</v>
      </c>
      <c r="J9" s="190">
        <f t="shared" si="0"/>
        <v>4.0887044128810501E-2</v>
      </c>
      <c r="K9" s="189">
        <v>8.192558804240365</v>
      </c>
      <c r="L9" s="190">
        <f t="shared" ref="L9:L21" si="1">IFERROR(K9-I9,"-")</f>
        <v>0.25408024323299205</v>
      </c>
      <c r="M9" s="189">
        <v>8.0574486474558196</v>
      </c>
      <c r="N9" s="190">
        <f t="shared" ref="N9:N12" si="2">IFERROR(M9-K9,"-")</f>
        <v>-0.13511015678454541</v>
      </c>
    </row>
    <row r="10" spans="1:15" x14ac:dyDescent="0.25">
      <c r="A10" s="1" t="s">
        <v>74</v>
      </c>
      <c r="B10" s="119" t="s">
        <v>75</v>
      </c>
      <c r="C10" s="189">
        <v>7.9022125154306337</v>
      </c>
      <c r="D10" s="190">
        <v>-0.13598710257318558</v>
      </c>
      <c r="E10" s="189">
        <v>5.3170466883821934</v>
      </c>
      <c r="F10" s="190">
        <f t="shared" si="0"/>
        <v>-2.5851658270484403</v>
      </c>
      <c r="G10" s="189">
        <v>6.9120244256787435</v>
      </c>
      <c r="H10" s="190">
        <f t="shared" si="0"/>
        <v>1.5949777372965501</v>
      </c>
      <c r="I10" s="189">
        <v>7.573860021727854</v>
      </c>
      <c r="J10" s="190">
        <f t="shared" si="0"/>
        <v>0.66183559604911046</v>
      </c>
      <c r="K10" s="189">
        <v>7.3477985852502536</v>
      </c>
      <c r="L10" s="190">
        <f t="shared" si="1"/>
        <v>-0.22606143647760035</v>
      </c>
      <c r="M10" s="189">
        <v>7.0598509811422456</v>
      </c>
      <c r="N10" s="190">
        <f t="shared" si="2"/>
        <v>-0.28794760410800802</v>
      </c>
    </row>
    <row r="11" spans="1:15" x14ac:dyDescent="0.25">
      <c r="A11" s="1" t="s">
        <v>76</v>
      </c>
      <c r="B11" s="119" t="s">
        <v>77</v>
      </c>
      <c r="C11" s="189">
        <v>9.2650728155339799</v>
      </c>
      <c r="D11" s="190">
        <v>2.0269272667703646</v>
      </c>
      <c r="E11" s="189">
        <v>5.692027581932285</v>
      </c>
      <c r="F11" s="190">
        <f t="shared" si="0"/>
        <v>-3.5730452336016949</v>
      </c>
      <c r="G11" s="189">
        <v>7.1458150200649726</v>
      </c>
      <c r="H11" s="190">
        <f t="shared" si="0"/>
        <v>1.4537874381326876</v>
      </c>
      <c r="I11" s="189">
        <v>7.1611875782049825</v>
      </c>
      <c r="J11" s="190">
        <f t="shared" si="0"/>
        <v>1.5372558140009929E-2</v>
      </c>
      <c r="K11" s="189">
        <v>7.0496921187274779</v>
      </c>
      <c r="L11" s="190">
        <f t="shared" si="1"/>
        <v>-0.11149545947750461</v>
      </c>
      <c r="M11" s="189">
        <v>6.7263591941427618</v>
      </c>
      <c r="N11" s="190">
        <f t="shared" si="2"/>
        <v>-0.32333292458471607</v>
      </c>
    </row>
    <row r="12" spans="1:15" x14ac:dyDescent="0.25">
      <c r="A12" s="1" t="s">
        <v>78</v>
      </c>
      <c r="B12" s="119" t="s">
        <v>79</v>
      </c>
      <c r="C12" s="189" t="s">
        <v>250</v>
      </c>
      <c r="D12" s="190" t="s">
        <v>250</v>
      </c>
      <c r="E12" s="189">
        <v>5.1790914385556199</v>
      </c>
      <c r="F12" s="190" t="str">
        <f t="shared" si="0"/>
        <v>-</v>
      </c>
      <c r="G12" s="189">
        <v>6.5430669710120082</v>
      </c>
      <c r="H12" s="190">
        <f t="shared" si="0"/>
        <v>1.3639755324563883</v>
      </c>
      <c r="I12" s="189">
        <v>6.6071071115401994</v>
      </c>
      <c r="J12" s="190">
        <f t="shared" si="0"/>
        <v>6.4040140528191181E-2</v>
      </c>
      <c r="K12" s="189">
        <v>6.9559722393475543</v>
      </c>
      <c r="L12" s="190">
        <f t="shared" si="1"/>
        <v>0.3488651278073549</v>
      </c>
      <c r="M12" s="189">
        <v>6.5324405509050463</v>
      </c>
      <c r="N12" s="190">
        <f t="shared" si="2"/>
        <v>-0.42353168844250799</v>
      </c>
    </row>
    <row r="13" spans="1:15" x14ac:dyDescent="0.25">
      <c r="A13" s="1" t="s">
        <v>80</v>
      </c>
      <c r="B13" s="119" t="s">
        <v>81</v>
      </c>
      <c r="C13" s="189" t="s">
        <v>250</v>
      </c>
      <c r="D13" s="190" t="s">
        <v>250</v>
      </c>
      <c r="E13" s="189">
        <v>4.6204303863106038</v>
      </c>
      <c r="F13" s="190" t="str">
        <f t="shared" si="0"/>
        <v>-</v>
      </c>
      <c r="G13" s="189">
        <v>6.7084381642859343</v>
      </c>
      <c r="H13" s="190">
        <f t="shared" si="0"/>
        <v>2.0880077779753305</v>
      </c>
      <c r="I13" s="189">
        <v>6.9440868449374946</v>
      </c>
      <c r="J13" s="190">
        <f t="shared" si="0"/>
        <v>0.2356486806515603</v>
      </c>
      <c r="K13" s="189">
        <v>6.7511616134222852</v>
      </c>
      <c r="L13" s="190">
        <f t="shared" si="1"/>
        <v>-0.19292523151520946</v>
      </c>
      <c r="M13" s="189"/>
      <c r="N13" s="190"/>
    </row>
    <row r="14" spans="1:15" x14ac:dyDescent="0.25">
      <c r="A14" s="1" t="s">
        <v>82</v>
      </c>
      <c r="B14" s="119" t="s">
        <v>83</v>
      </c>
      <c r="C14" s="189" t="s">
        <v>250</v>
      </c>
      <c r="D14" s="190" t="s">
        <v>250</v>
      </c>
      <c r="E14" s="189">
        <v>5.3860594883435002</v>
      </c>
      <c r="F14" s="190" t="str">
        <f t="shared" si="0"/>
        <v>-</v>
      </c>
      <c r="G14" s="189">
        <v>6.7874628069998488</v>
      </c>
      <c r="H14" s="190">
        <f t="shared" si="0"/>
        <v>1.4014033186563486</v>
      </c>
      <c r="I14" s="189">
        <v>6.9046855643809666</v>
      </c>
      <c r="J14" s="190">
        <f t="shared" si="0"/>
        <v>0.11722275738111776</v>
      </c>
      <c r="K14" s="189">
        <v>6.9467325160948938</v>
      </c>
      <c r="L14" s="190">
        <f t="shared" si="1"/>
        <v>4.204695171392725E-2</v>
      </c>
      <c r="M14" s="189"/>
      <c r="N14" s="190"/>
    </row>
    <row r="15" spans="1:15" x14ac:dyDescent="0.25">
      <c r="A15" s="1" t="s">
        <v>84</v>
      </c>
      <c r="B15" s="119" t="s">
        <v>85</v>
      </c>
      <c r="C15" s="189" t="s">
        <v>250</v>
      </c>
      <c r="D15" s="190" t="s">
        <v>250</v>
      </c>
      <c r="E15" s="189">
        <v>6.0443979654893756</v>
      </c>
      <c r="F15" s="190" t="str">
        <f t="shared" si="0"/>
        <v>-</v>
      </c>
      <c r="G15" s="189">
        <v>7.167841512711723</v>
      </c>
      <c r="H15" s="190">
        <f t="shared" si="0"/>
        <v>1.1234435472223474</v>
      </c>
      <c r="I15" s="189">
        <v>7.7222369937073472</v>
      </c>
      <c r="J15" s="190">
        <f t="shared" si="0"/>
        <v>0.55439548099562419</v>
      </c>
      <c r="K15" s="189">
        <v>7.3925116386568499</v>
      </c>
      <c r="L15" s="190">
        <f t="shared" si="1"/>
        <v>-0.32972535505049727</v>
      </c>
      <c r="M15" s="189"/>
      <c r="N15" s="190"/>
    </row>
    <row r="16" spans="1:15" x14ac:dyDescent="0.25">
      <c r="A16" s="1" t="s">
        <v>86</v>
      </c>
      <c r="B16" s="119" t="s">
        <v>87</v>
      </c>
      <c r="C16" s="189">
        <v>6.2072200759666263</v>
      </c>
      <c r="D16" s="190">
        <v>-1.8809502763133246</v>
      </c>
      <c r="E16" s="189">
        <v>7.2883713042003508</v>
      </c>
      <c r="F16" s="190">
        <f t="shared" si="0"/>
        <v>1.0811512282337246</v>
      </c>
      <c r="G16" s="189">
        <v>7.5955180077018341</v>
      </c>
      <c r="H16" s="190">
        <f t="shared" si="0"/>
        <v>0.30714670350148321</v>
      </c>
      <c r="I16" s="189">
        <v>8.1097716550938816</v>
      </c>
      <c r="J16" s="190">
        <f t="shared" si="0"/>
        <v>0.5142536473920476</v>
      </c>
      <c r="K16" s="189">
        <v>7.4201266434724724</v>
      </c>
      <c r="L16" s="190">
        <f t="shared" si="1"/>
        <v>-0.68964501162140923</v>
      </c>
      <c r="M16" s="189"/>
      <c r="N16" s="190"/>
    </row>
    <row r="17" spans="1:15" x14ac:dyDescent="0.25">
      <c r="A17" s="1" t="s">
        <v>88</v>
      </c>
      <c r="B17" s="119" t="s">
        <v>89</v>
      </c>
      <c r="C17" s="189">
        <v>5.8190319031903188</v>
      </c>
      <c r="D17" s="190">
        <v>-2.2064038579189456</v>
      </c>
      <c r="E17" s="189">
        <v>7.164842426296171</v>
      </c>
      <c r="F17" s="190">
        <f t="shared" si="0"/>
        <v>1.3458105231058521</v>
      </c>
      <c r="G17" s="189">
        <v>7.2474007241185694</v>
      </c>
      <c r="H17" s="190">
        <f t="shared" si="0"/>
        <v>8.255829782239843E-2</v>
      </c>
      <c r="I17" s="189">
        <v>7.4536678097510061</v>
      </c>
      <c r="J17" s="190">
        <f t="shared" si="0"/>
        <v>0.20626708563243668</v>
      </c>
      <c r="K17" s="189">
        <v>7.2665766981556459</v>
      </c>
      <c r="L17" s="190">
        <f t="shared" si="1"/>
        <v>-0.18709111159536018</v>
      </c>
      <c r="M17" s="189"/>
      <c r="N17" s="190"/>
    </row>
    <row r="18" spans="1:15" x14ac:dyDescent="0.25">
      <c r="A18" s="1" t="s">
        <v>90</v>
      </c>
      <c r="B18" s="119" t="s">
        <v>91</v>
      </c>
      <c r="C18" s="189">
        <v>4.6894435729445423</v>
      </c>
      <c r="D18" s="190">
        <v>-2.8488036638951675</v>
      </c>
      <c r="E18" s="189">
        <v>7.0135595872877472</v>
      </c>
      <c r="F18" s="190">
        <f t="shared" si="0"/>
        <v>2.3241160143432049</v>
      </c>
      <c r="G18" s="189">
        <v>7.0836770928106425</v>
      </c>
      <c r="H18" s="190">
        <f t="shared" si="0"/>
        <v>7.0117505522895307E-2</v>
      </c>
      <c r="I18" s="189">
        <v>7.2239690096301068</v>
      </c>
      <c r="J18" s="190">
        <f t="shared" si="0"/>
        <v>0.14029191681946429</v>
      </c>
      <c r="K18" s="189">
        <v>6.9581148065238247</v>
      </c>
      <c r="L18" s="190">
        <f t="shared" si="1"/>
        <v>-0.26585420310628205</v>
      </c>
      <c r="M18" s="189"/>
      <c r="N18" s="190"/>
    </row>
    <row r="19" spans="1:15" x14ac:dyDescent="0.25">
      <c r="A19" s="1" t="s">
        <v>92</v>
      </c>
      <c r="B19" s="119" t="s">
        <v>93</v>
      </c>
      <c r="C19" s="189">
        <v>6.71445023639229</v>
      </c>
      <c r="D19" s="190">
        <v>-1.0001215514342832</v>
      </c>
      <c r="E19" s="189">
        <v>7.474227037296723</v>
      </c>
      <c r="F19" s="190">
        <f t="shared" si="0"/>
        <v>0.759776800904433</v>
      </c>
      <c r="G19" s="189">
        <v>7.319989568392228</v>
      </c>
      <c r="H19" s="190">
        <f t="shared" si="0"/>
        <v>-0.15423746890449497</v>
      </c>
      <c r="I19" s="189">
        <v>7.4367055851367114</v>
      </c>
      <c r="J19" s="190">
        <f t="shared" si="0"/>
        <v>0.1167160167444834</v>
      </c>
      <c r="K19" s="189">
        <v>7.1759629902735345</v>
      </c>
      <c r="L19" s="190">
        <f t="shared" si="1"/>
        <v>-0.26074259486317697</v>
      </c>
      <c r="M19" s="189"/>
      <c r="N19" s="190"/>
    </row>
    <row r="20" spans="1:15" x14ac:dyDescent="0.25">
      <c r="A20" s="1" t="s">
        <v>94</v>
      </c>
      <c r="B20" s="119" t="s">
        <v>95</v>
      </c>
      <c r="C20" s="189">
        <v>6.7961834693642951</v>
      </c>
      <c r="D20" s="190">
        <v>-1.1000705546333638</v>
      </c>
      <c r="E20" s="189">
        <v>7.3496544290152812</v>
      </c>
      <c r="F20" s="190">
        <f t="shared" si="0"/>
        <v>0.55347095965098614</v>
      </c>
      <c r="G20" s="189">
        <v>7.2560849086919399</v>
      </c>
      <c r="H20" s="190">
        <f t="shared" si="0"/>
        <v>-9.3569520323341315E-2</v>
      </c>
      <c r="I20" s="189">
        <v>7.4519302269326904</v>
      </c>
      <c r="J20" s="190">
        <f t="shared" si="0"/>
        <v>0.19584531824075047</v>
      </c>
      <c r="K20" s="189">
        <v>7.2321784322217413</v>
      </c>
      <c r="L20" s="190">
        <f t="shared" si="1"/>
        <v>-0.21975179471094908</v>
      </c>
      <c r="M20" s="189"/>
      <c r="N20" s="190"/>
    </row>
    <row r="21" spans="1:15" ht="15.75" x14ac:dyDescent="0.25">
      <c r="A21" s="1" t="s">
        <v>0</v>
      </c>
      <c r="B21" s="122" t="s">
        <v>32</v>
      </c>
      <c r="C21" s="191">
        <v>7.6155004062928775</v>
      </c>
      <c r="D21" s="192">
        <v>-0.15230900889600463</v>
      </c>
      <c r="E21" s="191">
        <v>6.8402382490482632</v>
      </c>
      <c r="F21" s="192">
        <f t="shared" si="0"/>
        <v>-0.77526215724461434</v>
      </c>
      <c r="G21" s="191">
        <v>7.1290659289847085</v>
      </c>
      <c r="H21" s="192">
        <f t="shared" si="0"/>
        <v>0.28882767993644531</v>
      </c>
      <c r="I21" s="191">
        <v>7.378386609473794</v>
      </c>
      <c r="J21" s="192">
        <f t="shared" si="0"/>
        <v>0.24932068048908551</v>
      </c>
      <c r="K21" s="191">
        <v>7.2163244160098223</v>
      </c>
      <c r="L21" s="192">
        <f t="shared" si="1"/>
        <v>-0.16206219346397166</v>
      </c>
      <c r="M21" s="191">
        <v>7.0738733907899345</v>
      </c>
      <c r="N21" s="192">
        <v>-0.285379280617029</v>
      </c>
    </row>
    <row r="22" spans="1:15" ht="6" customHeight="1" x14ac:dyDescent="0.25"/>
    <row r="23" spans="1:15" x14ac:dyDescent="0.25">
      <c r="B23" s="107" t="s">
        <v>57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</row>
    <row r="24" spans="1:15" x14ac:dyDescent="0.25">
      <c r="N24" s="196"/>
    </row>
    <row r="26" spans="1:15" ht="48.75" customHeight="1" thickBot="1" x14ac:dyDescent="0.3">
      <c r="B26" s="283" t="s">
        <v>302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1" t="s">
        <v>96</v>
      </c>
    </row>
    <row r="27" spans="1:15" ht="10.5" customHeight="1" thickBot="1" x14ac:dyDescent="0.3">
      <c r="B27" s="108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39"/>
      <c r="N27" s="39"/>
      <c r="O27" s="1" t="s">
        <v>97</v>
      </c>
    </row>
    <row r="28" spans="1:15" ht="22.5" thickTop="1" thickBot="1" x14ac:dyDescent="0.3">
      <c r="B28" s="126" t="s">
        <v>98</v>
      </c>
      <c r="C28" s="315" t="s">
        <v>139</v>
      </c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</row>
    <row r="29" spans="1:15" ht="22.5" thickTop="1" thickBot="1" x14ac:dyDescent="0.3">
      <c r="B29" s="111"/>
      <c r="C29" s="307">
        <v>2020</v>
      </c>
      <c r="D29" s="308"/>
      <c r="E29" s="309">
        <v>2021</v>
      </c>
      <c r="F29" s="308"/>
      <c r="G29" s="309">
        <v>2022</v>
      </c>
      <c r="H29" s="308"/>
      <c r="I29" s="309">
        <v>2023</v>
      </c>
      <c r="J29" s="308"/>
      <c r="K29" s="309">
        <v>2024</v>
      </c>
      <c r="L29" s="308"/>
      <c r="M29" s="309">
        <f>M$7</f>
        <v>2025</v>
      </c>
      <c r="N29" s="310"/>
    </row>
    <row r="30" spans="1:15" ht="16.5" thickTop="1" thickBot="1" x14ac:dyDescent="0.3">
      <c r="B30" s="87"/>
      <c r="C30" s="116" t="s">
        <v>71</v>
      </c>
      <c r="D30" s="117" t="str">
        <f>CONCATENATE("dif ",RIGHT(C29,2),"/",RIGHT(C29-1,2))</f>
        <v>dif 20/19</v>
      </c>
      <c r="E30" s="118" t="s">
        <v>71</v>
      </c>
      <c r="F30" s="117" t="str">
        <f>CONCATENATE("dif ",RIGHT(E29,2),"/",RIGHT(C29,2))</f>
        <v>dif 21/20</v>
      </c>
      <c r="G30" s="118" t="s">
        <v>71</v>
      </c>
      <c r="H30" s="117" t="str">
        <f>CONCATENATE("dif ",RIGHT(G29,2),"/",RIGHT(E29,2))</f>
        <v>dif 22/21</v>
      </c>
      <c r="I30" s="118" t="s">
        <v>71</v>
      </c>
      <c r="J30" s="117" t="str">
        <f>CONCATENATE("dif ",RIGHT(I29,2),"/",RIGHT(G29,2))</f>
        <v>dif 23/22</v>
      </c>
      <c r="K30" s="118" t="s">
        <v>71</v>
      </c>
      <c r="L30" s="117" t="str">
        <f>CONCATENATE("dif ",RIGHT(K29,2),"/",RIGHT(I29,2))</f>
        <v>dif 24/23</v>
      </c>
      <c r="M30" s="118" t="s">
        <v>71</v>
      </c>
      <c r="N30" s="117" t="str">
        <f>CONCATENATE("def ",RIGHT(M29,2),"/",RIGHT(K29,2))</f>
        <v>def 25/24</v>
      </c>
    </row>
    <row r="31" spans="1:15" x14ac:dyDescent="0.25">
      <c r="B31" s="119" t="s">
        <v>73</v>
      </c>
      <c r="C31" s="189">
        <v>8.2833862223985193</v>
      </c>
      <c r="D31" s="190">
        <v>0.12218844581612665</v>
      </c>
      <c r="E31" s="189">
        <v>7.0366795366795367</v>
      </c>
      <c r="F31" s="190">
        <f t="shared" ref="F31:J43" si="3">IFERROR(E31-C31,"-")</f>
        <v>-1.2467066857189826</v>
      </c>
      <c r="G31" s="189">
        <v>7.5615990822484909</v>
      </c>
      <c r="H31" s="190">
        <f t="shared" si="3"/>
        <v>0.52491954556895415</v>
      </c>
      <c r="I31" s="189">
        <v>7.715962775118105</v>
      </c>
      <c r="J31" s="190">
        <f t="shared" si="3"/>
        <v>0.15436369286961416</v>
      </c>
      <c r="K31" s="189">
        <v>7.481416442461053</v>
      </c>
      <c r="L31" s="190">
        <f t="shared" ref="L31:L43" si="4">IFERROR(K31-I31,"-")</f>
        <v>-0.23454633265705205</v>
      </c>
      <c r="M31" s="189">
        <v>7.4272287630616889</v>
      </c>
      <c r="N31" s="190">
        <f>IFERROR(M31-K31,"-")</f>
        <v>-5.4187679399364086E-2</v>
      </c>
    </row>
    <row r="32" spans="1:15" x14ac:dyDescent="0.25">
      <c r="B32" s="119" t="s">
        <v>75</v>
      </c>
      <c r="C32" s="189">
        <v>7.4081368395811689</v>
      </c>
      <c r="D32" s="190">
        <v>1.1861573528744174E-2</v>
      </c>
      <c r="E32" s="189">
        <v>5.5613919894944193</v>
      </c>
      <c r="F32" s="190">
        <f t="shared" si="3"/>
        <v>-1.8467448500867496</v>
      </c>
      <c r="G32" s="189">
        <v>6.4374683149397498</v>
      </c>
      <c r="H32" s="190">
        <f t="shared" si="3"/>
        <v>0.87607632544533054</v>
      </c>
      <c r="I32" s="189">
        <v>7.1782292003884756</v>
      </c>
      <c r="J32" s="190">
        <f t="shared" si="3"/>
        <v>0.74076088544872576</v>
      </c>
      <c r="K32" s="189">
        <v>6.8396673707221245</v>
      </c>
      <c r="L32" s="190">
        <f t="shared" si="4"/>
        <v>-0.33856182966635107</v>
      </c>
      <c r="M32" s="189">
        <v>6.5099681895464272</v>
      </c>
      <c r="N32" s="190">
        <f t="shared" ref="N32:N34" si="5">IFERROR(M32-K32,"-")</f>
        <v>-0.3296991811756973</v>
      </c>
    </row>
    <row r="33" spans="2:15" x14ac:dyDescent="0.25">
      <c r="B33" s="119" t="s">
        <v>77</v>
      </c>
      <c r="C33" s="189">
        <v>8.9463966399135035</v>
      </c>
      <c r="D33" s="190">
        <v>1.9949093822828532</v>
      </c>
      <c r="E33" s="189">
        <v>5.6058898847631244</v>
      </c>
      <c r="F33" s="190">
        <f t="shared" si="3"/>
        <v>-3.3405067551503791</v>
      </c>
      <c r="G33" s="189">
        <v>7.0441555012870438</v>
      </c>
      <c r="H33" s="190">
        <f t="shared" si="3"/>
        <v>1.4382656165239194</v>
      </c>
      <c r="I33" s="189">
        <v>6.9371056170476884</v>
      </c>
      <c r="J33" s="190">
        <f t="shared" si="3"/>
        <v>-0.10704988423935546</v>
      </c>
      <c r="K33" s="189">
        <v>6.5262970766394526</v>
      </c>
      <c r="L33" s="190">
        <f t="shared" si="4"/>
        <v>-0.41080854040823578</v>
      </c>
      <c r="M33" s="189">
        <v>6.4003403274646944</v>
      </c>
      <c r="N33" s="190">
        <f t="shared" si="5"/>
        <v>-0.12595674917475819</v>
      </c>
    </row>
    <row r="34" spans="2:15" x14ac:dyDescent="0.25">
      <c r="B34" s="119" t="s">
        <v>79</v>
      </c>
      <c r="C34" s="189" t="s">
        <v>250</v>
      </c>
      <c r="D34" s="190" t="s">
        <v>250</v>
      </c>
      <c r="E34" s="189">
        <v>6.4394537177541729</v>
      </c>
      <c r="F34" s="190" t="str">
        <f t="shared" si="3"/>
        <v>-</v>
      </c>
      <c r="G34" s="189">
        <v>6.3882504919411778</v>
      </c>
      <c r="H34" s="190">
        <f t="shared" si="3"/>
        <v>-5.1203225812995079E-2</v>
      </c>
      <c r="I34" s="189">
        <v>6.4716835546238061</v>
      </c>
      <c r="J34" s="190">
        <f t="shared" si="3"/>
        <v>8.343306268262829E-2</v>
      </c>
      <c r="K34" s="189">
        <v>6.6061483034580517</v>
      </c>
      <c r="L34" s="190">
        <f t="shared" si="4"/>
        <v>0.13446474883424564</v>
      </c>
      <c r="M34" s="189">
        <v>6.246210180524999</v>
      </c>
      <c r="N34" s="190">
        <f t="shared" si="5"/>
        <v>-0.35993812293305272</v>
      </c>
    </row>
    <row r="35" spans="2:15" x14ac:dyDescent="0.25">
      <c r="B35" s="119" t="s">
        <v>81</v>
      </c>
      <c r="C35" s="189" t="s">
        <v>250</v>
      </c>
      <c r="D35" s="190" t="s">
        <v>250</v>
      </c>
      <c r="E35" s="189">
        <v>5.2386780905752754</v>
      </c>
      <c r="F35" s="190" t="str">
        <f t="shared" si="3"/>
        <v>-</v>
      </c>
      <c r="G35" s="189">
        <v>6.5573295119278425</v>
      </c>
      <c r="H35" s="190">
        <f t="shared" si="3"/>
        <v>1.3186514213525671</v>
      </c>
      <c r="I35" s="189">
        <v>6.7713763585649707</v>
      </c>
      <c r="J35" s="190">
        <f t="shared" si="3"/>
        <v>0.21404684663712814</v>
      </c>
      <c r="K35" s="189">
        <v>6.3668200745123826</v>
      </c>
      <c r="L35" s="190">
        <f t="shared" si="4"/>
        <v>-0.40455628405258803</v>
      </c>
      <c r="M35" s="189"/>
      <c r="N35" s="190"/>
    </row>
    <row r="36" spans="2:15" x14ac:dyDescent="0.25">
      <c r="B36" s="119" t="s">
        <v>83</v>
      </c>
      <c r="C36" s="189" t="s">
        <v>250</v>
      </c>
      <c r="D36" s="190" t="s">
        <v>250</v>
      </c>
      <c r="E36" s="189">
        <v>5.9221604447974583</v>
      </c>
      <c r="F36" s="190" t="str">
        <f t="shared" si="3"/>
        <v>-</v>
      </c>
      <c r="G36" s="189">
        <v>6.5912740640417917</v>
      </c>
      <c r="H36" s="190">
        <f t="shared" si="3"/>
        <v>0.66911361924433344</v>
      </c>
      <c r="I36" s="189">
        <v>6.750382689078128</v>
      </c>
      <c r="J36" s="190">
        <f t="shared" si="3"/>
        <v>0.15910862503633627</v>
      </c>
      <c r="K36" s="189">
        <v>6.5637853697068866</v>
      </c>
      <c r="L36" s="190">
        <f t="shared" si="4"/>
        <v>-0.18659731937124135</v>
      </c>
      <c r="M36" s="189"/>
      <c r="N36" s="190"/>
    </row>
    <row r="37" spans="2:15" x14ac:dyDescent="0.25">
      <c r="B37" s="119" t="s">
        <v>85</v>
      </c>
      <c r="C37" s="189" t="s">
        <v>250</v>
      </c>
      <c r="D37" s="190" t="s">
        <v>250</v>
      </c>
      <c r="E37" s="189">
        <v>6.1091594827586206</v>
      </c>
      <c r="F37" s="190" t="str">
        <f t="shared" si="3"/>
        <v>-</v>
      </c>
      <c r="G37" s="189">
        <v>6.9145621238539849</v>
      </c>
      <c r="H37" s="190">
        <f t="shared" si="3"/>
        <v>0.8054026410953643</v>
      </c>
      <c r="I37" s="189">
        <v>7.2626653392120613</v>
      </c>
      <c r="J37" s="190">
        <f t="shared" si="3"/>
        <v>0.34810321535807631</v>
      </c>
      <c r="K37" s="189">
        <v>6.9525761047463179</v>
      </c>
      <c r="L37" s="190">
        <f t="shared" si="4"/>
        <v>-0.31008923446574332</v>
      </c>
      <c r="M37" s="189"/>
      <c r="N37" s="190"/>
    </row>
    <row r="38" spans="2:15" x14ac:dyDescent="0.25">
      <c r="B38" s="119" t="s">
        <v>87</v>
      </c>
      <c r="C38" s="189">
        <v>6.7699033918623508</v>
      </c>
      <c r="D38" s="190">
        <v>-0.84570697342019674</v>
      </c>
      <c r="E38" s="189">
        <v>7.0021592156029877</v>
      </c>
      <c r="F38" s="190">
        <f t="shared" si="3"/>
        <v>0.23225582374063691</v>
      </c>
      <c r="G38" s="189">
        <v>7.4149865168853308</v>
      </c>
      <c r="H38" s="190">
        <f t="shared" si="3"/>
        <v>0.41282730128234313</v>
      </c>
      <c r="I38" s="189">
        <v>8.1764714322610264</v>
      </c>
      <c r="J38" s="190">
        <f t="shared" si="3"/>
        <v>0.76148491537569551</v>
      </c>
      <c r="K38" s="189">
        <v>7.0446740210440497</v>
      </c>
      <c r="L38" s="190">
        <f t="shared" si="4"/>
        <v>-1.1317974112169766</v>
      </c>
      <c r="M38" s="189"/>
      <c r="N38" s="190"/>
    </row>
    <row r="39" spans="2:15" x14ac:dyDescent="0.25">
      <c r="B39" s="119" t="s">
        <v>89</v>
      </c>
      <c r="C39" s="189">
        <v>6.8947068867387591</v>
      </c>
      <c r="D39" s="190">
        <v>-1.0629678866456622</v>
      </c>
      <c r="E39" s="189">
        <v>7.1042353911404339</v>
      </c>
      <c r="F39" s="190">
        <f t="shared" si="3"/>
        <v>0.20952850440167481</v>
      </c>
      <c r="G39" s="189">
        <v>7.2388671511086269</v>
      </c>
      <c r="H39" s="190">
        <f t="shared" si="3"/>
        <v>0.13463175996819299</v>
      </c>
      <c r="I39" s="189">
        <v>7.3095018450184499</v>
      </c>
      <c r="J39" s="190">
        <f t="shared" si="3"/>
        <v>7.0634693909823021E-2</v>
      </c>
      <c r="K39" s="189">
        <v>6.9818143754361479</v>
      </c>
      <c r="L39" s="190">
        <f t="shared" si="4"/>
        <v>-0.32768746958230199</v>
      </c>
      <c r="M39" s="189"/>
      <c r="N39" s="190"/>
    </row>
    <row r="40" spans="2:15" x14ac:dyDescent="0.25">
      <c r="B40" s="119" t="s">
        <v>91</v>
      </c>
      <c r="C40" s="189">
        <v>5.2761385833247658</v>
      </c>
      <c r="D40" s="190">
        <v>-1.9778629671335315</v>
      </c>
      <c r="E40" s="189">
        <v>7.02113875314675</v>
      </c>
      <c r="F40" s="190">
        <f t="shared" si="3"/>
        <v>1.7450001698219841</v>
      </c>
      <c r="G40" s="189">
        <v>6.9094150511672305</v>
      </c>
      <c r="H40" s="190">
        <f t="shared" si="3"/>
        <v>-0.11172370197951942</v>
      </c>
      <c r="I40" s="189">
        <v>6.8764488218969362</v>
      </c>
      <c r="J40" s="190">
        <f t="shared" si="3"/>
        <v>-3.2966229270294356E-2</v>
      </c>
      <c r="K40" s="189">
        <v>6.604651745030294</v>
      </c>
      <c r="L40" s="190">
        <f t="shared" si="4"/>
        <v>-0.27179707686664223</v>
      </c>
      <c r="M40" s="189"/>
      <c r="N40" s="190"/>
    </row>
    <row r="41" spans="2:15" x14ac:dyDescent="0.25">
      <c r="B41" s="119" t="s">
        <v>93</v>
      </c>
      <c r="C41" s="189">
        <v>6.9719288865124982</v>
      </c>
      <c r="D41" s="190">
        <v>-0.38722902141500892</v>
      </c>
      <c r="E41" s="189">
        <v>7.2719154918873734</v>
      </c>
      <c r="F41" s="190">
        <f t="shared" si="3"/>
        <v>0.2999866053748752</v>
      </c>
      <c r="G41" s="189">
        <v>7.1666844033628774</v>
      </c>
      <c r="H41" s="190">
        <f t="shared" si="3"/>
        <v>-0.10523108852449603</v>
      </c>
      <c r="I41" s="189">
        <v>6.9762890371997406</v>
      </c>
      <c r="J41" s="190">
        <f t="shared" si="3"/>
        <v>-0.19039536616313679</v>
      </c>
      <c r="K41" s="189">
        <v>6.8853814462281573</v>
      </c>
      <c r="L41" s="190">
        <f t="shared" si="4"/>
        <v>-9.0907590971583296E-2</v>
      </c>
      <c r="M41" s="189"/>
      <c r="N41" s="190"/>
    </row>
    <row r="42" spans="2:15" x14ac:dyDescent="0.25">
      <c r="B42" s="119" t="s">
        <v>95</v>
      </c>
      <c r="C42" s="189">
        <v>6.8524370973623432</v>
      </c>
      <c r="D42" s="190">
        <v>-0.77080001668734699</v>
      </c>
      <c r="E42" s="189">
        <v>7.1127812920147226</v>
      </c>
      <c r="F42" s="190">
        <f t="shared" si="3"/>
        <v>0.26034419465237946</v>
      </c>
      <c r="G42" s="189">
        <v>7.0239810951950288</v>
      </c>
      <c r="H42" s="190">
        <f t="shared" si="3"/>
        <v>-8.8800196819693866E-2</v>
      </c>
      <c r="I42" s="189">
        <v>7.0943493808552764</v>
      </c>
      <c r="J42" s="190">
        <f t="shared" si="3"/>
        <v>7.0368285660247665E-2</v>
      </c>
      <c r="K42" s="189">
        <v>6.7976407417196434</v>
      </c>
      <c r="L42" s="190">
        <f t="shared" si="4"/>
        <v>-0.29670863913563306</v>
      </c>
      <c r="M42" s="189"/>
      <c r="N42" s="190"/>
    </row>
    <row r="43" spans="2:15" ht="15.75" x14ac:dyDescent="0.25">
      <c r="B43" s="122" t="s">
        <v>32</v>
      </c>
      <c r="C43" s="191">
        <v>7.5481653488721587</v>
      </c>
      <c r="D43" s="192">
        <v>5.2724969143530309E-2</v>
      </c>
      <c r="E43" s="191">
        <v>6.9248409925647225</v>
      </c>
      <c r="F43" s="192">
        <f t="shared" si="3"/>
        <v>-0.62332435630743621</v>
      </c>
      <c r="G43" s="191">
        <v>6.932464916278767</v>
      </c>
      <c r="H43" s="192">
        <f t="shared" si="3"/>
        <v>7.6239237140445226E-3</v>
      </c>
      <c r="I43" s="191">
        <v>7.1253564100760878</v>
      </c>
      <c r="J43" s="192">
        <f t="shared" si="3"/>
        <v>0.19289149379732073</v>
      </c>
      <c r="K43" s="191">
        <v>6.7986016875864079</v>
      </c>
      <c r="L43" s="192">
        <f t="shared" si="4"/>
        <v>-0.32675472248967985</v>
      </c>
      <c r="M43" s="191">
        <v>6.6442065446744243</v>
      </c>
      <c r="N43" s="192">
        <v>-0.19627034239403685</v>
      </c>
    </row>
    <row r="44" spans="2:15" ht="6" customHeight="1" x14ac:dyDescent="0.25"/>
    <row r="45" spans="2:15" x14ac:dyDescent="0.25">
      <c r="B45" s="107" t="s">
        <v>57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</row>
    <row r="48" spans="2:15" ht="48.75" customHeight="1" thickBot="1" x14ac:dyDescent="0.3">
      <c r="B48" s="283" t="s">
        <v>303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1" t="s">
        <v>100</v>
      </c>
    </row>
    <row r="49" spans="1:15" ht="10.5" customHeight="1" thickBot="1" x14ac:dyDescent="0.3">
      <c r="B49" s="108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39"/>
      <c r="N49" s="39"/>
      <c r="O49" s="1" t="s">
        <v>101</v>
      </c>
    </row>
    <row r="50" spans="1:15" ht="22.5" thickTop="1" thickBot="1" x14ac:dyDescent="0.3">
      <c r="B50" s="111"/>
      <c r="C50" s="315" t="s">
        <v>63</v>
      </c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</row>
    <row r="51" spans="1:15" ht="22.5" thickTop="1" thickBot="1" x14ac:dyDescent="0.3">
      <c r="B51" s="111"/>
      <c r="C51" s="307">
        <v>2020</v>
      </c>
      <c r="D51" s="308"/>
      <c r="E51" s="309">
        <v>2021</v>
      </c>
      <c r="F51" s="308"/>
      <c r="G51" s="309">
        <v>2022</v>
      </c>
      <c r="H51" s="308"/>
      <c r="I51" s="309">
        <v>2023</v>
      </c>
      <c r="J51" s="308"/>
      <c r="K51" s="309">
        <v>2024</v>
      </c>
      <c r="L51" s="308"/>
      <c r="M51" s="309">
        <f>M$7</f>
        <v>2025</v>
      </c>
      <c r="N51" s="310"/>
    </row>
    <row r="52" spans="1:15" ht="16.5" thickTop="1" thickBot="1" x14ac:dyDescent="0.3">
      <c r="B52" s="87"/>
      <c r="C52" s="116" t="s">
        <v>71</v>
      </c>
      <c r="D52" s="117" t="str">
        <f>CONCATENATE("dif ",RIGHT(C51,2),"/",RIGHT(C51-1,2))</f>
        <v>dif 20/19</v>
      </c>
      <c r="E52" s="118" t="s">
        <v>71</v>
      </c>
      <c r="F52" s="117" t="str">
        <f>CONCATENATE("dif ",RIGHT(E51,2),"/",RIGHT(C51,2))</f>
        <v>dif 21/20</v>
      </c>
      <c r="G52" s="118" t="s">
        <v>71</v>
      </c>
      <c r="H52" s="117" t="str">
        <f>CONCATENATE("dif ",RIGHT(G51,2),"/",RIGHT(E51,2))</f>
        <v>dif 22/21</v>
      </c>
      <c r="I52" s="118" t="s">
        <v>71</v>
      </c>
      <c r="J52" s="117" t="str">
        <f>CONCATENATE("dif ",RIGHT(I51,2),"/",RIGHT(G51,2))</f>
        <v>dif 23/22</v>
      </c>
      <c r="K52" s="118" t="s">
        <v>71</v>
      </c>
      <c r="L52" s="117" t="str">
        <f>CONCATENATE("dif ",RIGHT(K51,2),"/",RIGHT(I51,2))</f>
        <v>dif 24/23</v>
      </c>
      <c r="M52" s="118" t="s">
        <v>71</v>
      </c>
      <c r="N52" s="117" t="str">
        <f>CONCATENATE("def ",RIGHT(M51,2),"/",RIGHT(K51,2))</f>
        <v>def 25/24</v>
      </c>
    </row>
    <row r="53" spans="1:15" x14ac:dyDescent="0.25">
      <c r="A53" s="1"/>
      <c r="B53" s="119" t="s">
        <v>73</v>
      </c>
      <c r="C53" s="189">
        <v>8.2814146646423143</v>
      </c>
      <c r="D53" s="190">
        <v>0.12898565170045551</v>
      </c>
      <c r="E53" s="189">
        <v>7.0878293601003763</v>
      </c>
      <c r="F53" s="190">
        <f t="shared" ref="F53:J65" si="6">IFERROR(E53-C53,"-")</f>
        <v>-1.193585304541938</v>
      </c>
      <c r="G53" s="189">
        <v>7.283279094994576</v>
      </c>
      <c r="H53" s="190">
        <f t="shared" si="6"/>
        <v>0.1954497348941997</v>
      </c>
      <c r="I53" s="189">
        <v>7.6864420808674421</v>
      </c>
      <c r="J53" s="190">
        <f t="shared" si="6"/>
        <v>0.40316298587286603</v>
      </c>
      <c r="K53" s="189">
        <v>7.5182657085093183</v>
      </c>
      <c r="L53" s="190">
        <f t="shared" ref="L53:L65" si="7">IFERROR(K53-I53,"-")</f>
        <v>-0.16817637235812377</v>
      </c>
      <c r="M53" s="189">
        <v>7.5633170957121125</v>
      </c>
      <c r="N53" s="190">
        <f>IFERROR(M53-K53,"-")</f>
        <v>4.5051387202794224E-2</v>
      </c>
    </row>
    <row r="54" spans="1:15" x14ac:dyDescent="0.25">
      <c r="A54" s="1"/>
      <c r="B54" s="119" t="s">
        <v>75</v>
      </c>
      <c r="C54" s="189">
        <v>7.3425917851225257</v>
      </c>
      <c r="D54" s="190">
        <v>-0.12192981096949129</v>
      </c>
      <c r="E54" s="189">
        <v>5.7094647013188515</v>
      </c>
      <c r="F54" s="190">
        <f t="shared" si="6"/>
        <v>-1.6331270838036742</v>
      </c>
      <c r="G54" s="189">
        <v>6.4920602760541977</v>
      </c>
      <c r="H54" s="190">
        <f t="shared" si="6"/>
        <v>0.78259557473534613</v>
      </c>
      <c r="I54" s="189">
        <v>7.2669387042573153</v>
      </c>
      <c r="J54" s="190">
        <f t="shared" si="6"/>
        <v>0.77487842820311759</v>
      </c>
      <c r="K54" s="189">
        <v>7.0000197816110141</v>
      </c>
      <c r="L54" s="190">
        <f t="shared" si="7"/>
        <v>-0.26691892264630113</v>
      </c>
      <c r="M54" s="189">
        <v>6.5213538483661067</v>
      </c>
      <c r="N54" s="190">
        <f t="shared" ref="N54:N56" si="8">IFERROR(M54-K54,"-")</f>
        <v>-0.47866593324490747</v>
      </c>
    </row>
    <row r="55" spans="1:15" x14ac:dyDescent="0.25">
      <c r="A55" s="1"/>
      <c r="B55" s="119" t="s">
        <v>77</v>
      </c>
      <c r="C55" s="189">
        <v>9.0908874896043717</v>
      </c>
      <c r="D55" s="190">
        <v>2.0465559065794947</v>
      </c>
      <c r="E55" s="189">
        <v>5.8562537048014223</v>
      </c>
      <c r="F55" s="190">
        <f t="shared" si="6"/>
        <v>-3.2346337848029494</v>
      </c>
      <c r="G55" s="189">
        <v>7.2036396114770573</v>
      </c>
      <c r="H55" s="190">
        <f t="shared" si="6"/>
        <v>1.3473859066756351</v>
      </c>
      <c r="I55" s="189">
        <v>7.1145171570139185</v>
      </c>
      <c r="J55" s="190">
        <f t="shared" si="6"/>
        <v>-8.9122454463138823E-2</v>
      </c>
      <c r="K55" s="189">
        <v>6.7351235230934483</v>
      </c>
      <c r="L55" s="190">
        <f t="shared" si="7"/>
        <v>-0.37939363392047021</v>
      </c>
      <c r="M55" s="189">
        <v>6.4809595099203277</v>
      </c>
      <c r="N55" s="190">
        <f t="shared" si="8"/>
        <v>-0.25416401317312065</v>
      </c>
    </row>
    <row r="56" spans="1:15" x14ac:dyDescent="0.25">
      <c r="A56" s="1"/>
      <c r="B56" s="119" t="s">
        <v>79</v>
      </c>
      <c r="C56" s="189" t="s">
        <v>250</v>
      </c>
      <c r="D56" s="190" t="s">
        <v>250</v>
      </c>
      <c r="E56" s="189">
        <v>5.7941063911213169</v>
      </c>
      <c r="F56" s="190" t="str">
        <f t="shared" si="6"/>
        <v>-</v>
      </c>
      <c r="G56" s="189">
        <v>6.7615516848580244</v>
      </c>
      <c r="H56" s="190">
        <f t="shared" si="6"/>
        <v>0.96744529373670751</v>
      </c>
      <c r="I56" s="189">
        <v>6.5643387815750369</v>
      </c>
      <c r="J56" s="190">
        <f t="shared" si="6"/>
        <v>-0.19721290328298746</v>
      </c>
      <c r="K56" s="189">
        <v>6.8152374160575269</v>
      </c>
      <c r="L56" s="190">
        <f t="shared" si="7"/>
        <v>0.25089863448248995</v>
      </c>
      <c r="M56" s="189">
        <v>6.3203728879394054</v>
      </c>
      <c r="N56" s="190">
        <f t="shared" si="8"/>
        <v>-0.49486452811812143</v>
      </c>
    </row>
    <row r="57" spans="1:15" x14ac:dyDescent="0.25">
      <c r="A57" s="1"/>
      <c r="B57" s="119" t="s">
        <v>81</v>
      </c>
      <c r="C57" s="189" t="s">
        <v>250</v>
      </c>
      <c r="D57" s="190" t="s">
        <v>250</v>
      </c>
      <c r="E57" s="189">
        <v>5.5925179856115106</v>
      </c>
      <c r="F57" s="190" t="str">
        <f t="shared" si="6"/>
        <v>-</v>
      </c>
      <c r="G57" s="189">
        <v>6.8496478491710908</v>
      </c>
      <c r="H57" s="190">
        <f t="shared" si="6"/>
        <v>1.2571298635595802</v>
      </c>
      <c r="I57" s="189">
        <v>7.0119574389265056</v>
      </c>
      <c r="J57" s="190">
        <f t="shared" si="6"/>
        <v>0.16230958975541476</v>
      </c>
      <c r="K57" s="189">
        <v>6.5789624370132849</v>
      </c>
      <c r="L57" s="190">
        <f t="shared" si="7"/>
        <v>-0.43299500191322071</v>
      </c>
      <c r="M57" s="189"/>
      <c r="N57" s="190"/>
    </row>
    <row r="58" spans="1:15" x14ac:dyDescent="0.25">
      <c r="A58" s="1"/>
      <c r="B58" s="119" t="s">
        <v>83</v>
      </c>
      <c r="C58" s="189" t="s">
        <v>250</v>
      </c>
      <c r="D58" s="190" t="s">
        <v>250</v>
      </c>
      <c r="E58" s="189">
        <v>6.6948794650712653</v>
      </c>
      <c r="F58" s="190" t="str">
        <f t="shared" si="6"/>
        <v>-</v>
      </c>
      <c r="G58" s="189">
        <v>6.8383665065202468</v>
      </c>
      <c r="H58" s="190">
        <f t="shared" si="6"/>
        <v>0.1434870414489815</v>
      </c>
      <c r="I58" s="189">
        <v>6.9984387351778654</v>
      </c>
      <c r="J58" s="190">
        <f t="shared" si="6"/>
        <v>0.16007222865761861</v>
      </c>
      <c r="K58" s="189">
        <v>6.7373756549472246</v>
      </c>
      <c r="L58" s="190">
        <f t="shared" si="7"/>
        <v>-0.26106308023064084</v>
      </c>
      <c r="M58" s="189"/>
      <c r="N58" s="190"/>
    </row>
    <row r="59" spans="1:15" x14ac:dyDescent="0.25">
      <c r="A59" s="1"/>
      <c r="B59" s="119" t="s">
        <v>85</v>
      </c>
      <c r="C59" s="189" t="s">
        <v>250</v>
      </c>
      <c r="D59" s="190" t="s">
        <v>250</v>
      </c>
      <c r="E59" s="189">
        <v>6.3796912263085224</v>
      </c>
      <c r="F59" s="190" t="str">
        <f t="shared" si="6"/>
        <v>-</v>
      </c>
      <c r="G59" s="189">
        <v>6.991737964968971</v>
      </c>
      <c r="H59" s="190">
        <f t="shared" si="6"/>
        <v>0.61204673866044867</v>
      </c>
      <c r="I59" s="189">
        <v>7.4330071754729286</v>
      </c>
      <c r="J59" s="190">
        <f t="shared" si="6"/>
        <v>0.44126921050395751</v>
      </c>
      <c r="K59" s="189">
        <v>7.1010293757221383</v>
      </c>
      <c r="L59" s="190">
        <f t="shared" si="7"/>
        <v>-0.33197779975079023</v>
      </c>
      <c r="M59" s="189"/>
      <c r="N59" s="190"/>
    </row>
    <row r="60" spans="1:15" x14ac:dyDescent="0.25">
      <c r="A60" s="1"/>
      <c r="B60" s="119" t="s">
        <v>87</v>
      </c>
      <c r="C60" s="189">
        <v>6.91712158808933</v>
      </c>
      <c r="D60" s="190">
        <v>-0.69382901861731927</v>
      </c>
      <c r="E60" s="189">
        <v>7.1511943302126166</v>
      </c>
      <c r="F60" s="190">
        <f t="shared" si="6"/>
        <v>0.23407274212328666</v>
      </c>
      <c r="G60" s="189">
        <v>7.5181726261604931</v>
      </c>
      <c r="H60" s="190">
        <f t="shared" si="6"/>
        <v>0.36697829594787645</v>
      </c>
      <c r="I60" s="189">
        <v>7.5015812776723596</v>
      </c>
      <c r="J60" s="190">
        <f t="shared" si="6"/>
        <v>-1.6591348488133484E-2</v>
      </c>
      <c r="K60" s="189">
        <v>7.1414037629065676</v>
      </c>
      <c r="L60" s="190">
        <f t="shared" si="7"/>
        <v>-0.36017751476579196</v>
      </c>
      <c r="M60" s="189"/>
      <c r="N60" s="190"/>
    </row>
    <row r="61" spans="1:15" x14ac:dyDescent="0.25">
      <c r="A61" s="1"/>
      <c r="B61" s="119" t="s">
        <v>89</v>
      </c>
      <c r="C61" s="189">
        <v>7.3037426538818435</v>
      </c>
      <c r="D61" s="190">
        <v>-0.69289897628902519</v>
      </c>
      <c r="E61" s="189">
        <v>6.9833032011060299</v>
      </c>
      <c r="F61" s="190">
        <f t="shared" si="6"/>
        <v>-0.32043945277581365</v>
      </c>
      <c r="G61" s="189">
        <v>7.4246413433322465</v>
      </c>
      <c r="H61" s="190">
        <f t="shared" si="6"/>
        <v>0.44133814222621659</v>
      </c>
      <c r="I61" s="189">
        <v>7.4710882038315667</v>
      </c>
      <c r="J61" s="190">
        <f t="shared" si="6"/>
        <v>4.6446860499320231E-2</v>
      </c>
      <c r="K61" s="189">
        <v>7.140487299118714</v>
      </c>
      <c r="L61" s="190">
        <f t="shared" si="7"/>
        <v>-0.33060090471285264</v>
      </c>
      <c r="M61" s="189"/>
      <c r="N61" s="190"/>
    </row>
    <row r="62" spans="1:15" x14ac:dyDescent="0.25">
      <c r="A62" s="1"/>
      <c r="B62" s="119" t="s">
        <v>91</v>
      </c>
      <c r="C62" s="189">
        <v>5.2754170217947154</v>
      </c>
      <c r="D62" s="190">
        <v>-2.0403952298478858</v>
      </c>
      <c r="E62" s="189">
        <v>6.9548894596825983</v>
      </c>
      <c r="F62" s="190">
        <f t="shared" si="6"/>
        <v>1.6794724378878829</v>
      </c>
      <c r="G62" s="189">
        <v>7.0835261748145992</v>
      </c>
      <c r="H62" s="190">
        <f t="shared" si="6"/>
        <v>0.12863671513200092</v>
      </c>
      <c r="I62" s="189">
        <v>7.0528984464902189</v>
      </c>
      <c r="J62" s="190">
        <f t="shared" si="6"/>
        <v>-3.0627728324380321E-2</v>
      </c>
      <c r="K62" s="189">
        <v>6.7202831579982298</v>
      </c>
      <c r="L62" s="190">
        <f t="shared" si="7"/>
        <v>-0.33261528849198907</v>
      </c>
      <c r="M62" s="189"/>
      <c r="N62" s="190"/>
    </row>
    <row r="63" spans="1:15" x14ac:dyDescent="0.25">
      <c r="A63" s="1"/>
      <c r="B63" s="119" t="s">
        <v>93</v>
      </c>
      <c r="C63" s="189">
        <v>6.8962561231630515</v>
      </c>
      <c r="D63" s="190">
        <v>-0.5282741792246668</v>
      </c>
      <c r="E63" s="189">
        <v>7.3202912188598876</v>
      </c>
      <c r="F63" s="190">
        <f t="shared" si="6"/>
        <v>0.42403509569683617</v>
      </c>
      <c r="G63" s="189">
        <v>7.3741335822525871</v>
      </c>
      <c r="H63" s="190">
        <f t="shared" si="6"/>
        <v>5.3842363392699433E-2</v>
      </c>
      <c r="I63" s="189">
        <v>7.2696190820964564</v>
      </c>
      <c r="J63" s="190">
        <f t="shared" si="6"/>
        <v>-0.10451450015613073</v>
      </c>
      <c r="K63" s="189">
        <v>6.7793509562135421</v>
      </c>
      <c r="L63" s="190">
        <f t="shared" si="7"/>
        <v>-0.49026812588291424</v>
      </c>
      <c r="M63" s="189"/>
      <c r="N63" s="190"/>
    </row>
    <row r="64" spans="1:15" x14ac:dyDescent="0.25">
      <c r="A64" s="1"/>
      <c r="B64" s="119" t="s">
        <v>95</v>
      </c>
      <c r="C64" s="189">
        <v>6.5346969696969701</v>
      </c>
      <c r="D64" s="190">
        <v>-1.1204747091538154</v>
      </c>
      <c r="E64" s="189">
        <v>7.1775361306012915</v>
      </c>
      <c r="F64" s="190">
        <f t="shared" si="6"/>
        <v>0.64283916090432136</v>
      </c>
      <c r="G64" s="189">
        <v>7.1455098355982134</v>
      </c>
      <c r="H64" s="190">
        <f t="shared" si="6"/>
        <v>-3.2026295003078076E-2</v>
      </c>
      <c r="I64" s="189">
        <v>7.1138220941854309</v>
      </c>
      <c r="J64" s="190">
        <f t="shared" si="6"/>
        <v>-3.1687741412782522E-2</v>
      </c>
      <c r="K64" s="189">
        <v>6.8815392072784221</v>
      </c>
      <c r="L64" s="190">
        <f t="shared" si="7"/>
        <v>-0.23228288690700882</v>
      </c>
      <c r="M64" s="189"/>
      <c r="N64" s="190"/>
    </row>
    <row r="65" spans="1:15" ht="15.75" x14ac:dyDescent="0.25">
      <c r="B65" s="122" t="s">
        <v>32</v>
      </c>
      <c r="C65" s="191">
        <v>7.5327249759858939</v>
      </c>
      <c r="D65" s="192">
        <v>5.4294064969136357E-2</v>
      </c>
      <c r="E65" s="191">
        <v>6.9689290896121356</v>
      </c>
      <c r="F65" s="192">
        <f t="shared" si="6"/>
        <v>-0.56379588637375821</v>
      </c>
      <c r="G65" s="191">
        <v>7.0904638739236825</v>
      </c>
      <c r="H65" s="192">
        <f t="shared" si="6"/>
        <v>0.12153478431154685</v>
      </c>
      <c r="I65" s="191">
        <v>7.2082199380853735</v>
      </c>
      <c r="J65" s="192">
        <f t="shared" si="6"/>
        <v>0.11775606416169104</v>
      </c>
      <c r="K65" s="191">
        <v>6.9266848571301347</v>
      </c>
      <c r="L65" s="192">
        <f t="shared" si="7"/>
        <v>-0.28153508095523883</v>
      </c>
      <c r="M65" s="191">
        <v>6.7120787939624451</v>
      </c>
      <c r="N65" s="192">
        <v>-0.29647329692467128</v>
      </c>
    </row>
    <row r="66" spans="1:15" ht="6" customHeight="1" x14ac:dyDescent="0.25"/>
    <row r="67" spans="1:15" x14ac:dyDescent="0.25">
      <c r="B67" s="107" t="s">
        <v>57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</row>
    <row r="70" spans="1:15" ht="48.75" customHeight="1" thickBot="1" x14ac:dyDescent="0.3">
      <c r="B70" s="283" t="s">
        <v>304</v>
      </c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1" t="s">
        <v>103</v>
      </c>
    </row>
    <row r="71" spans="1:15" ht="10.5" customHeight="1" thickBot="1" x14ac:dyDescent="0.3">
      <c r="B71" s="108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39"/>
      <c r="N71" s="39"/>
      <c r="O71" s="1" t="s">
        <v>104</v>
      </c>
    </row>
    <row r="72" spans="1:15" ht="22.5" thickTop="1" thickBot="1" x14ac:dyDescent="0.3">
      <c r="B72" s="111"/>
      <c r="C72" s="315" t="s">
        <v>64</v>
      </c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</row>
    <row r="73" spans="1:15" ht="22.5" thickTop="1" thickBot="1" x14ac:dyDescent="0.3">
      <c r="B73" s="111"/>
      <c r="C73" s="307">
        <v>2020</v>
      </c>
      <c r="D73" s="308"/>
      <c r="E73" s="309">
        <v>2021</v>
      </c>
      <c r="F73" s="308"/>
      <c r="G73" s="309">
        <v>2022</v>
      </c>
      <c r="H73" s="308"/>
      <c r="I73" s="309">
        <v>2023</v>
      </c>
      <c r="J73" s="308"/>
      <c r="K73" s="309">
        <v>2024</v>
      </c>
      <c r="L73" s="308"/>
      <c r="M73" s="309">
        <f>M$7</f>
        <v>2025</v>
      </c>
      <c r="N73" s="310"/>
    </row>
    <row r="74" spans="1:15" ht="16.5" thickTop="1" thickBot="1" x14ac:dyDescent="0.3">
      <c r="B74" s="87"/>
      <c r="C74" s="116" t="s">
        <v>71</v>
      </c>
      <c r="D74" s="117" t="str">
        <f>CONCATENATE("dif ",RIGHT(C73,2),"/",RIGHT(C73-1,2))</f>
        <v>dif 20/19</v>
      </c>
      <c r="E74" s="118" t="s">
        <v>71</v>
      </c>
      <c r="F74" s="117" t="str">
        <f>CONCATENATE("dif ",RIGHT(E73,2),"/",RIGHT(C73,2))</f>
        <v>dif 21/20</v>
      </c>
      <c r="G74" s="118" t="s">
        <v>71</v>
      </c>
      <c r="H74" s="117" t="str">
        <f>CONCATENATE("dif ",RIGHT(G73,2),"/",RIGHT(E73,2))</f>
        <v>dif 22/21</v>
      </c>
      <c r="I74" s="118" t="s">
        <v>71</v>
      </c>
      <c r="J74" s="117" t="str">
        <f>CONCATENATE("dif ",RIGHT(I73,2),"/",RIGHT(G73,2))</f>
        <v>dif 23/22</v>
      </c>
      <c r="K74" s="118" t="s">
        <v>71</v>
      </c>
      <c r="L74" s="117" t="str">
        <f>CONCATENATE("dif ",RIGHT(K73,2),"/",RIGHT(I73,2))</f>
        <v>dif 24/23</v>
      </c>
      <c r="M74" s="118" t="s">
        <v>71</v>
      </c>
      <c r="N74" s="117" t="str">
        <f>CONCATENATE("def ",RIGHT(M73,2),"/",RIGHT(K73,2))</f>
        <v>def 25/24</v>
      </c>
    </row>
    <row r="75" spans="1:15" x14ac:dyDescent="0.25">
      <c r="A75" s="1"/>
      <c r="B75" s="119" t="s">
        <v>73</v>
      </c>
      <c r="C75" s="189">
        <v>8.2890048358360904</v>
      </c>
      <c r="D75" s="190">
        <v>0.1025062988429184</v>
      </c>
      <c r="E75" s="189">
        <v>6.8661087866108783</v>
      </c>
      <c r="F75" s="190">
        <f t="shared" ref="F75:J87" si="9">IFERROR(E75-C75,"-")</f>
        <v>-1.4228960492252121</v>
      </c>
      <c r="G75" s="189">
        <v>8.7080301289416564</v>
      </c>
      <c r="H75" s="190">
        <f t="shared" si="9"/>
        <v>1.8419213423307781</v>
      </c>
      <c r="I75" s="189">
        <v>7.8112930170397599</v>
      </c>
      <c r="J75" s="190">
        <f t="shared" si="9"/>
        <v>-0.89673711190189653</v>
      </c>
      <c r="K75" s="189">
        <v>7.3294535248472839</v>
      </c>
      <c r="L75" s="190">
        <f t="shared" ref="L75:L87" si="10">IFERROR(K75-I75,"-")</f>
        <v>-0.48183949219247602</v>
      </c>
      <c r="M75" s="189">
        <v>7.0242859586112534</v>
      </c>
      <c r="N75" s="190">
        <f>IFERROR(M75-K75,"-")</f>
        <v>-0.30516756623603047</v>
      </c>
    </row>
    <row r="76" spans="1:15" x14ac:dyDescent="0.25">
      <c r="A76" s="1"/>
      <c r="B76" s="119" t="s">
        <v>75</v>
      </c>
      <c r="C76" s="189">
        <v>7.5883022712291002</v>
      </c>
      <c r="D76" s="190">
        <v>0.36444986898742737</v>
      </c>
      <c r="E76" s="189">
        <v>4.7457264957264957</v>
      </c>
      <c r="F76" s="190">
        <f t="shared" si="9"/>
        <v>-2.8425757755026044</v>
      </c>
      <c r="G76" s="189">
        <v>6.2548089144987715</v>
      </c>
      <c r="H76" s="190">
        <f t="shared" si="9"/>
        <v>1.5090824187722758</v>
      </c>
      <c r="I76" s="189">
        <v>6.9233999874631733</v>
      </c>
      <c r="J76" s="190">
        <f t="shared" si="9"/>
        <v>0.66859107296440179</v>
      </c>
      <c r="K76" s="189">
        <v>6.3670339921870447</v>
      </c>
      <c r="L76" s="190">
        <f t="shared" si="10"/>
        <v>-0.55636599527612862</v>
      </c>
      <c r="M76" s="189">
        <v>6.4733495201757432</v>
      </c>
      <c r="N76" s="190">
        <f t="shared" ref="N76:N78" si="11">IFERROR(M76-K76,"-")</f>
        <v>0.10631552798869848</v>
      </c>
    </row>
    <row r="77" spans="1:15" x14ac:dyDescent="0.25">
      <c r="A77" s="1"/>
      <c r="B77" s="119" t="s">
        <v>77</v>
      </c>
      <c r="C77" s="189">
        <v>8.6091778732843469</v>
      </c>
      <c r="D77" s="190">
        <v>1.8994552619086118</v>
      </c>
      <c r="E77" s="189">
        <v>4.0150659133709983</v>
      </c>
      <c r="F77" s="190">
        <f t="shared" si="9"/>
        <v>-4.5941119599133486</v>
      </c>
      <c r="G77" s="189">
        <v>6.5926417599089699</v>
      </c>
      <c r="H77" s="190">
        <f t="shared" si="9"/>
        <v>2.5775758465379717</v>
      </c>
      <c r="I77" s="189">
        <v>6.4836573830793487</v>
      </c>
      <c r="J77" s="190">
        <f t="shared" si="9"/>
        <v>-0.10898437682962125</v>
      </c>
      <c r="K77" s="189">
        <v>5.9453685258964146</v>
      </c>
      <c r="L77" s="190">
        <f t="shared" si="10"/>
        <v>-0.53828885718293407</v>
      </c>
      <c r="M77" s="189">
        <v>6.1167604866533507</v>
      </c>
      <c r="N77" s="190">
        <f t="shared" si="11"/>
        <v>0.17139196075693608</v>
      </c>
    </row>
    <row r="78" spans="1:15" x14ac:dyDescent="0.25">
      <c r="A78" s="1"/>
      <c r="B78" s="119" t="s">
        <v>79</v>
      </c>
      <c r="C78" s="189" t="s">
        <v>250</v>
      </c>
      <c r="D78" s="190" t="s">
        <v>250</v>
      </c>
      <c r="E78" s="189">
        <v>8.9120234604105573</v>
      </c>
      <c r="F78" s="190" t="str">
        <f t="shared" si="9"/>
        <v>-</v>
      </c>
      <c r="G78" s="189">
        <v>5.4027884089666482</v>
      </c>
      <c r="H78" s="190">
        <f t="shared" si="9"/>
        <v>-3.509235051443909</v>
      </c>
      <c r="I78" s="189">
        <v>6.2149014440235</v>
      </c>
      <c r="J78" s="190">
        <f t="shared" si="9"/>
        <v>0.81211303505685173</v>
      </c>
      <c r="K78" s="189">
        <v>5.9940852420991595</v>
      </c>
      <c r="L78" s="190">
        <f t="shared" si="10"/>
        <v>-0.22081620192434048</v>
      </c>
      <c r="M78" s="189">
        <v>5.9894432490586338</v>
      </c>
      <c r="N78" s="190">
        <f t="shared" si="11"/>
        <v>-4.6419930405257048E-3</v>
      </c>
    </row>
    <row r="79" spans="1:15" x14ac:dyDescent="0.25">
      <c r="A79" s="1"/>
      <c r="B79" s="119" t="s">
        <v>81</v>
      </c>
      <c r="C79" s="189" t="s">
        <v>250</v>
      </c>
      <c r="D79" s="190" t="s">
        <v>250</v>
      </c>
      <c r="E79" s="189">
        <v>3.222950819672131</v>
      </c>
      <c r="F79" s="190" t="str">
        <f t="shared" si="9"/>
        <v>-</v>
      </c>
      <c r="G79" s="189">
        <v>5.5331055429005316</v>
      </c>
      <c r="H79" s="190">
        <f t="shared" si="9"/>
        <v>2.3101547232284005</v>
      </c>
      <c r="I79" s="189">
        <v>5.9238744290582179</v>
      </c>
      <c r="J79" s="190">
        <f t="shared" si="9"/>
        <v>0.39076888615768635</v>
      </c>
      <c r="K79" s="189">
        <v>5.6744533732012705</v>
      </c>
      <c r="L79" s="190">
        <f t="shared" si="10"/>
        <v>-0.2494210558569474</v>
      </c>
      <c r="M79" s="189"/>
      <c r="N79" s="190"/>
    </row>
    <row r="80" spans="1:15" x14ac:dyDescent="0.25">
      <c r="A80" s="1"/>
      <c r="B80" s="119" t="s">
        <v>83</v>
      </c>
      <c r="C80" s="189" t="s">
        <v>250</v>
      </c>
      <c r="D80" s="190" t="s">
        <v>250</v>
      </c>
      <c r="E80" s="189">
        <v>3.575093532870123</v>
      </c>
      <c r="F80" s="190" t="str">
        <f t="shared" si="9"/>
        <v>-</v>
      </c>
      <c r="G80" s="189">
        <v>5.8430965060397453</v>
      </c>
      <c r="H80" s="190">
        <f t="shared" si="9"/>
        <v>2.2680029731696223</v>
      </c>
      <c r="I80" s="189">
        <v>5.9982021933241443</v>
      </c>
      <c r="J80" s="190">
        <f t="shared" si="9"/>
        <v>0.155105687284399</v>
      </c>
      <c r="K80" s="189">
        <v>6.0618618948292893</v>
      </c>
      <c r="L80" s="190">
        <f t="shared" si="10"/>
        <v>6.3659701505144994E-2</v>
      </c>
      <c r="M80" s="189"/>
      <c r="N80" s="190"/>
    </row>
    <row r="81" spans="1:15" x14ac:dyDescent="0.25">
      <c r="A81" s="1"/>
      <c r="B81" s="119" t="s">
        <v>85</v>
      </c>
      <c r="C81" s="189" t="s">
        <v>250</v>
      </c>
      <c r="D81" s="190" t="s">
        <v>250</v>
      </c>
      <c r="E81" s="189">
        <v>4.4676313785224675</v>
      </c>
      <c r="F81" s="190" t="str">
        <f t="shared" si="9"/>
        <v>-</v>
      </c>
      <c r="G81" s="189">
        <v>6.6621021021021019</v>
      </c>
      <c r="H81" s="190">
        <f t="shared" si="9"/>
        <v>2.1944707235796344</v>
      </c>
      <c r="I81" s="189">
        <v>6.7138997298108674</v>
      </c>
      <c r="J81" s="190">
        <f t="shared" si="9"/>
        <v>5.1797627708765503E-2</v>
      </c>
      <c r="K81" s="189">
        <v>6.5121279800550562</v>
      </c>
      <c r="L81" s="190">
        <f t="shared" si="10"/>
        <v>-0.20177174975581114</v>
      </c>
      <c r="M81" s="189"/>
      <c r="N81" s="190"/>
    </row>
    <row r="82" spans="1:15" x14ac:dyDescent="0.25">
      <c r="A82" s="1"/>
      <c r="B82" s="119" t="s">
        <v>87</v>
      </c>
      <c r="C82" s="189">
        <v>6.4086702386751098</v>
      </c>
      <c r="D82" s="190">
        <v>-1.2238003834862337</v>
      </c>
      <c r="E82" s="189">
        <v>6.3704802521787505</v>
      </c>
      <c r="F82" s="190">
        <f t="shared" si="9"/>
        <v>-3.8189986496359296E-2</v>
      </c>
      <c r="G82" s="189">
        <v>7.0882044713553798</v>
      </c>
      <c r="H82" s="190">
        <f t="shared" si="9"/>
        <v>0.71772421917662932</v>
      </c>
      <c r="I82" s="189">
        <v>10.777282540566892</v>
      </c>
      <c r="J82" s="190">
        <f t="shared" si="9"/>
        <v>3.6890780692115124</v>
      </c>
      <c r="K82" s="189">
        <v>6.7445251659436574</v>
      </c>
      <c r="L82" s="190">
        <f t="shared" si="10"/>
        <v>-4.0327573746232348</v>
      </c>
      <c r="M82" s="189"/>
      <c r="N82" s="190"/>
    </row>
    <row r="83" spans="1:15" x14ac:dyDescent="0.25">
      <c r="A83" s="1"/>
      <c r="B83" s="119" t="s">
        <v>89</v>
      </c>
      <c r="C83" s="189">
        <v>5.754204398447607</v>
      </c>
      <c r="D83" s="190">
        <v>-2.0639035339321072</v>
      </c>
      <c r="E83" s="189">
        <v>7.6982413372801668</v>
      </c>
      <c r="F83" s="190">
        <f t="shared" si="9"/>
        <v>1.9440369388325598</v>
      </c>
      <c r="G83" s="189">
        <v>6.6442734150795717</v>
      </c>
      <c r="H83" s="190">
        <f t="shared" si="9"/>
        <v>-1.0539679222005951</v>
      </c>
      <c r="I83" s="189">
        <v>6.783448363198886</v>
      </c>
      <c r="J83" s="190">
        <f t="shared" si="9"/>
        <v>0.1391749481193143</v>
      </c>
      <c r="K83" s="189">
        <v>6.4959179045243225</v>
      </c>
      <c r="L83" s="190">
        <f t="shared" si="10"/>
        <v>-0.2875304586745635</v>
      </c>
      <c r="M83" s="189"/>
      <c r="N83" s="190"/>
    </row>
    <row r="84" spans="1:15" x14ac:dyDescent="0.25">
      <c r="A84" s="1"/>
      <c r="B84" s="119" t="s">
        <v>91</v>
      </c>
      <c r="C84" s="189">
        <v>5.2800528401585201</v>
      </c>
      <c r="D84" s="190">
        <v>-1.7638179549996424</v>
      </c>
      <c r="E84" s="189">
        <v>7.2983685220729368</v>
      </c>
      <c r="F84" s="190">
        <f t="shared" si="9"/>
        <v>2.0183156819144168</v>
      </c>
      <c r="G84" s="189">
        <v>6.3252017608217166</v>
      </c>
      <c r="H84" s="190">
        <f t="shared" si="9"/>
        <v>-0.97316676125122026</v>
      </c>
      <c r="I84" s="189">
        <v>6.3279678068410465</v>
      </c>
      <c r="J84" s="190">
        <f t="shared" si="9"/>
        <v>2.7660460193299485E-3</v>
      </c>
      <c r="K84" s="189">
        <v>6.2304592215505359</v>
      </c>
      <c r="L84" s="190">
        <f t="shared" si="10"/>
        <v>-9.7508585290510652E-2</v>
      </c>
      <c r="M84" s="189"/>
      <c r="N84" s="190"/>
    </row>
    <row r="85" spans="1:15" x14ac:dyDescent="0.25">
      <c r="A85" s="1"/>
      <c r="B85" s="119" t="s">
        <v>93</v>
      </c>
      <c r="C85" s="189">
        <v>7.2169971671388105</v>
      </c>
      <c r="D85" s="190">
        <v>4.2628048874709279E-2</v>
      </c>
      <c r="E85" s="189">
        <v>7.11247143323539</v>
      </c>
      <c r="F85" s="190">
        <f t="shared" si="9"/>
        <v>-0.10452573390342046</v>
      </c>
      <c r="G85" s="189">
        <v>6.4895630753273696</v>
      </c>
      <c r="H85" s="190">
        <f t="shared" si="9"/>
        <v>-0.62290835790802035</v>
      </c>
      <c r="I85" s="189">
        <v>6.2915492957746482</v>
      </c>
      <c r="J85" s="190">
        <f t="shared" si="9"/>
        <v>-0.19801377955272148</v>
      </c>
      <c r="K85" s="189">
        <v>7.2395486496485386</v>
      </c>
      <c r="L85" s="190">
        <f t="shared" si="10"/>
        <v>0.94799935387389045</v>
      </c>
      <c r="M85" s="189"/>
      <c r="N85" s="190"/>
    </row>
    <row r="86" spans="1:15" x14ac:dyDescent="0.25">
      <c r="A86" s="1"/>
      <c r="B86" s="119" t="s">
        <v>95</v>
      </c>
      <c r="C86" s="189">
        <v>8.1413644744929314</v>
      </c>
      <c r="D86" s="190">
        <v>0.60755367174748276</v>
      </c>
      <c r="E86" s="189">
        <v>6.8714315482392161</v>
      </c>
      <c r="F86" s="190">
        <f t="shared" si="9"/>
        <v>-1.2699329262537153</v>
      </c>
      <c r="G86" s="189">
        <v>6.6228119706380575</v>
      </c>
      <c r="H86" s="190">
        <f t="shared" si="9"/>
        <v>-0.2486195776011586</v>
      </c>
      <c r="I86" s="189">
        <v>7.0346608998618372</v>
      </c>
      <c r="J86" s="190">
        <f t="shared" si="9"/>
        <v>0.41184892922377969</v>
      </c>
      <c r="K86" s="189">
        <v>6.551043892816045</v>
      </c>
      <c r="L86" s="190">
        <f t="shared" si="10"/>
        <v>-0.48361700704579214</v>
      </c>
      <c r="M86" s="189"/>
      <c r="N86" s="190"/>
    </row>
    <row r="87" spans="1:15" ht="15.75" x14ac:dyDescent="0.25">
      <c r="B87" s="122" t="s">
        <v>32</v>
      </c>
      <c r="C87" s="191">
        <v>7.5913972552270428</v>
      </c>
      <c r="D87" s="192">
        <v>4.3091121293446832E-2</v>
      </c>
      <c r="E87" s="191">
        <v>6.7455399431638776</v>
      </c>
      <c r="F87" s="192">
        <f t="shared" si="9"/>
        <v>-0.84585731206316517</v>
      </c>
      <c r="G87" s="191">
        <v>6.4269044031474971</v>
      </c>
      <c r="H87" s="192">
        <f t="shared" si="9"/>
        <v>-0.3186355400163805</v>
      </c>
      <c r="I87" s="191">
        <v>6.8745572242618751</v>
      </c>
      <c r="J87" s="192">
        <f t="shared" si="9"/>
        <v>0.44765282111437799</v>
      </c>
      <c r="K87" s="191">
        <v>6.401783930355359</v>
      </c>
      <c r="L87" s="192">
        <f t="shared" si="10"/>
        <v>-0.47277329390651612</v>
      </c>
      <c r="M87" s="191">
        <v>6.4216541852880784</v>
      </c>
      <c r="N87" s="192">
        <v>0.10327304697902306</v>
      </c>
    </row>
    <row r="88" spans="1:15" ht="6" customHeight="1" x14ac:dyDescent="0.25"/>
    <row r="89" spans="1:15" x14ac:dyDescent="0.25">
      <c r="B89" s="107" t="s">
        <v>57</v>
      </c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</row>
    <row r="92" spans="1:15" ht="48.75" customHeight="1" thickBot="1" x14ac:dyDescent="0.3">
      <c r="B92" s="283" t="s">
        <v>305</v>
      </c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1" t="s">
        <v>116</v>
      </c>
    </row>
    <row r="93" spans="1:15" ht="10.5" customHeight="1" thickBot="1" x14ac:dyDescent="0.3">
      <c r="B93" s="108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39"/>
      <c r="N93" s="39"/>
      <c r="O93" s="1" t="s">
        <v>117</v>
      </c>
    </row>
    <row r="94" spans="1:15" ht="22.5" thickTop="1" thickBot="1" x14ac:dyDescent="0.3">
      <c r="B94" s="126" t="s">
        <v>98</v>
      </c>
      <c r="C94" s="315" t="s">
        <v>34</v>
      </c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</row>
    <row r="95" spans="1:15" ht="22.5" thickTop="1" thickBot="1" x14ac:dyDescent="0.3">
      <c r="B95" s="111"/>
      <c r="C95" s="307">
        <v>2020</v>
      </c>
      <c r="D95" s="308"/>
      <c r="E95" s="309">
        <v>2021</v>
      </c>
      <c r="F95" s="308"/>
      <c r="G95" s="309">
        <v>2022</v>
      </c>
      <c r="H95" s="308"/>
      <c r="I95" s="309">
        <v>2023</v>
      </c>
      <c r="J95" s="308"/>
      <c r="K95" s="309">
        <v>2024</v>
      </c>
      <c r="L95" s="308"/>
      <c r="M95" s="309">
        <f>M$7</f>
        <v>2025</v>
      </c>
      <c r="N95" s="310"/>
    </row>
    <row r="96" spans="1:15" ht="16.5" thickTop="1" thickBot="1" x14ac:dyDescent="0.3">
      <c r="B96" s="87"/>
      <c r="C96" s="116" t="s">
        <v>71</v>
      </c>
      <c r="D96" s="117" t="str">
        <f>CONCATENATE("dif ",RIGHT(C95,2),"/",RIGHT(C95-1,2))</f>
        <v>dif 20/19</v>
      </c>
      <c r="E96" s="118" t="s">
        <v>71</v>
      </c>
      <c r="F96" s="117" t="str">
        <f>CONCATENATE("dif ",RIGHT(E95,2),"/",RIGHT(C95,2))</f>
        <v>dif 21/20</v>
      </c>
      <c r="G96" s="118" t="s">
        <v>71</v>
      </c>
      <c r="H96" s="117" t="str">
        <f>CONCATENATE("dif ",RIGHT(G95,2),"/",RIGHT(E95,2))</f>
        <v>dif 22/21</v>
      </c>
      <c r="I96" s="118" t="s">
        <v>71</v>
      </c>
      <c r="J96" s="117" t="str">
        <f>CONCATENATE("dif ",RIGHT(I95,2),"/",RIGHT(G95,2))</f>
        <v>dif 23/22</v>
      </c>
      <c r="K96" s="118" t="s">
        <v>71</v>
      </c>
      <c r="L96" s="117" t="str">
        <f>CONCATENATE("dif ",RIGHT(K95,2),"/",RIGHT(I95,2))</f>
        <v>dif 24/23</v>
      </c>
      <c r="M96" s="118" t="s">
        <v>71</v>
      </c>
      <c r="N96" s="117" t="str">
        <f>CONCATENATE("def ",RIGHT(M95,2),"/",RIGHT(K95,2))</f>
        <v>def 25/24</v>
      </c>
    </row>
    <row r="97" spans="2:14" x14ac:dyDescent="0.25">
      <c r="B97" s="119" t="s">
        <v>73</v>
      </c>
      <c r="C97" s="189">
        <v>9.2931405721316516</v>
      </c>
      <c r="D97" s="190">
        <v>0.18115288275823715</v>
      </c>
      <c r="E97" s="189">
        <v>6.2457056247894913</v>
      </c>
      <c r="F97" s="190">
        <f t="shared" ref="F97:J109" si="12">IFERROR(E97-C97,"-")</f>
        <v>-3.0474349473421602</v>
      </c>
      <c r="G97" s="189">
        <v>8.3071684805739654</v>
      </c>
      <c r="H97" s="190">
        <f t="shared" si="12"/>
        <v>2.0614628557844741</v>
      </c>
      <c r="I97" s="189">
        <v>8.3011123699660114</v>
      </c>
      <c r="J97" s="190">
        <f t="shared" si="12"/>
        <v>-6.0561106079539684E-3</v>
      </c>
      <c r="K97" s="189">
        <v>9.2936143676727365</v>
      </c>
      <c r="L97" s="190">
        <f t="shared" ref="L97:L109" si="13">IFERROR(K97-I97,"-")</f>
        <v>0.99250199770672509</v>
      </c>
      <c r="M97" s="189">
        <v>9.1721741344195511</v>
      </c>
      <c r="N97" s="190">
        <f>IFERROR(M97-K97,"-")</f>
        <v>-0.12144023325318543</v>
      </c>
    </row>
    <row r="98" spans="2:14" x14ac:dyDescent="0.25">
      <c r="B98" s="119" t="s">
        <v>75</v>
      </c>
      <c r="C98" s="189">
        <v>8.625096479943867</v>
      </c>
      <c r="D98" s="190">
        <v>-0.23021183653225563</v>
      </c>
      <c r="E98" s="189">
        <v>5.2119971771347915</v>
      </c>
      <c r="F98" s="190">
        <f t="shared" si="12"/>
        <v>-3.4130993028090755</v>
      </c>
      <c r="G98" s="189">
        <v>7.5730620891955018</v>
      </c>
      <c r="H98" s="190">
        <f t="shared" si="12"/>
        <v>2.3610649120607103</v>
      </c>
      <c r="I98" s="189">
        <v>8.1789666526378326</v>
      </c>
      <c r="J98" s="190">
        <f t="shared" si="12"/>
        <v>0.60590456344233079</v>
      </c>
      <c r="K98" s="189">
        <v>8.1201311092652038</v>
      </c>
      <c r="L98" s="190">
        <f t="shared" si="13"/>
        <v>-5.8835543372628862E-2</v>
      </c>
      <c r="M98" s="189">
        <v>8.01273552403355</v>
      </c>
      <c r="N98" s="190">
        <f t="shared" ref="N98:N100" si="14">IFERROR(M98-K98,"-")</f>
        <v>-0.10739558523165371</v>
      </c>
    </row>
    <row r="99" spans="2:14" x14ac:dyDescent="0.25">
      <c r="B99" s="119" t="s">
        <v>77</v>
      </c>
      <c r="C99" s="189">
        <v>9.711828834606191</v>
      </c>
      <c r="D99" s="190">
        <v>2.1381565017703155</v>
      </c>
      <c r="E99" s="189">
        <v>5.7293934681181957</v>
      </c>
      <c r="F99" s="190">
        <f t="shared" si="12"/>
        <v>-3.9824353664879952</v>
      </c>
      <c r="G99" s="189">
        <v>7.2856591610677324</v>
      </c>
      <c r="H99" s="190">
        <f t="shared" si="12"/>
        <v>1.5562656929495366</v>
      </c>
      <c r="I99" s="189">
        <v>7.4864847470716951</v>
      </c>
      <c r="J99" s="190">
        <f t="shared" si="12"/>
        <v>0.20082558600396272</v>
      </c>
      <c r="K99" s="189">
        <v>7.895418856522757</v>
      </c>
      <c r="L99" s="190">
        <f t="shared" si="13"/>
        <v>0.4089341094510619</v>
      </c>
      <c r="M99" s="189">
        <v>7.2273906597479618</v>
      </c>
      <c r="N99" s="190">
        <f t="shared" si="14"/>
        <v>-0.66802819677479519</v>
      </c>
    </row>
    <row r="100" spans="2:14" x14ac:dyDescent="0.25">
      <c r="B100" s="119" t="s">
        <v>79</v>
      </c>
      <c r="C100" s="189" t="s">
        <v>250</v>
      </c>
      <c r="D100" s="190" t="s">
        <v>250</v>
      </c>
      <c r="E100" s="189">
        <v>4.7813427832583084</v>
      </c>
      <c r="F100" s="190" t="str">
        <f t="shared" si="12"/>
        <v>-</v>
      </c>
      <c r="G100" s="189">
        <v>6.7759002394614374</v>
      </c>
      <c r="H100" s="190">
        <f t="shared" si="12"/>
        <v>1.994557456203129</v>
      </c>
      <c r="I100" s="189">
        <v>6.817497116232782</v>
      </c>
      <c r="J100" s="190">
        <f t="shared" si="12"/>
        <v>4.1596876771344604E-2</v>
      </c>
      <c r="K100" s="189">
        <v>7.473088004190676</v>
      </c>
      <c r="L100" s="190">
        <f t="shared" si="13"/>
        <v>0.655590887957894</v>
      </c>
      <c r="M100" s="189">
        <v>6.9188518420570828</v>
      </c>
      <c r="N100" s="190">
        <f t="shared" si="14"/>
        <v>-0.55423616213359317</v>
      </c>
    </row>
    <row r="101" spans="2:14" x14ac:dyDescent="0.25">
      <c r="B101" s="119" t="s">
        <v>81</v>
      </c>
      <c r="C101" s="189" t="s">
        <v>250</v>
      </c>
      <c r="D101" s="190" t="s">
        <v>250</v>
      </c>
      <c r="E101" s="189">
        <v>4.397778365511769</v>
      </c>
      <c r="F101" s="190" t="str">
        <f t="shared" si="12"/>
        <v>-</v>
      </c>
      <c r="G101" s="189">
        <v>6.9439102564102564</v>
      </c>
      <c r="H101" s="190">
        <f t="shared" si="12"/>
        <v>2.5461318908984873</v>
      </c>
      <c r="I101" s="189">
        <v>7.2586569343065692</v>
      </c>
      <c r="J101" s="190">
        <f t="shared" si="12"/>
        <v>0.31474667789631283</v>
      </c>
      <c r="K101" s="189">
        <v>7.3748725608744099</v>
      </c>
      <c r="L101" s="190">
        <f t="shared" si="13"/>
        <v>0.11621562656784068</v>
      </c>
      <c r="M101" s="189"/>
      <c r="N101" s="190"/>
    </row>
    <row r="102" spans="2:14" x14ac:dyDescent="0.25">
      <c r="B102" s="119" t="s">
        <v>83</v>
      </c>
      <c r="C102" s="189" t="s">
        <v>250</v>
      </c>
      <c r="D102" s="190" t="s">
        <v>250</v>
      </c>
      <c r="E102" s="189">
        <v>5.0881335981755313</v>
      </c>
      <c r="F102" s="190" t="str">
        <f t="shared" si="12"/>
        <v>-</v>
      </c>
      <c r="G102" s="189">
        <v>7.1152385313686937</v>
      </c>
      <c r="H102" s="190">
        <f t="shared" si="12"/>
        <v>2.0271049331931623</v>
      </c>
      <c r="I102" s="189">
        <v>7.1489987528531422</v>
      </c>
      <c r="J102" s="190">
        <f t="shared" si="12"/>
        <v>3.3760221484448572E-2</v>
      </c>
      <c r="K102" s="189">
        <v>7.5855845256024095</v>
      </c>
      <c r="L102" s="190">
        <f t="shared" si="13"/>
        <v>0.43658577274926724</v>
      </c>
      <c r="M102" s="189"/>
      <c r="N102" s="190"/>
    </row>
    <row r="103" spans="2:14" x14ac:dyDescent="0.25">
      <c r="B103" s="119" t="s">
        <v>85</v>
      </c>
      <c r="C103" s="189" t="s">
        <v>250</v>
      </c>
      <c r="D103" s="190" t="s">
        <v>250</v>
      </c>
      <c r="E103" s="189">
        <v>5.9932805987922091</v>
      </c>
      <c r="F103" s="190" t="str">
        <f t="shared" si="12"/>
        <v>-</v>
      </c>
      <c r="G103" s="189">
        <v>7.5383412868191542</v>
      </c>
      <c r="H103" s="190">
        <f t="shared" si="12"/>
        <v>1.5450606880269451</v>
      </c>
      <c r="I103" s="189">
        <v>8.4821730950141117</v>
      </c>
      <c r="J103" s="190">
        <f t="shared" si="12"/>
        <v>0.94383180819495749</v>
      </c>
      <c r="K103" s="189">
        <v>8.1429656266053208</v>
      </c>
      <c r="L103" s="190">
        <f t="shared" si="13"/>
        <v>-0.3392074684087909</v>
      </c>
      <c r="M103" s="189"/>
      <c r="N103" s="190"/>
    </row>
    <row r="104" spans="2:14" x14ac:dyDescent="0.25">
      <c r="B104" s="119" t="s">
        <v>87</v>
      </c>
      <c r="C104" s="189">
        <v>5.7271688124172782</v>
      </c>
      <c r="D104" s="190">
        <v>-2.9064071460722003</v>
      </c>
      <c r="E104" s="189">
        <v>7.6142005157962602</v>
      </c>
      <c r="F104" s="190">
        <f t="shared" si="12"/>
        <v>1.8870317033789821</v>
      </c>
      <c r="G104" s="189">
        <v>7.8744468190747581</v>
      </c>
      <c r="H104" s="190">
        <f t="shared" si="12"/>
        <v>0.26024630327849785</v>
      </c>
      <c r="I104" s="189">
        <v>8.01108209668174</v>
      </c>
      <c r="J104" s="190">
        <f t="shared" si="12"/>
        <v>0.13663527760698191</v>
      </c>
      <c r="K104" s="189">
        <v>8.0382977830910889</v>
      </c>
      <c r="L104" s="190">
        <f t="shared" si="13"/>
        <v>2.7215686409348905E-2</v>
      </c>
      <c r="M104" s="189"/>
      <c r="N104" s="190"/>
    </row>
    <row r="105" spans="2:14" x14ac:dyDescent="0.25">
      <c r="B105" s="119" t="s">
        <v>89</v>
      </c>
      <c r="C105" s="189">
        <v>4.8131985098456624</v>
      </c>
      <c r="D105" s="190">
        <v>-3.3012043222765666</v>
      </c>
      <c r="E105" s="189">
        <v>7.2469283548747407</v>
      </c>
      <c r="F105" s="190">
        <f t="shared" si="12"/>
        <v>2.4337298450290783</v>
      </c>
      <c r="G105" s="189">
        <v>7.2615313415951048</v>
      </c>
      <c r="H105" s="190">
        <f t="shared" si="12"/>
        <v>1.4602986720364086E-2</v>
      </c>
      <c r="I105" s="189">
        <v>7.6952673050069818</v>
      </c>
      <c r="J105" s="190">
        <f t="shared" si="12"/>
        <v>0.43373596341187692</v>
      </c>
      <c r="K105" s="189">
        <v>7.7831139240506326</v>
      </c>
      <c r="L105" s="190">
        <f t="shared" si="13"/>
        <v>8.7846619043650875E-2</v>
      </c>
      <c r="M105" s="189"/>
      <c r="N105" s="190"/>
    </row>
    <row r="106" spans="2:14" x14ac:dyDescent="0.25">
      <c r="B106" s="119" t="s">
        <v>91</v>
      </c>
      <c r="C106" s="189">
        <v>4.2117686448480791</v>
      </c>
      <c r="D106" s="190">
        <v>-3.7509790793806559</v>
      </c>
      <c r="E106" s="189">
        <v>7.0020037817853416</v>
      </c>
      <c r="F106" s="190">
        <f t="shared" si="12"/>
        <v>2.7902351369372624</v>
      </c>
      <c r="G106" s="189">
        <v>7.3794434384827978</v>
      </c>
      <c r="H106" s="190">
        <f t="shared" si="12"/>
        <v>0.37743965669745627</v>
      </c>
      <c r="I106" s="189">
        <v>7.779149370829983</v>
      </c>
      <c r="J106" s="190">
        <f t="shared" si="12"/>
        <v>0.39970593234718521</v>
      </c>
      <c r="K106" s="189">
        <v>7.5828613151606339</v>
      </c>
      <c r="L106" s="190">
        <f t="shared" si="13"/>
        <v>-0.19628805566934915</v>
      </c>
      <c r="M106" s="189"/>
      <c r="N106" s="190"/>
    </row>
    <row r="107" spans="2:14" x14ac:dyDescent="0.25">
      <c r="B107" s="119" t="s">
        <v>93</v>
      </c>
      <c r="C107" s="189">
        <v>6.5008317622269045</v>
      </c>
      <c r="D107" s="190">
        <v>-1.7350610785046454</v>
      </c>
      <c r="E107" s="189">
        <v>7.7717367009387575</v>
      </c>
      <c r="F107" s="190">
        <f t="shared" si="12"/>
        <v>1.2709049387118529</v>
      </c>
      <c r="G107" s="189">
        <v>7.5624564187645769</v>
      </c>
      <c r="H107" s="190">
        <f t="shared" si="12"/>
        <v>-0.2092802821741806</v>
      </c>
      <c r="I107" s="189">
        <v>8.1975707936803399</v>
      </c>
      <c r="J107" s="190">
        <f t="shared" si="12"/>
        <v>0.63511437491576306</v>
      </c>
      <c r="K107" s="189">
        <v>7.6458898129853425</v>
      </c>
      <c r="L107" s="190">
        <f t="shared" si="13"/>
        <v>-0.55168098069499738</v>
      </c>
      <c r="M107" s="189"/>
      <c r="N107" s="190"/>
    </row>
    <row r="108" spans="2:14" x14ac:dyDescent="0.25">
      <c r="B108" s="119" t="s">
        <v>95</v>
      </c>
      <c r="C108" s="189">
        <v>6.7457202049940026</v>
      </c>
      <c r="D108" s="190">
        <v>-1.5311792913931228</v>
      </c>
      <c r="E108" s="189">
        <v>7.6706188030103934</v>
      </c>
      <c r="F108" s="190">
        <f t="shared" si="12"/>
        <v>0.92489859801639085</v>
      </c>
      <c r="G108" s="189">
        <v>7.6502985407427593</v>
      </c>
      <c r="H108" s="190">
        <f t="shared" si="12"/>
        <v>-2.032026226763417E-2</v>
      </c>
      <c r="I108" s="189">
        <v>8.0025941517806345</v>
      </c>
      <c r="J108" s="190">
        <f t="shared" si="12"/>
        <v>0.35229561103787521</v>
      </c>
      <c r="K108" s="189">
        <v>7.9492459197024994</v>
      </c>
      <c r="L108" s="190">
        <f t="shared" si="13"/>
        <v>-5.3348232078135105E-2</v>
      </c>
      <c r="M108" s="189"/>
      <c r="N108" s="190"/>
    </row>
    <row r="109" spans="2:14" ht="15.75" x14ac:dyDescent="0.25">
      <c r="B109" s="122" t="s">
        <v>32</v>
      </c>
      <c r="C109" s="191">
        <v>7.6976565365005385</v>
      </c>
      <c r="D109" s="192">
        <v>-0.41933174623124359</v>
      </c>
      <c r="E109" s="191">
        <v>6.7480053840829859</v>
      </c>
      <c r="F109" s="192">
        <f t="shared" si="12"/>
        <v>-0.9496511524175526</v>
      </c>
      <c r="G109" s="191">
        <v>7.4304103238841659</v>
      </c>
      <c r="H109" s="192">
        <f t="shared" si="12"/>
        <v>0.68240493980118</v>
      </c>
      <c r="I109" s="191">
        <v>7.7809349022994709</v>
      </c>
      <c r="J109" s="192">
        <f t="shared" si="12"/>
        <v>0.35052457841530504</v>
      </c>
      <c r="K109" s="191">
        <v>7.8999954403483574</v>
      </c>
      <c r="L109" s="192">
        <f t="shared" si="13"/>
        <v>0.1190605380488865</v>
      </c>
      <c r="M109" s="191">
        <v>7.7538193513803266</v>
      </c>
      <c r="N109" s="192">
        <v>-0.40485427327168022</v>
      </c>
    </row>
    <row r="110" spans="2:14" ht="6" customHeight="1" x14ac:dyDescent="0.25"/>
    <row r="111" spans="2:14" x14ac:dyDescent="0.25">
      <c r="B111" s="107" t="s">
        <v>57</v>
      </c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100C-5F71-4AC2-8FEF-7891AD25FBC2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D10B-90EA-4834-864A-A0D79B5F842B}">
  <sheetPr>
    <tabColor rgb="FFAC75D5"/>
  </sheetPr>
  <dimension ref="A1:AC11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81"/>
      <c r="D1" s="197"/>
    </row>
    <row r="2" spans="1:16" ht="18.75" x14ac:dyDescent="0.3">
      <c r="D2" s="197"/>
    </row>
    <row r="4" spans="1:16" ht="48.75" customHeight="1" thickBot="1" x14ac:dyDescent="0.3">
      <c r="B4" s="283" t="s">
        <v>306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P4" s="1" t="s">
        <v>152</v>
      </c>
    </row>
    <row r="5" spans="1:16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4"/>
      <c r="L5" s="4"/>
      <c r="M5" s="4"/>
      <c r="N5" s="4"/>
      <c r="P5" s="1" t="s">
        <v>153</v>
      </c>
    </row>
    <row r="6" spans="1:16" ht="22.5" thickTop="1" thickBot="1" x14ac:dyDescent="0.3">
      <c r="B6" s="111"/>
      <c r="C6" s="305" t="s">
        <v>154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</row>
    <row r="7" spans="1:16" ht="22.5" thickTop="1" thickBot="1" x14ac:dyDescent="0.3">
      <c r="B7" s="111"/>
      <c r="C7" s="307">
        <v>2020</v>
      </c>
      <c r="D7" s="308"/>
      <c r="E7" s="309" t="s">
        <v>320</v>
      </c>
      <c r="F7" s="308"/>
      <c r="G7" s="309" t="s">
        <v>321</v>
      </c>
      <c r="H7" s="308"/>
      <c r="I7" s="309">
        <v>2023</v>
      </c>
      <c r="J7" s="308"/>
      <c r="K7" s="309">
        <v>2024</v>
      </c>
      <c r="L7" s="308"/>
      <c r="M7" s="309">
        <v>2025</v>
      </c>
      <c r="N7" s="310"/>
    </row>
    <row r="8" spans="1:16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6" x14ac:dyDescent="0.25">
      <c r="A9" s="1" t="s">
        <v>72</v>
      </c>
      <c r="B9" s="119" t="s">
        <v>73</v>
      </c>
      <c r="C9" s="198">
        <v>0.69230000000000003</v>
      </c>
      <c r="D9" s="121">
        <v>1.748971193415616E-2</v>
      </c>
      <c r="E9" s="198">
        <v>9.5100000000000004E-2</v>
      </c>
      <c r="F9" s="121">
        <f t="shared" ref="F9:J21" si="0">IFERROR(E9/C9-1,"-")</f>
        <v>-0.86263180702007802</v>
      </c>
      <c r="G9" s="198">
        <v>0.5</v>
      </c>
      <c r="H9" s="121">
        <f t="shared" si="0"/>
        <v>4.2576235541535228</v>
      </c>
      <c r="I9" s="198">
        <v>0.66949999999999998</v>
      </c>
      <c r="J9" s="121">
        <f t="shared" si="0"/>
        <v>0.33899999999999997</v>
      </c>
      <c r="K9" s="198">
        <v>0.70660000000000001</v>
      </c>
      <c r="L9" s="121">
        <f t="shared" ref="L9:L14" si="1">IFERROR(K9/I9-1,"-")</f>
        <v>5.5414488424197161E-2</v>
      </c>
      <c r="M9" s="198">
        <v>0.73430000000000006</v>
      </c>
      <c r="N9" s="121">
        <f t="shared" ref="N9:N12" si="2">IFERROR(M9/K9-1,"-")</f>
        <v>3.920181149165014E-2</v>
      </c>
    </row>
    <row r="10" spans="1:16" x14ac:dyDescent="0.25">
      <c r="A10" s="1" t="s">
        <v>74</v>
      </c>
      <c r="B10" s="119" t="s">
        <v>75</v>
      </c>
      <c r="C10" s="198">
        <v>0.68569999999999998</v>
      </c>
      <c r="D10" s="121">
        <v>-8.3875632682574031E-3</v>
      </c>
      <c r="E10" s="198">
        <v>0.1361</v>
      </c>
      <c r="F10" s="121">
        <f t="shared" si="0"/>
        <v>-0.80151669826454719</v>
      </c>
      <c r="G10" s="198">
        <v>0.61280000000000001</v>
      </c>
      <c r="H10" s="121">
        <f t="shared" si="0"/>
        <v>3.5025716385011023</v>
      </c>
      <c r="I10" s="198">
        <v>0.74250000000000005</v>
      </c>
      <c r="J10" s="121">
        <f t="shared" si="0"/>
        <v>0.21165143603133174</v>
      </c>
      <c r="K10" s="198">
        <v>0.74719999999999998</v>
      </c>
      <c r="L10" s="121">
        <f t="shared" si="1"/>
        <v>6.3299663299662967E-3</v>
      </c>
      <c r="M10" s="198">
        <v>0.76090000000000002</v>
      </c>
      <c r="N10" s="121">
        <f t="shared" si="2"/>
        <v>1.8335117773019327E-2</v>
      </c>
    </row>
    <row r="11" spans="1:16" x14ac:dyDescent="0.25">
      <c r="A11" s="1" t="s">
        <v>76</v>
      </c>
      <c r="B11" s="119" t="s">
        <v>77</v>
      </c>
      <c r="C11" s="198">
        <v>0.29420000000000002</v>
      </c>
      <c r="D11" s="121">
        <v>-0.5614192009540846</v>
      </c>
      <c r="E11" s="198">
        <v>0.1757</v>
      </c>
      <c r="F11" s="121">
        <f t="shared" si="0"/>
        <v>-0.40278721957851804</v>
      </c>
      <c r="G11" s="198">
        <v>0.65290000000000004</v>
      </c>
      <c r="H11" s="121">
        <f t="shared" si="0"/>
        <v>2.7159931701764375</v>
      </c>
      <c r="I11" s="198">
        <v>0.70920000000000005</v>
      </c>
      <c r="J11" s="121">
        <f t="shared" si="0"/>
        <v>8.6230663194976298E-2</v>
      </c>
      <c r="K11" s="198">
        <v>0.74159999999999993</v>
      </c>
      <c r="L11" s="121">
        <f t="shared" si="1"/>
        <v>4.5685279187817063E-2</v>
      </c>
      <c r="M11" s="198">
        <v>0.72219999999999995</v>
      </c>
      <c r="N11" s="121">
        <f t="shared" si="2"/>
        <v>-2.6159654800431476E-2</v>
      </c>
    </row>
    <row r="12" spans="1:16" x14ac:dyDescent="0.25">
      <c r="A12" s="1" t="s">
        <v>78</v>
      </c>
      <c r="B12" s="119" t="s">
        <v>79</v>
      </c>
      <c r="C12" s="198">
        <v>0</v>
      </c>
      <c r="D12" s="121">
        <v>-1</v>
      </c>
      <c r="E12" s="198">
        <v>0.17579999999999998</v>
      </c>
      <c r="F12" s="121" t="str">
        <f t="shared" si="0"/>
        <v>-</v>
      </c>
      <c r="G12" s="198">
        <v>0.63419999999999999</v>
      </c>
      <c r="H12" s="121">
        <f t="shared" si="0"/>
        <v>2.6075085324232083</v>
      </c>
      <c r="I12" s="198">
        <v>0.66839999999999999</v>
      </c>
      <c r="J12" s="121">
        <f t="shared" si="0"/>
        <v>5.392620624408706E-2</v>
      </c>
      <c r="K12" s="198">
        <v>0.69840000000000002</v>
      </c>
      <c r="L12" s="121">
        <f t="shared" si="1"/>
        <v>4.4883303411131115E-2</v>
      </c>
      <c r="M12" s="198">
        <v>0.67959999999999998</v>
      </c>
      <c r="N12" s="121">
        <f t="shared" si="2"/>
        <v>-2.6918671248568171E-2</v>
      </c>
    </row>
    <row r="13" spans="1:16" x14ac:dyDescent="0.25">
      <c r="A13" s="1" t="s">
        <v>80</v>
      </c>
      <c r="B13" s="119" t="s">
        <v>81</v>
      </c>
      <c r="C13" s="198">
        <v>0</v>
      </c>
      <c r="D13" s="121">
        <v>-1</v>
      </c>
      <c r="E13" s="198">
        <v>0.15710000000000002</v>
      </c>
      <c r="F13" s="121" t="str">
        <f t="shared" si="0"/>
        <v>-</v>
      </c>
      <c r="G13" s="198">
        <v>0.5615</v>
      </c>
      <c r="H13" s="121">
        <f t="shared" si="0"/>
        <v>2.5741565881604069</v>
      </c>
      <c r="I13" s="198">
        <v>0.58719999999999994</v>
      </c>
      <c r="J13" s="121">
        <f t="shared" si="0"/>
        <v>4.5770258236865535E-2</v>
      </c>
      <c r="K13" s="198">
        <v>0.65599999999999992</v>
      </c>
      <c r="L13" s="121">
        <f t="shared" si="1"/>
        <v>0.11716621253406001</v>
      </c>
      <c r="M13" s="198"/>
      <c r="N13" s="121"/>
    </row>
    <row r="14" spans="1:16" x14ac:dyDescent="0.25">
      <c r="A14" s="1" t="s">
        <v>82</v>
      </c>
      <c r="B14" s="119" t="s">
        <v>83</v>
      </c>
      <c r="C14" s="198">
        <v>0</v>
      </c>
      <c r="D14" s="121">
        <v>-1</v>
      </c>
      <c r="E14" s="198">
        <v>0.18729999999999999</v>
      </c>
      <c r="F14" s="121" t="str">
        <f t="shared" si="0"/>
        <v>-</v>
      </c>
      <c r="G14" s="198">
        <v>0.5746</v>
      </c>
      <c r="H14" s="121">
        <f t="shared" si="0"/>
        <v>2.0678056593699949</v>
      </c>
      <c r="I14" s="198">
        <v>0.68279999999999996</v>
      </c>
      <c r="J14" s="121">
        <f t="shared" si="0"/>
        <v>0.18830490776192121</v>
      </c>
      <c r="K14" s="198">
        <v>0.7095999999999999</v>
      </c>
      <c r="L14" s="121">
        <f t="shared" si="1"/>
        <v>3.9250146455770185E-2</v>
      </c>
      <c r="M14" s="198"/>
      <c r="N14" s="121"/>
    </row>
    <row r="15" spans="1:16" x14ac:dyDescent="0.25">
      <c r="A15" s="1" t="s">
        <v>84</v>
      </c>
      <c r="B15" s="119" t="s">
        <v>85</v>
      </c>
      <c r="C15" s="198">
        <v>0</v>
      </c>
      <c r="D15" s="121">
        <v>-1</v>
      </c>
      <c r="E15" s="198">
        <v>0.31109999999999999</v>
      </c>
      <c r="F15" s="121" t="str">
        <f t="shared" si="0"/>
        <v>-</v>
      </c>
      <c r="G15" s="198">
        <v>0.70909999999999995</v>
      </c>
      <c r="H15" s="121">
        <f t="shared" si="0"/>
        <v>1.2793314046930249</v>
      </c>
      <c r="I15" s="198">
        <v>0.75749999999999995</v>
      </c>
      <c r="J15" s="121">
        <f t="shared" si="0"/>
        <v>6.8255535185446359E-2</v>
      </c>
      <c r="K15" s="198">
        <v>0.75879999999999992</v>
      </c>
      <c r="L15" s="121">
        <f>IFERROR(K15/I15-1,"-")</f>
        <v>1.7161716171616437E-3</v>
      </c>
      <c r="M15" s="198"/>
      <c r="N15" s="121"/>
    </row>
    <row r="16" spans="1:16" x14ac:dyDescent="0.25">
      <c r="A16" s="1" t="s">
        <v>86</v>
      </c>
      <c r="B16" s="119" t="s">
        <v>87</v>
      </c>
      <c r="C16" s="198">
        <v>0.32240000000000002</v>
      </c>
      <c r="D16" s="121">
        <v>-0.57595685913455208</v>
      </c>
      <c r="E16" s="198">
        <v>0.45500000000000002</v>
      </c>
      <c r="F16" s="121">
        <f t="shared" si="0"/>
        <v>0.41129032258064502</v>
      </c>
      <c r="G16" s="198">
        <v>0.74010000000000009</v>
      </c>
      <c r="H16" s="121">
        <f t="shared" si="0"/>
        <v>0.62659340659340668</v>
      </c>
      <c r="I16" s="198">
        <v>0.82290000000000008</v>
      </c>
      <c r="J16" s="121">
        <f t="shared" si="0"/>
        <v>0.11187677340899871</v>
      </c>
      <c r="K16" s="198">
        <v>0.79330000000000001</v>
      </c>
      <c r="L16" s="121">
        <f>IFERROR(K16/I16-1,"-")</f>
        <v>-3.5970348766557358E-2</v>
      </c>
      <c r="M16" s="198"/>
      <c r="N16" s="121"/>
    </row>
    <row r="17" spans="1:29" x14ac:dyDescent="0.25">
      <c r="A17" s="1" t="s">
        <v>88</v>
      </c>
      <c r="B17" s="119" t="s">
        <v>89</v>
      </c>
      <c r="C17" s="198">
        <v>0.17910000000000001</v>
      </c>
      <c r="D17" s="121">
        <v>-0.72344039530574422</v>
      </c>
      <c r="E17" s="198">
        <v>0.41299999999999998</v>
      </c>
      <c r="F17" s="121">
        <f t="shared" si="0"/>
        <v>1.3059743160245669</v>
      </c>
      <c r="G17" s="198">
        <v>0.63939999999999997</v>
      </c>
      <c r="H17" s="121">
        <f t="shared" si="0"/>
        <v>0.54818401937046013</v>
      </c>
      <c r="I17" s="198">
        <v>0.6966</v>
      </c>
      <c r="J17" s="121">
        <f t="shared" si="0"/>
        <v>8.945886768845801E-2</v>
      </c>
      <c r="K17" s="198">
        <v>0.70640000000000003</v>
      </c>
      <c r="L17" s="121">
        <f t="shared" ref="L17:L20" si="3">IFERROR(K17/I17-1,"-")</f>
        <v>1.4068331897789221E-2</v>
      </c>
      <c r="M17" s="198"/>
      <c r="N17" s="121"/>
    </row>
    <row r="18" spans="1:29" x14ac:dyDescent="0.25">
      <c r="A18" s="1" t="s">
        <v>90</v>
      </c>
      <c r="B18" s="119" t="s">
        <v>91</v>
      </c>
      <c r="C18" s="198">
        <v>0.16300000000000001</v>
      </c>
      <c r="D18" s="121">
        <v>-0.74938499384993851</v>
      </c>
      <c r="E18" s="198">
        <v>0.57179999999999997</v>
      </c>
      <c r="F18" s="121">
        <f t="shared" si="0"/>
        <v>2.5079754601226991</v>
      </c>
      <c r="G18" s="198">
        <v>0.66269999999999996</v>
      </c>
      <c r="H18" s="121">
        <f t="shared" si="0"/>
        <v>0.15897166841552979</v>
      </c>
      <c r="I18" s="198">
        <v>0.74870000000000003</v>
      </c>
      <c r="J18" s="121">
        <f t="shared" si="0"/>
        <v>0.12977214425833727</v>
      </c>
      <c r="K18" s="198">
        <v>0.73659999999999992</v>
      </c>
      <c r="L18" s="121">
        <f t="shared" si="3"/>
        <v>-1.6161346333645077E-2</v>
      </c>
      <c r="M18" s="198"/>
      <c r="N18" s="121"/>
      <c r="AB18" s="199"/>
    </row>
    <row r="19" spans="1:29" x14ac:dyDescent="0.25">
      <c r="A19" s="1" t="s">
        <v>92</v>
      </c>
      <c r="B19" s="119" t="s">
        <v>93</v>
      </c>
      <c r="C19" s="198">
        <v>0.18329999999999999</v>
      </c>
      <c r="D19" s="121">
        <v>-0.72493997599039617</v>
      </c>
      <c r="E19" s="198">
        <v>0.61499999999999999</v>
      </c>
      <c r="F19" s="121">
        <f t="shared" si="0"/>
        <v>2.3551554828150576</v>
      </c>
      <c r="G19" s="198">
        <v>0.66959999999999997</v>
      </c>
      <c r="H19" s="121">
        <f t="shared" si="0"/>
        <v>8.8780487804878128E-2</v>
      </c>
      <c r="I19" s="198">
        <v>0.73970000000000002</v>
      </c>
      <c r="J19" s="121">
        <f t="shared" si="0"/>
        <v>0.10468936678614105</v>
      </c>
      <c r="K19" s="198">
        <v>0.71489999999999998</v>
      </c>
      <c r="L19" s="121">
        <f t="shared" si="3"/>
        <v>-3.3527105583344707E-2</v>
      </c>
      <c r="M19" s="198"/>
      <c r="N19" s="121"/>
      <c r="AB19" s="199"/>
      <c r="AC19" s="199"/>
    </row>
    <row r="20" spans="1:29" x14ac:dyDescent="0.25">
      <c r="A20" s="1" t="s">
        <v>94</v>
      </c>
      <c r="B20" s="119" t="s">
        <v>95</v>
      </c>
      <c r="C20" s="198">
        <v>0.18170000000000003</v>
      </c>
      <c r="D20" s="121">
        <v>-0.72953259898779399</v>
      </c>
      <c r="E20" s="198">
        <v>0.51790000000000003</v>
      </c>
      <c r="F20" s="121">
        <f t="shared" si="0"/>
        <v>1.8503026967528893</v>
      </c>
      <c r="G20" s="198">
        <v>0.65170000000000006</v>
      </c>
      <c r="H20" s="121">
        <f t="shared" si="0"/>
        <v>0.25835103301795725</v>
      </c>
      <c r="I20" s="198">
        <v>0.72120000000000006</v>
      </c>
      <c r="J20" s="121">
        <f t="shared" si="0"/>
        <v>0.10664416142396815</v>
      </c>
      <c r="K20" s="198">
        <v>0.70669999999999999</v>
      </c>
      <c r="L20" s="121">
        <f t="shared" si="3"/>
        <v>-2.0105379922351729E-2</v>
      </c>
      <c r="M20" s="198"/>
      <c r="N20" s="121"/>
      <c r="O20" s="127"/>
    </row>
    <row r="21" spans="1:29" ht="15.75" x14ac:dyDescent="0.25">
      <c r="A21" s="1" t="s">
        <v>0</v>
      </c>
      <c r="B21" s="122" t="s">
        <v>32</v>
      </c>
      <c r="C21" s="200">
        <v>0.41641203353334449</v>
      </c>
      <c r="D21" s="124">
        <v>-0.38027305715035786</v>
      </c>
      <c r="E21" s="200">
        <v>0.38237984856351559</v>
      </c>
      <c r="F21" s="124">
        <f t="shared" si="0"/>
        <v>-8.1727189008104717E-2</v>
      </c>
      <c r="G21" s="200">
        <v>0.63514820255836268</v>
      </c>
      <c r="H21" s="124">
        <f t="shared" si="0"/>
        <v>0.6610399448203681</v>
      </c>
      <c r="I21" s="200">
        <v>0.71202240207954559</v>
      </c>
      <c r="J21" s="124">
        <f t="shared" si="0"/>
        <v>0.12103348354216448</v>
      </c>
      <c r="K21" s="200">
        <v>0.72327549742346608</v>
      </c>
      <c r="L21" s="124">
        <v>1.5804411927285544E-2</v>
      </c>
      <c r="M21" s="200"/>
      <c r="N21" s="124"/>
      <c r="O21" s="317"/>
    </row>
    <row r="22" spans="1:29" ht="6" customHeight="1" x14ac:dyDescent="0.25">
      <c r="O22" s="317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7"/>
    </row>
    <row r="24" spans="1:29" x14ac:dyDescent="0.25">
      <c r="C24" s="201"/>
      <c r="I24" s="201"/>
      <c r="K24" s="201"/>
      <c r="L24" s="121"/>
      <c r="M24" s="201"/>
      <c r="N24" s="121"/>
      <c r="O24" s="317"/>
    </row>
    <row r="26" spans="1:29" ht="21.75" customHeight="1" thickBot="1" x14ac:dyDescent="0.3">
      <c r="B26" s="283" t="s">
        <v>307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P26" s="1" t="s">
        <v>155</v>
      </c>
    </row>
    <row r="27" spans="1:29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4"/>
      <c r="L27" s="4"/>
      <c r="M27" s="4"/>
      <c r="N27" s="4"/>
      <c r="P27" s="1" t="s">
        <v>156</v>
      </c>
    </row>
    <row r="28" spans="1:29" ht="22.5" thickTop="1" thickBot="1" x14ac:dyDescent="0.3">
      <c r="B28" s="111"/>
      <c r="C28" s="305" t="s">
        <v>62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</row>
    <row r="29" spans="1:29" ht="22.5" thickTop="1" thickBot="1" x14ac:dyDescent="0.3">
      <c r="B29" s="111"/>
      <c r="C29" s="112">
        <f>C$7</f>
        <v>2020</v>
      </c>
      <c r="D29" s="113"/>
      <c r="E29" s="309" t="s">
        <v>320</v>
      </c>
      <c r="F29" s="308"/>
      <c r="G29" s="309" t="s">
        <v>321</v>
      </c>
      <c r="H29" s="308"/>
      <c r="I29" s="309">
        <v>2023</v>
      </c>
      <c r="J29" s="308"/>
      <c r="K29" s="309">
        <f>K$7</f>
        <v>2024</v>
      </c>
      <c r="L29" s="308"/>
      <c r="M29" s="114">
        <f>M$7</f>
        <v>2025</v>
      </c>
      <c r="N29" s="115"/>
    </row>
    <row r="30" spans="1:29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",RIGHT(E29,2),"/",RIGHT(C29,2))</f>
        <v>var 21/20</v>
      </c>
      <c r="G30" s="118" t="s">
        <v>71</v>
      </c>
      <c r="H30" s="117" t="str">
        <f>CONCATENATE("var ",RIGHT(G29,2),"/",RIGHT(E29,2))</f>
        <v>var 22/21</v>
      </c>
      <c r="I30" s="118" t="s">
        <v>71</v>
      </c>
      <c r="J30" s="117" t="str">
        <f>CONCATENATE("var ",RIGHT(I29,2),"/",RIGHT(G29,2))</f>
        <v>var 23/22</v>
      </c>
      <c r="K30" s="118" t="s">
        <v>71</v>
      </c>
      <c r="L30" s="117" t="str">
        <f>CONCATENATE("var ",RIGHT(K29,2),"/",RIGHT(I29,2))</f>
        <v>var 24/23</v>
      </c>
      <c r="M30" s="118" t="s">
        <v>71</v>
      </c>
      <c r="N30" s="117" t="str">
        <f>CONCATENATE("var ",RIGHT(M29,2),"/",RIGHT(K29,2))</f>
        <v>var 25/24</v>
      </c>
    </row>
    <row r="31" spans="1:29" x14ac:dyDescent="0.25">
      <c r="B31" s="119" t="s">
        <v>73</v>
      </c>
      <c r="C31" s="198">
        <v>0.74340000000000006</v>
      </c>
      <c r="D31" s="121"/>
      <c r="E31" s="198">
        <v>7.5199999999999989E-2</v>
      </c>
      <c r="F31" s="121">
        <f t="shared" ref="F31:H43" si="4">IFERROR(E31/C31-1,"-")</f>
        <v>-0.89884315308044127</v>
      </c>
      <c r="G31" s="198">
        <v>0.4824</v>
      </c>
      <c r="H31" s="121">
        <f t="shared" si="4"/>
        <v>5.4148936170212778</v>
      </c>
      <c r="I31" s="198">
        <v>0.72840000000000005</v>
      </c>
      <c r="J31" s="121">
        <f t="shared" ref="J31:J43" si="5">IFERROR(I31/G31-1,"-")</f>
        <v>0.50995024875621908</v>
      </c>
      <c r="K31" s="198">
        <v>0.71409999999999996</v>
      </c>
      <c r="L31" s="121">
        <f t="shared" ref="L31:L39" si="6">IFERROR(K31/I31-1,"-")</f>
        <v>-1.9632070291048964E-2</v>
      </c>
      <c r="M31" s="198">
        <v>0.747</v>
      </c>
      <c r="N31" s="121">
        <f t="shared" ref="N31:N34" si="7">IFERROR(M31/K31-1,"-")</f>
        <v>4.6071978714465889E-2</v>
      </c>
    </row>
    <row r="32" spans="1:29" x14ac:dyDescent="0.25">
      <c r="B32" s="119" t="s">
        <v>75</v>
      </c>
      <c r="C32" s="198">
        <v>0.73480000000000001</v>
      </c>
      <c r="D32" s="121"/>
      <c r="E32" s="198">
        <v>0.17859999999999998</v>
      </c>
      <c r="F32" s="121">
        <f t="shared" si="4"/>
        <v>-0.75694066412629291</v>
      </c>
      <c r="G32" s="198">
        <v>0.61399999999999999</v>
      </c>
      <c r="H32" s="121">
        <f t="shared" si="4"/>
        <v>2.4378499440089589</v>
      </c>
      <c r="I32" s="198">
        <v>0.80059999999999998</v>
      </c>
      <c r="J32" s="121">
        <f t="shared" si="5"/>
        <v>0.30390879478827371</v>
      </c>
      <c r="K32" s="198">
        <v>0.79409999999999992</v>
      </c>
      <c r="L32" s="121">
        <f t="shared" si="6"/>
        <v>-8.1189108168874258E-3</v>
      </c>
      <c r="M32" s="198">
        <v>0.7743000000000001</v>
      </c>
      <c r="N32" s="121">
        <f t="shared" si="7"/>
        <v>-2.4933887419720246E-2</v>
      </c>
    </row>
    <row r="33" spans="2:16" x14ac:dyDescent="0.25">
      <c r="B33" s="119" t="s">
        <v>77</v>
      </c>
      <c r="C33" s="198">
        <v>0.31909999999999999</v>
      </c>
      <c r="D33" s="121"/>
      <c r="E33" s="198">
        <v>0.36119999999999997</v>
      </c>
      <c r="F33" s="121">
        <f t="shared" si="4"/>
        <v>0.13193356314634896</v>
      </c>
      <c r="G33" s="198">
        <v>0.68430000000000002</v>
      </c>
      <c r="H33" s="121">
        <f t="shared" si="4"/>
        <v>0.89451827242524939</v>
      </c>
      <c r="I33" s="198">
        <v>0.76540000000000008</v>
      </c>
      <c r="J33" s="121">
        <f t="shared" si="5"/>
        <v>0.11851527107993576</v>
      </c>
      <c r="K33" s="198">
        <v>0.76760000000000006</v>
      </c>
      <c r="L33" s="121">
        <f t="shared" si="6"/>
        <v>2.8743140841389625E-3</v>
      </c>
      <c r="M33" s="198">
        <v>0.7409</v>
      </c>
      <c r="N33" s="121">
        <f t="shared" si="7"/>
        <v>-3.4783741532047996E-2</v>
      </c>
    </row>
    <row r="34" spans="2:16" x14ac:dyDescent="0.25">
      <c r="B34" s="119" t="s">
        <v>79</v>
      </c>
      <c r="C34" s="198">
        <v>0</v>
      </c>
      <c r="D34" s="121"/>
      <c r="E34" s="198">
        <v>0.36180000000000001</v>
      </c>
      <c r="F34" s="121" t="str">
        <f t="shared" si="4"/>
        <v>-</v>
      </c>
      <c r="G34" s="198">
        <v>0.66879999999999995</v>
      </c>
      <c r="H34" s="121">
        <f t="shared" si="4"/>
        <v>0.84853510226644535</v>
      </c>
      <c r="I34" s="198">
        <v>0.74760000000000004</v>
      </c>
      <c r="J34" s="121">
        <f t="shared" si="5"/>
        <v>0.11782296650717727</v>
      </c>
      <c r="K34" s="198">
        <v>0.71609999999999996</v>
      </c>
      <c r="L34" s="121">
        <f t="shared" si="6"/>
        <v>-4.2134831460674316E-2</v>
      </c>
      <c r="M34" s="198">
        <v>0.66430000000000011</v>
      </c>
      <c r="N34" s="121">
        <f t="shared" si="7"/>
        <v>-7.2336265884652806E-2</v>
      </c>
    </row>
    <row r="35" spans="2:16" x14ac:dyDescent="0.25">
      <c r="B35" s="119" t="s">
        <v>81</v>
      </c>
      <c r="C35" s="198">
        <v>0</v>
      </c>
      <c r="D35" s="121"/>
      <c r="E35" s="198">
        <v>0.23989999999999997</v>
      </c>
      <c r="F35" s="121" t="str">
        <f t="shared" si="4"/>
        <v>-</v>
      </c>
      <c r="G35" s="198">
        <v>0.61009999999999998</v>
      </c>
      <c r="H35" s="121">
        <f t="shared" si="4"/>
        <v>1.5431429762401003</v>
      </c>
      <c r="I35" s="198">
        <v>0.68819999999999992</v>
      </c>
      <c r="J35" s="121">
        <f t="shared" si="5"/>
        <v>0.12801180134404189</v>
      </c>
      <c r="K35" s="198">
        <v>0.67500000000000004</v>
      </c>
      <c r="L35" s="121">
        <f t="shared" si="6"/>
        <v>-1.9180470793373816E-2</v>
      </c>
      <c r="M35" s="198"/>
      <c r="N35" s="121"/>
    </row>
    <row r="36" spans="2:16" x14ac:dyDescent="0.25">
      <c r="B36" s="119" t="s">
        <v>83</v>
      </c>
      <c r="C36" s="198">
        <v>0</v>
      </c>
      <c r="D36" s="121"/>
      <c r="E36" s="198">
        <v>0.20010000000000003</v>
      </c>
      <c r="F36" s="121" t="str">
        <f t="shared" si="4"/>
        <v>-</v>
      </c>
      <c r="G36" s="198">
        <v>0.63009999999999999</v>
      </c>
      <c r="H36" s="121">
        <f t="shared" si="4"/>
        <v>2.148925537231384</v>
      </c>
      <c r="I36" s="198">
        <v>0.7591</v>
      </c>
      <c r="J36" s="121">
        <f t="shared" si="5"/>
        <v>0.20472940803047135</v>
      </c>
      <c r="K36" s="198">
        <v>0.74480000000000002</v>
      </c>
      <c r="L36" s="121">
        <f t="shared" si="6"/>
        <v>-1.8838097747332361E-2</v>
      </c>
      <c r="M36" s="198"/>
      <c r="N36" s="121"/>
    </row>
    <row r="37" spans="2:16" x14ac:dyDescent="0.25">
      <c r="B37" s="119" t="s">
        <v>85</v>
      </c>
      <c r="C37" s="198">
        <v>0</v>
      </c>
      <c r="D37" s="121"/>
      <c r="E37" s="198">
        <v>0.2979</v>
      </c>
      <c r="F37" s="121" t="str">
        <f t="shared" si="4"/>
        <v>-</v>
      </c>
      <c r="G37" s="198">
        <v>0.73349999999999993</v>
      </c>
      <c r="H37" s="121">
        <f t="shared" si="4"/>
        <v>1.4622356495468276</v>
      </c>
      <c r="I37" s="198">
        <v>0.82590000000000008</v>
      </c>
      <c r="J37" s="121">
        <f t="shared" si="5"/>
        <v>0.12597137014314952</v>
      </c>
      <c r="K37" s="198">
        <v>0.78220000000000001</v>
      </c>
      <c r="L37" s="121">
        <f t="shared" si="6"/>
        <v>-5.2911974815353036E-2</v>
      </c>
      <c r="M37" s="198"/>
      <c r="N37" s="121"/>
    </row>
    <row r="38" spans="2:16" x14ac:dyDescent="0.25">
      <c r="B38" s="119" t="s">
        <v>87</v>
      </c>
      <c r="C38" s="198">
        <v>0.39679999999999999</v>
      </c>
      <c r="D38" s="121"/>
      <c r="E38" s="198">
        <v>0.48670000000000002</v>
      </c>
      <c r="F38" s="121">
        <f t="shared" si="4"/>
        <v>0.2265625</v>
      </c>
      <c r="G38" s="198">
        <v>0.79159999999999997</v>
      </c>
      <c r="H38" s="121">
        <f t="shared" si="4"/>
        <v>0.62646394082597068</v>
      </c>
      <c r="I38" s="198">
        <v>0.92049999999999998</v>
      </c>
      <c r="J38" s="121">
        <f t="shared" si="5"/>
        <v>0.162834765032845</v>
      </c>
      <c r="K38" s="198">
        <v>0.81459999999999999</v>
      </c>
      <c r="L38" s="121">
        <f t="shared" si="6"/>
        <v>-0.11504617055947852</v>
      </c>
      <c r="M38" s="198"/>
      <c r="N38" s="121"/>
    </row>
    <row r="39" spans="2:16" x14ac:dyDescent="0.25">
      <c r="B39" s="119" t="s">
        <v>89</v>
      </c>
      <c r="C39" s="198">
        <v>0.24129999999999999</v>
      </c>
      <c r="D39" s="121"/>
      <c r="E39" s="198">
        <v>0.43729999999999997</v>
      </c>
      <c r="F39" s="121">
        <f t="shared" si="4"/>
        <v>0.8122668876916701</v>
      </c>
      <c r="G39" s="198">
        <v>0.71860000000000002</v>
      </c>
      <c r="H39" s="121">
        <f t="shared" si="4"/>
        <v>0.64326549279670719</v>
      </c>
      <c r="I39" s="198">
        <v>0.77829999999999999</v>
      </c>
      <c r="J39" s="121">
        <f t="shared" si="5"/>
        <v>8.3078207625939315E-2</v>
      </c>
      <c r="K39" s="198">
        <v>0.76139999999999997</v>
      </c>
      <c r="L39" s="121">
        <f t="shared" si="6"/>
        <v>-2.1713992033920104E-2</v>
      </c>
      <c r="M39" s="198"/>
      <c r="N39" s="121"/>
    </row>
    <row r="40" spans="2:16" x14ac:dyDescent="0.25">
      <c r="B40" s="119" t="s">
        <v>91</v>
      </c>
      <c r="C40" s="198">
        <v>0.1978</v>
      </c>
      <c r="D40" s="121"/>
      <c r="E40" s="198">
        <v>0.65159999999999996</v>
      </c>
      <c r="F40" s="121">
        <f t="shared" si="4"/>
        <v>2.294236602628918</v>
      </c>
      <c r="G40" s="198">
        <v>0.73419999999999996</v>
      </c>
      <c r="H40" s="121">
        <f t="shared" si="4"/>
        <v>0.12676488643339479</v>
      </c>
      <c r="I40" s="198">
        <v>0.8165</v>
      </c>
      <c r="J40" s="121">
        <f t="shared" si="5"/>
        <v>0.11209479705802239</v>
      </c>
      <c r="K40" s="198">
        <v>0.7772</v>
      </c>
      <c r="L40" s="121">
        <f>IFERROR(K40/I40-1,"-")</f>
        <v>-4.8132271892222911E-2</v>
      </c>
      <c r="M40" s="198"/>
      <c r="N40" s="121"/>
    </row>
    <row r="41" spans="2:16" x14ac:dyDescent="0.25">
      <c r="B41" s="119" t="s">
        <v>93</v>
      </c>
      <c r="C41" s="198">
        <v>0.20780000000000001</v>
      </c>
      <c r="D41" s="121"/>
      <c r="E41" s="198">
        <v>0.66430000000000011</v>
      </c>
      <c r="F41" s="121">
        <f t="shared" si="4"/>
        <v>2.1968238691049091</v>
      </c>
      <c r="G41" s="198">
        <v>0.72659999999999991</v>
      </c>
      <c r="H41" s="121">
        <f t="shared" si="4"/>
        <v>9.3782929399367498E-2</v>
      </c>
      <c r="I41" s="198">
        <v>0.78749999999999998</v>
      </c>
      <c r="J41" s="121">
        <f t="shared" si="5"/>
        <v>8.3815028901734312E-2</v>
      </c>
      <c r="K41" s="198">
        <v>0.73769999999999991</v>
      </c>
      <c r="L41" s="121">
        <f>IFERROR(K41/I41-1,"-")</f>
        <v>-6.3238095238095315E-2</v>
      </c>
      <c r="M41" s="198"/>
      <c r="N41" s="121"/>
    </row>
    <row r="42" spans="2:16" x14ac:dyDescent="0.25">
      <c r="B42" s="119" t="s">
        <v>95</v>
      </c>
      <c r="C42" s="198">
        <v>0.19519999999999998</v>
      </c>
      <c r="D42" s="121"/>
      <c r="E42" s="198">
        <v>0.54210000000000003</v>
      </c>
      <c r="F42" s="121">
        <f t="shared" si="4"/>
        <v>1.7771516393442628</v>
      </c>
      <c r="G42" s="198">
        <v>0.71829999999999994</v>
      </c>
      <c r="H42" s="121">
        <f t="shared" si="4"/>
        <v>0.3250322818668141</v>
      </c>
      <c r="I42" s="198">
        <v>0.77560000000000007</v>
      </c>
      <c r="J42" s="121">
        <f t="shared" si="5"/>
        <v>7.9771683140749117E-2</v>
      </c>
      <c r="K42" s="198">
        <v>0.7198</v>
      </c>
      <c r="L42" s="121">
        <f>IFERROR(K42/I42-1,"-")</f>
        <v>-7.1944301186178561E-2</v>
      </c>
      <c r="M42" s="198"/>
      <c r="N42" s="121"/>
    </row>
    <row r="43" spans="2:16" ht="15.75" x14ac:dyDescent="0.25">
      <c r="B43" s="122" t="s">
        <v>32</v>
      </c>
      <c r="C43" s="200">
        <v>0.47595609055413801</v>
      </c>
      <c r="D43" s="124"/>
      <c r="E43" s="200">
        <v>0.46630368359626001</v>
      </c>
      <c r="F43" s="124">
        <f t="shared" si="4"/>
        <v>-2.0280036645061283E-2</v>
      </c>
      <c r="G43" s="200">
        <v>0.67828567936803452</v>
      </c>
      <c r="H43" s="124">
        <f t="shared" si="4"/>
        <v>0.45460073173111581</v>
      </c>
      <c r="I43" s="200">
        <v>0.78253357023995396</v>
      </c>
      <c r="J43" s="124">
        <f t="shared" si="5"/>
        <v>0.15369319159008077</v>
      </c>
      <c r="K43" s="200">
        <v>0.74850931295992884</v>
      </c>
      <c r="L43" s="124">
        <v>-4.3479613621677626E-2</v>
      </c>
      <c r="M43" s="200"/>
      <c r="N43" s="124"/>
    </row>
    <row r="44" spans="2:16" ht="6" customHeight="1" x14ac:dyDescent="0.25"/>
    <row r="45" spans="2:16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6" x14ac:dyDescent="0.25">
      <c r="C46" s="201"/>
      <c r="I46" s="201"/>
      <c r="J46" s="201"/>
    </row>
    <row r="48" spans="2:16" ht="21.75" customHeight="1" thickBot="1" x14ac:dyDescent="0.3">
      <c r="B48" s="283" t="s">
        <v>308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P48" s="1" t="s">
        <v>157</v>
      </c>
    </row>
    <row r="49" spans="2:16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4"/>
      <c r="L49" s="4"/>
      <c r="M49" s="4"/>
      <c r="N49" s="4"/>
      <c r="P49" s="1" t="s">
        <v>158</v>
      </c>
    </row>
    <row r="50" spans="2:16" ht="22.5" thickTop="1" thickBot="1" x14ac:dyDescent="0.3">
      <c r="B50" s="111"/>
      <c r="C50" s="305" t="s">
        <v>63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</row>
    <row r="51" spans="2:16" ht="22.5" thickTop="1" thickBot="1" x14ac:dyDescent="0.3">
      <c r="B51" s="111"/>
      <c r="C51" s="112">
        <f>C$7</f>
        <v>2020</v>
      </c>
      <c r="D51" s="113"/>
      <c r="E51" s="309" t="s">
        <v>320</v>
      </c>
      <c r="F51" s="308"/>
      <c r="G51" s="309" t="s">
        <v>321</v>
      </c>
      <c r="H51" s="308"/>
      <c r="I51" s="309">
        <v>2023</v>
      </c>
      <c r="J51" s="308"/>
      <c r="K51" s="309">
        <f>K$7</f>
        <v>2024</v>
      </c>
      <c r="L51" s="308"/>
      <c r="M51" s="114">
        <f>M$7</f>
        <v>2025</v>
      </c>
      <c r="N51" s="115"/>
    </row>
    <row r="52" spans="2:16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",RIGHT(E51,2),"/",RIGHT(C51,2))</f>
        <v>var 21/20</v>
      </c>
      <c r="G52" s="118" t="s">
        <v>71</v>
      </c>
      <c r="H52" s="117" t="str">
        <f>CONCATENATE("var ",RIGHT(G51,2),"/",RIGHT(E51,2))</f>
        <v>var 22/21</v>
      </c>
      <c r="I52" s="118" t="s">
        <v>71</v>
      </c>
      <c r="J52" s="117" t="str">
        <f>CONCATENATE("var ",RIGHT(I51,2),"/",RIGHT(G51,2))</f>
        <v>var 23/22</v>
      </c>
      <c r="K52" s="118" t="s">
        <v>71</v>
      </c>
      <c r="L52" s="117" t="str">
        <f>CONCATENATE("var ",RIGHT(K51,2),"/",RIGHT(I51,2))</f>
        <v>var 24/23</v>
      </c>
      <c r="M52" s="118" t="s">
        <v>71</v>
      </c>
      <c r="N52" s="117" t="str">
        <f>CONCATENATE("var ",RIGHT(M51,2),"/",RIGHT(K51,2))</f>
        <v>var 25/24</v>
      </c>
    </row>
    <row r="53" spans="2:16" x14ac:dyDescent="0.25">
      <c r="B53" s="119" t="s">
        <v>73</v>
      </c>
      <c r="C53" s="198">
        <v>0.77239999999999998</v>
      </c>
      <c r="D53" s="121"/>
      <c r="E53" s="198">
        <v>0</v>
      </c>
      <c r="F53" s="121">
        <f t="shared" ref="F53:H65" si="8">IFERROR(E53/C53-1,"-")</f>
        <v>-1</v>
      </c>
      <c r="G53" s="198">
        <v>0.50350000000000006</v>
      </c>
      <c r="H53" s="121" t="str">
        <f t="shared" si="8"/>
        <v>-</v>
      </c>
      <c r="I53" s="198">
        <v>0.77359999999999995</v>
      </c>
      <c r="J53" s="121">
        <f t="shared" ref="J53:J65" si="9">IFERROR(I53/G53-1,"-")</f>
        <v>0.53644488579940397</v>
      </c>
      <c r="K53" s="198">
        <v>0.8014</v>
      </c>
      <c r="L53" s="121">
        <f t="shared" ref="L53:L61" si="10">IFERROR(K53/I53-1,"-")</f>
        <v>3.5935884177869859E-2</v>
      </c>
      <c r="M53" s="198">
        <v>0.76450000000000007</v>
      </c>
      <c r="N53" s="121">
        <f t="shared" ref="N53:N56" si="11">IFERROR(M53/K53-1,"-")</f>
        <v>-4.6044422261043105E-2</v>
      </c>
    </row>
    <row r="54" spans="2:16" x14ac:dyDescent="0.25">
      <c r="B54" s="119" t="s">
        <v>75</v>
      </c>
      <c r="C54" s="198">
        <v>0.74970000000000003</v>
      </c>
      <c r="D54" s="121"/>
      <c r="E54" s="198">
        <v>0</v>
      </c>
      <c r="F54" s="121">
        <f t="shared" si="8"/>
        <v>-1</v>
      </c>
      <c r="G54" s="198">
        <v>0.65469999999999995</v>
      </c>
      <c r="H54" s="121" t="str">
        <f t="shared" si="8"/>
        <v>-</v>
      </c>
      <c r="I54" s="198">
        <v>0.82489999999999997</v>
      </c>
      <c r="J54" s="121">
        <f t="shared" si="9"/>
        <v>0.2599663968229724</v>
      </c>
      <c r="K54" s="198">
        <v>0.83599999999999997</v>
      </c>
      <c r="L54" s="121">
        <f t="shared" si="10"/>
        <v>1.3456176506243089E-2</v>
      </c>
      <c r="M54" s="198">
        <v>0.80030000000000001</v>
      </c>
      <c r="N54" s="121">
        <f t="shared" si="11"/>
        <v>-4.2703349282296577E-2</v>
      </c>
    </row>
    <row r="55" spans="2:16" x14ac:dyDescent="0.25">
      <c r="B55" s="119" t="s">
        <v>77</v>
      </c>
      <c r="C55" s="198">
        <v>0.31869999999999998</v>
      </c>
      <c r="D55" s="121"/>
      <c r="E55" s="198">
        <v>0</v>
      </c>
      <c r="F55" s="121">
        <f t="shared" si="8"/>
        <v>-1</v>
      </c>
      <c r="G55" s="198">
        <v>0.74419999999999997</v>
      </c>
      <c r="H55" s="121" t="str">
        <f t="shared" si="8"/>
        <v>-</v>
      </c>
      <c r="I55" s="198">
        <v>0.7742</v>
      </c>
      <c r="J55" s="121">
        <f t="shared" si="9"/>
        <v>4.0311744154797102E-2</v>
      </c>
      <c r="K55" s="198">
        <v>0.80279999999999996</v>
      </c>
      <c r="L55" s="121">
        <f t="shared" si="10"/>
        <v>3.6941358822009773E-2</v>
      </c>
      <c r="M55" s="198">
        <v>0.75040000000000007</v>
      </c>
      <c r="N55" s="121">
        <f t="shared" si="11"/>
        <v>-6.527154957648218E-2</v>
      </c>
    </row>
    <row r="56" spans="2:16" x14ac:dyDescent="0.25">
      <c r="B56" s="119" t="s">
        <v>79</v>
      </c>
      <c r="C56" s="198">
        <v>0</v>
      </c>
      <c r="D56" s="121"/>
      <c r="E56" s="198">
        <v>0</v>
      </c>
      <c r="F56" s="121" t="str">
        <f t="shared" si="8"/>
        <v>-</v>
      </c>
      <c r="G56" s="198">
        <v>0.7228</v>
      </c>
      <c r="H56" s="121" t="str">
        <f t="shared" si="8"/>
        <v>-</v>
      </c>
      <c r="I56" s="198">
        <v>0.77370000000000005</v>
      </c>
      <c r="J56" s="121">
        <f t="shared" si="9"/>
        <v>7.0420586607637059E-2</v>
      </c>
      <c r="K56" s="198">
        <v>0.75859999999999994</v>
      </c>
      <c r="L56" s="121">
        <f t="shared" si="10"/>
        <v>-1.9516608504588473E-2</v>
      </c>
      <c r="M56" s="198">
        <v>0.67</v>
      </c>
      <c r="N56" s="121">
        <f t="shared" si="11"/>
        <v>-0.11679409438439214</v>
      </c>
    </row>
    <row r="57" spans="2:16" x14ac:dyDescent="0.25">
      <c r="B57" s="119" t="s">
        <v>81</v>
      </c>
      <c r="C57" s="198">
        <v>0</v>
      </c>
      <c r="D57" s="121"/>
      <c r="E57" s="198">
        <v>0</v>
      </c>
      <c r="F57" s="121" t="str">
        <f t="shared" si="8"/>
        <v>-</v>
      </c>
      <c r="G57" s="198">
        <v>0.67019999999999991</v>
      </c>
      <c r="H57" s="121" t="str">
        <f t="shared" si="8"/>
        <v>-</v>
      </c>
      <c r="I57" s="198">
        <v>0.7340000000000001</v>
      </c>
      <c r="J57" s="121">
        <f t="shared" si="9"/>
        <v>9.5195464040585209E-2</v>
      </c>
      <c r="K57" s="198">
        <v>0.73549999999999993</v>
      </c>
      <c r="L57" s="121">
        <f t="shared" si="10"/>
        <v>2.043596730245012E-3</v>
      </c>
      <c r="M57" s="198"/>
      <c r="N57" s="121"/>
    </row>
    <row r="58" spans="2:16" x14ac:dyDescent="0.25">
      <c r="B58" s="119" t="s">
        <v>83</v>
      </c>
      <c r="C58" s="198">
        <v>0</v>
      </c>
      <c r="D58" s="121"/>
      <c r="E58" s="198">
        <v>0</v>
      </c>
      <c r="F58" s="121" t="str">
        <f t="shared" si="8"/>
        <v>-</v>
      </c>
      <c r="G58" s="198">
        <v>0.68610000000000004</v>
      </c>
      <c r="H58" s="121" t="str">
        <f t="shared" si="8"/>
        <v>-</v>
      </c>
      <c r="I58" s="198">
        <v>0.78079999999999994</v>
      </c>
      <c r="J58" s="121">
        <f t="shared" si="9"/>
        <v>0.13802652674537219</v>
      </c>
      <c r="K58" s="198">
        <v>0.78249999999999997</v>
      </c>
      <c r="L58" s="121">
        <f t="shared" si="10"/>
        <v>2.1772540983606703E-3</v>
      </c>
      <c r="M58" s="198"/>
      <c r="N58" s="121"/>
    </row>
    <row r="59" spans="2:16" x14ac:dyDescent="0.25">
      <c r="B59" s="119" t="s">
        <v>85</v>
      </c>
      <c r="C59" s="198">
        <v>0</v>
      </c>
      <c r="D59" s="121"/>
      <c r="E59" s="198">
        <v>0</v>
      </c>
      <c r="F59" s="121" t="str">
        <f t="shared" si="8"/>
        <v>-</v>
      </c>
      <c r="G59" s="198">
        <v>0.79299999999999993</v>
      </c>
      <c r="H59" s="121" t="str">
        <f t="shared" si="8"/>
        <v>-</v>
      </c>
      <c r="I59" s="198">
        <v>0.85099999999999998</v>
      </c>
      <c r="J59" s="121">
        <f t="shared" si="9"/>
        <v>7.3139974779319106E-2</v>
      </c>
      <c r="K59" s="198">
        <v>0.80819999999999992</v>
      </c>
      <c r="L59" s="121">
        <f t="shared" si="10"/>
        <v>-5.0293772032902528E-2</v>
      </c>
      <c r="M59" s="198"/>
      <c r="N59" s="121"/>
    </row>
    <row r="60" spans="2:16" x14ac:dyDescent="0.25">
      <c r="B60" s="119" t="s">
        <v>87</v>
      </c>
      <c r="C60" s="198">
        <v>0.4476</v>
      </c>
      <c r="D60" s="121"/>
      <c r="E60" s="198">
        <v>0</v>
      </c>
      <c r="F60" s="121">
        <f t="shared" si="8"/>
        <v>-1</v>
      </c>
      <c r="G60" s="198">
        <v>0.85159999999999991</v>
      </c>
      <c r="H60" s="121" t="str">
        <f t="shared" si="8"/>
        <v>-</v>
      </c>
      <c r="I60" s="198">
        <v>0.88569999999999993</v>
      </c>
      <c r="J60" s="121">
        <f t="shared" si="9"/>
        <v>4.0042273367778325E-2</v>
      </c>
      <c r="K60" s="198">
        <v>0.8448</v>
      </c>
      <c r="L60" s="121">
        <f t="shared" si="10"/>
        <v>-4.6178164163938051E-2</v>
      </c>
      <c r="M60" s="198"/>
      <c r="N60" s="121"/>
    </row>
    <row r="61" spans="2:16" x14ac:dyDescent="0.25">
      <c r="B61" s="119" t="s">
        <v>89</v>
      </c>
      <c r="C61" s="198">
        <v>0.28889999999999999</v>
      </c>
      <c r="D61" s="121"/>
      <c r="E61" s="198">
        <v>0</v>
      </c>
      <c r="F61" s="121">
        <f t="shared" si="8"/>
        <v>-1</v>
      </c>
      <c r="G61" s="198">
        <v>0.78400000000000003</v>
      </c>
      <c r="H61" s="121" t="str">
        <f t="shared" si="8"/>
        <v>-</v>
      </c>
      <c r="I61" s="198">
        <v>0.79090000000000005</v>
      </c>
      <c r="J61" s="121">
        <f t="shared" si="9"/>
        <v>8.8010204081632182E-3</v>
      </c>
      <c r="K61" s="198">
        <v>0.79409999999999992</v>
      </c>
      <c r="L61" s="121">
        <f t="shared" si="10"/>
        <v>4.0460235175114878E-3</v>
      </c>
      <c r="M61" s="198"/>
      <c r="N61" s="121"/>
    </row>
    <row r="62" spans="2:16" x14ac:dyDescent="0.25">
      <c r="B62" s="119" t="s">
        <v>91</v>
      </c>
      <c r="C62" s="198">
        <v>0.25650000000000001</v>
      </c>
      <c r="D62" s="121"/>
      <c r="E62" s="198">
        <v>0</v>
      </c>
      <c r="F62" s="121">
        <f t="shared" si="8"/>
        <v>-1</v>
      </c>
      <c r="G62" s="198">
        <v>0.80959999999999999</v>
      </c>
      <c r="H62" s="121" t="str">
        <f t="shared" si="8"/>
        <v>-</v>
      </c>
      <c r="I62" s="198">
        <v>0.83700000000000008</v>
      </c>
      <c r="J62" s="121">
        <f t="shared" si="9"/>
        <v>3.3843873517786616E-2</v>
      </c>
      <c r="K62" s="198">
        <v>0.81709999999999994</v>
      </c>
      <c r="L62" s="121">
        <f>IFERROR(K62/I62-1,"-")</f>
        <v>-2.3775388291517485E-2</v>
      </c>
      <c r="M62" s="198"/>
      <c r="N62" s="121"/>
    </row>
    <row r="63" spans="2:16" x14ac:dyDescent="0.25">
      <c r="B63" s="119" t="s">
        <v>93</v>
      </c>
      <c r="C63" s="198">
        <v>0.24109999999999998</v>
      </c>
      <c r="D63" s="121"/>
      <c r="E63" s="198">
        <v>0</v>
      </c>
      <c r="F63" s="121">
        <f t="shared" si="8"/>
        <v>-1</v>
      </c>
      <c r="G63" s="198">
        <v>0.79900000000000004</v>
      </c>
      <c r="H63" s="121" t="str">
        <f t="shared" si="8"/>
        <v>-</v>
      </c>
      <c r="I63" s="198">
        <v>0.79700000000000004</v>
      </c>
      <c r="J63" s="121">
        <f t="shared" si="9"/>
        <v>-2.5031289111389077E-3</v>
      </c>
      <c r="K63" s="198">
        <v>0.75609999999999999</v>
      </c>
      <c r="L63" s="121">
        <f>IFERROR(K63/I63-1,"-")</f>
        <v>-5.1317440401505654E-2</v>
      </c>
      <c r="M63" s="198"/>
      <c r="N63" s="121"/>
    </row>
    <row r="64" spans="2:16" x14ac:dyDescent="0.25">
      <c r="B64" s="119" t="s">
        <v>95</v>
      </c>
      <c r="C64" s="198">
        <v>0.21739999999999998</v>
      </c>
      <c r="D64" s="121"/>
      <c r="E64" s="198">
        <v>0</v>
      </c>
      <c r="F64" s="121">
        <f t="shared" si="8"/>
        <v>-1</v>
      </c>
      <c r="G64" s="198">
        <v>0.78290000000000004</v>
      </c>
      <c r="H64" s="121" t="str">
        <f t="shared" si="8"/>
        <v>-</v>
      </c>
      <c r="I64" s="198">
        <v>0.77450000000000008</v>
      </c>
      <c r="J64" s="121">
        <f t="shared" si="9"/>
        <v>-1.072933963469147E-2</v>
      </c>
      <c r="K64" s="198">
        <v>0.73540000000000005</v>
      </c>
      <c r="L64" s="121">
        <f>IFERROR(K64/I64-1,"-")</f>
        <v>-5.0484183344092992E-2</v>
      </c>
      <c r="M64" s="198"/>
      <c r="N64" s="121"/>
    </row>
    <row r="65" spans="2:16" ht="15.75" x14ac:dyDescent="0.25">
      <c r="B65" s="122" t="s">
        <v>32</v>
      </c>
      <c r="C65" s="202">
        <v>0.50671090593578938</v>
      </c>
      <c r="D65" s="203"/>
      <c r="E65" s="200">
        <v>0.52950161877207813</v>
      </c>
      <c r="F65" s="124">
        <f t="shared" si="8"/>
        <v>4.4977742869376502E-2</v>
      </c>
      <c r="G65" s="200">
        <v>0.73516921989137307</v>
      </c>
      <c r="H65" s="124">
        <f t="shared" si="8"/>
        <v>0.38841732268211193</v>
      </c>
      <c r="I65" s="200">
        <v>0.79979831270382273</v>
      </c>
      <c r="J65" s="124">
        <f t="shared" si="9"/>
        <v>8.7910498785571001E-2</v>
      </c>
      <c r="K65" s="200">
        <v>0.78720921060805849</v>
      </c>
      <c r="L65" s="124">
        <v>-1.5740345904463271E-2</v>
      </c>
      <c r="M65" s="204"/>
      <c r="N65" s="203"/>
    </row>
    <row r="66" spans="2:16" ht="6" customHeight="1" x14ac:dyDescent="0.25"/>
    <row r="67" spans="2:16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6" x14ac:dyDescent="0.25">
      <c r="C68" s="201" t="e">
        <v>#REF!</v>
      </c>
      <c r="I68" s="201"/>
      <c r="J68" s="201"/>
    </row>
    <row r="70" spans="2:16" ht="21.75" customHeight="1" thickBot="1" x14ac:dyDescent="0.3">
      <c r="B70" s="283" t="s">
        <v>309</v>
      </c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P70" s="1" t="s">
        <v>159</v>
      </c>
    </row>
    <row r="71" spans="2:16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4"/>
      <c r="L71" s="4"/>
      <c r="M71" s="4"/>
      <c r="N71" s="4"/>
      <c r="P71" s="1" t="s">
        <v>160</v>
      </c>
    </row>
    <row r="72" spans="2:16" ht="22.5" thickTop="1" thickBot="1" x14ac:dyDescent="0.3">
      <c r="B72" s="111"/>
      <c r="C72" s="305" t="s">
        <v>64</v>
      </c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</row>
    <row r="73" spans="2:16" ht="22.5" thickTop="1" thickBot="1" x14ac:dyDescent="0.3">
      <c r="B73" s="111"/>
      <c r="C73" s="112">
        <f>C$7</f>
        <v>2020</v>
      </c>
      <c r="D73" s="113"/>
      <c r="E73" s="309" t="s">
        <v>320</v>
      </c>
      <c r="F73" s="308"/>
      <c r="G73" s="309" t="s">
        <v>321</v>
      </c>
      <c r="H73" s="308"/>
      <c r="I73" s="309">
        <v>2023</v>
      </c>
      <c r="J73" s="308"/>
      <c r="K73" s="309">
        <f>K$7</f>
        <v>2024</v>
      </c>
      <c r="L73" s="308"/>
      <c r="M73" s="114">
        <f>M$7</f>
        <v>2025</v>
      </c>
      <c r="N73" s="115"/>
    </row>
    <row r="74" spans="2:16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",RIGHT(E73,2),"/",RIGHT(C73,2))</f>
        <v>var 21/20</v>
      </c>
      <c r="G74" s="118" t="s">
        <v>71</v>
      </c>
      <c r="H74" s="117" t="str">
        <f>CONCATENATE("var ",RIGHT(G73,2),"/",RIGHT(E73,2))</f>
        <v>var 22/21</v>
      </c>
      <c r="I74" s="118" t="s">
        <v>71</v>
      </c>
      <c r="J74" s="117" t="str">
        <f>CONCATENATE("var ",RIGHT(I73,2),"/",RIGHT(G73,2))</f>
        <v>var 23/22</v>
      </c>
      <c r="K74" s="118" t="s">
        <v>71</v>
      </c>
      <c r="L74" s="117" t="str">
        <f>CONCATENATE("var ",RIGHT(K73,2),"/",RIGHT(I73,2))</f>
        <v>var 24/23</v>
      </c>
      <c r="M74" s="118" t="s">
        <v>71</v>
      </c>
      <c r="N74" s="117" t="str">
        <f>CONCATENATE("var ",RIGHT(M73,2),"/",RIGHT(K73,2))</f>
        <v>var 25/24</v>
      </c>
    </row>
    <row r="75" spans="2:16" x14ac:dyDescent="0.25">
      <c r="B75" s="119" t="s">
        <v>73</v>
      </c>
      <c r="C75" s="198">
        <v>0.6715000000000001</v>
      </c>
      <c r="D75" s="121"/>
      <c r="E75" s="198">
        <v>0</v>
      </c>
      <c r="F75" s="121">
        <f t="shared" ref="F75:H87" si="12">IFERROR(E75/C75-1,"-")</f>
        <v>-1</v>
      </c>
      <c r="G75" s="198">
        <v>0.4214</v>
      </c>
      <c r="H75" s="121" t="str">
        <f t="shared" si="12"/>
        <v>-</v>
      </c>
      <c r="I75" s="198">
        <v>0.61450000000000005</v>
      </c>
      <c r="J75" s="121">
        <f t="shared" ref="J75:J87" si="13">IFERROR(I75/G75-1,"-")</f>
        <v>0.45823445657332718</v>
      </c>
      <c r="K75" s="198">
        <v>0.48880000000000001</v>
      </c>
      <c r="L75" s="121">
        <f t="shared" ref="L75:L83" si="14">IFERROR(K75/I75-1,"-")</f>
        <v>-0.20455655004068352</v>
      </c>
      <c r="M75" s="198">
        <v>0.69620000000000004</v>
      </c>
      <c r="N75" s="121">
        <f t="shared" ref="N75:N78" si="15">IFERROR(M75/K75-1,"-")</f>
        <v>0.42430441898527005</v>
      </c>
    </row>
    <row r="76" spans="2:16" x14ac:dyDescent="0.25">
      <c r="B76" s="119" t="s">
        <v>75</v>
      </c>
      <c r="C76" s="198">
        <v>0.69769999999999999</v>
      </c>
      <c r="D76" s="121"/>
      <c r="E76" s="198">
        <v>0</v>
      </c>
      <c r="F76" s="121">
        <f t="shared" si="12"/>
        <v>-1</v>
      </c>
      <c r="G76" s="198">
        <v>0.50490000000000002</v>
      </c>
      <c r="H76" s="121" t="str">
        <f t="shared" si="12"/>
        <v>-</v>
      </c>
      <c r="I76" s="198">
        <v>0.73510000000000009</v>
      </c>
      <c r="J76" s="121">
        <f t="shared" si="13"/>
        <v>0.45593186769657379</v>
      </c>
      <c r="K76" s="198">
        <v>0.68310000000000004</v>
      </c>
      <c r="L76" s="121">
        <f t="shared" si="14"/>
        <v>-7.0738675010202701E-2</v>
      </c>
      <c r="M76" s="198">
        <v>0.70050000000000001</v>
      </c>
      <c r="N76" s="121">
        <f t="shared" si="15"/>
        <v>2.5472112428634119E-2</v>
      </c>
    </row>
    <row r="77" spans="2:16" x14ac:dyDescent="0.25">
      <c r="B77" s="119" t="s">
        <v>77</v>
      </c>
      <c r="C77" s="198">
        <v>0.3201</v>
      </c>
      <c r="D77" s="121"/>
      <c r="E77" s="198">
        <v>0</v>
      </c>
      <c r="F77" s="121">
        <f t="shared" si="12"/>
        <v>-1</v>
      </c>
      <c r="G77" s="198">
        <v>0.54780000000000006</v>
      </c>
      <c r="H77" s="121" t="str">
        <f t="shared" si="12"/>
        <v>-</v>
      </c>
      <c r="I77" s="198">
        <v>0.74170000000000003</v>
      </c>
      <c r="J77" s="121">
        <f t="shared" si="13"/>
        <v>0.35396129974443213</v>
      </c>
      <c r="K77" s="198">
        <v>0.67459999999999998</v>
      </c>
      <c r="L77" s="121">
        <f t="shared" si="14"/>
        <v>-9.0467844141836395E-2</v>
      </c>
      <c r="M77" s="198">
        <v>0.70730000000000004</v>
      </c>
      <c r="N77" s="121">
        <f t="shared" si="15"/>
        <v>4.8473169285502715E-2</v>
      </c>
    </row>
    <row r="78" spans="2:16" x14ac:dyDescent="0.25">
      <c r="B78" s="119" t="s">
        <v>79</v>
      </c>
      <c r="C78" s="198">
        <v>0</v>
      </c>
      <c r="D78" s="121"/>
      <c r="E78" s="198">
        <v>0</v>
      </c>
      <c r="F78" s="121" t="str">
        <f t="shared" si="12"/>
        <v>-</v>
      </c>
      <c r="G78" s="198">
        <v>0.53639999999999999</v>
      </c>
      <c r="H78" s="121" t="str">
        <f t="shared" si="12"/>
        <v>-</v>
      </c>
      <c r="I78" s="198">
        <v>0.68030000000000002</v>
      </c>
      <c r="J78" s="121">
        <f t="shared" si="13"/>
        <v>0.26826994780014912</v>
      </c>
      <c r="K78" s="198">
        <v>0.60350000000000004</v>
      </c>
      <c r="L78" s="121">
        <f t="shared" si="14"/>
        <v>-0.11289137145377037</v>
      </c>
      <c r="M78" s="198">
        <v>0.64419999999999999</v>
      </c>
      <c r="N78" s="121">
        <f t="shared" si="15"/>
        <v>6.7439933719966705E-2</v>
      </c>
    </row>
    <row r="79" spans="2:16" x14ac:dyDescent="0.25">
      <c r="B79" s="119" t="s">
        <v>81</v>
      </c>
      <c r="C79" s="198">
        <v>0</v>
      </c>
      <c r="D79" s="121"/>
      <c r="E79" s="198">
        <v>0</v>
      </c>
      <c r="F79" s="121" t="str">
        <f t="shared" si="12"/>
        <v>-</v>
      </c>
      <c r="G79" s="198">
        <v>0.43930000000000002</v>
      </c>
      <c r="H79" s="121" t="str">
        <f t="shared" si="12"/>
        <v>-</v>
      </c>
      <c r="I79" s="198">
        <v>0.54620000000000002</v>
      </c>
      <c r="J79" s="121">
        <f t="shared" si="13"/>
        <v>0.24334167994536759</v>
      </c>
      <c r="K79" s="198">
        <v>0.51469999999999994</v>
      </c>
      <c r="L79" s="121">
        <f t="shared" si="14"/>
        <v>-5.7671182716953595E-2</v>
      </c>
      <c r="M79" s="198"/>
      <c r="N79" s="121"/>
    </row>
    <row r="80" spans="2:16" x14ac:dyDescent="0.25">
      <c r="B80" s="119" t="s">
        <v>83</v>
      </c>
      <c r="C80" s="198">
        <v>0</v>
      </c>
      <c r="D80" s="121"/>
      <c r="E80" s="198">
        <v>0</v>
      </c>
      <c r="F80" s="121" t="str">
        <f t="shared" si="12"/>
        <v>-</v>
      </c>
      <c r="G80" s="198">
        <v>0.48880000000000001</v>
      </c>
      <c r="H80" s="121" t="str">
        <f t="shared" si="12"/>
        <v>-</v>
      </c>
      <c r="I80" s="198">
        <v>0.69129999999999991</v>
      </c>
      <c r="J80" s="121">
        <f t="shared" si="13"/>
        <v>0.41427986906710279</v>
      </c>
      <c r="K80" s="198">
        <v>0.64480000000000004</v>
      </c>
      <c r="L80" s="121">
        <f t="shared" si="14"/>
        <v>-6.7264573991031251E-2</v>
      </c>
      <c r="M80" s="198"/>
      <c r="N80" s="121"/>
    </row>
    <row r="81" spans="2:16" x14ac:dyDescent="0.25">
      <c r="B81" s="119" t="s">
        <v>85</v>
      </c>
      <c r="C81" s="198">
        <v>0</v>
      </c>
      <c r="D81" s="121"/>
      <c r="E81" s="198">
        <v>0</v>
      </c>
      <c r="F81" s="121" t="str">
        <f t="shared" si="12"/>
        <v>-</v>
      </c>
      <c r="G81" s="198">
        <v>0.58310000000000006</v>
      </c>
      <c r="H81" s="121" t="str">
        <f t="shared" si="12"/>
        <v>-</v>
      </c>
      <c r="I81" s="198">
        <v>0.74739999999999995</v>
      </c>
      <c r="J81" s="121">
        <f t="shared" si="13"/>
        <v>0.28176985079746153</v>
      </c>
      <c r="K81" s="198">
        <v>0.70840000000000003</v>
      </c>
      <c r="L81" s="121">
        <f t="shared" si="14"/>
        <v>-5.2180893765052083E-2</v>
      </c>
      <c r="M81" s="198"/>
      <c r="N81" s="121"/>
    </row>
    <row r="82" spans="2:16" x14ac:dyDescent="0.25">
      <c r="B82" s="119" t="s">
        <v>87</v>
      </c>
      <c r="C82" s="198">
        <v>0.30510000000000004</v>
      </c>
      <c r="D82" s="121"/>
      <c r="E82" s="198">
        <v>0</v>
      </c>
      <c r="F82" s="121">
        <f t="shared" si="12"/>
        <v>-1</v>
      </c>
      <c r="G82" s="198">
        <v>0.64</v>
      </c>
      <c r="H82" s="121" t="str">
        <f t="shared" si="12"/>
        <v>-</v>
      </c>
      <c r="I82" s="198">
        <v>1.0290999999999999</v>
      </c>
      <c r="J82" s="121">
        <f t="shared" si="13"/>
        <v>0.60796874999999972</v>
      </c>
      <c r="K82" s="198">
        <v>0.72909999999999997</v>
      </c>
      <c r="L82" s="121">
        <f t="shared" si="14"/>
        <v>-0.29151685939170147</v>
      </c>
      <c r="M82" s="198"/>
      <c r="N82" s="121"/>
    </row>
    <row r="83" spans="2:16" x14ac:dyDescent="0.25">
      <c r="B83" s="119" t="s">
        <v>89</v>
      </c>
      <c r="C83" s="198">
        <v>0.15240000000000001</v>
      </c>
      <c r="D83" s="121"/>
      <c r="E83" s="198">
        <v>0</v>
      </c>
      <c r="F83" s="121">
        <f t="shared" si="12"/>
        <v>-1</v>
      </c>
      <c r="G83" s="198">
        <v>0.5534</v>
      </c>
      <c r="H83" s="121" t="str">
        <f t="shared" si="12"/>
        <v>-</v>
      </c>
      <c r="I83" s="198">
        <v>0.73609999999999998</v>
      </c>
      <c r="J83" s="121">
        <f t="shared" si="13"/>
        <v>0.33014094687387052</v>
      </c>
      <c r="K83" s="198">
        <v>0.66900000000000004</v>
      </c>
      <c r="L83" s="121">
        <f t="shared" si="14"/>
        <v>-9.1156092922157206E-2</v>
      </c>
      <c r="M83" s="198"/>
      <c r="N83" s="121"/>
    </row>
    <row r="84" spans="2:16" x14ac:dyDescent="0.25">
      <c r="B84" s="119" t="s">
        <v>91</v>
      </c>
      <c r="C84" s="198">
        <v>8.8300000000000003E-2</v>
      </c>
      <c r="D84" s="121"/>
      <c r="E84" s="198">
        <v>0</v>
      </c>
      <c r="F84" s="121">
        <f t="shared" si="12"/>
        <v>-1</v>
      </c>
      <c r="G84" s="198">
        <v>0.54390000000000005</v>
      </c>
      <c r="H84" s="121" t="str">
        <f t="shared" si="12"/>
        <v>-</v>
      </c>
      <c r="I84" s="198">
        <v>0.75290000000000001</v>
      </c>
      <c r="J84" s="121">
        <f t="shared" si="13"/>
        <v>0.38426181283324135</v>
      </c>
      <c r="K84" s="198">
        <v>0.66390000000000005</v>
      </c>
      <c r="L84" s="121">
        <f>IFERROR(K84/I84-1,"-")</f>
        <v>-0.11820958958693051</v>
      </c>
      <c r="M84" s="198"/>
      <c r="N84" s="121"/>
    </row>
    <row r="85" spans="2:16" x14ac:dyDescent="0.25">
      <c r="B85" s="119" t="s">
        <v>93</v>
      </c>
      <c r="C85" s="198">
        <v>0.14550000000000002</v>
      </c>
      <c r="D85" s="121"/>
      <c r="E85" s="198">
        <v>0</v>
      </c>
      <c r="F85" s="121">
        <f t="shared" si="12"/>
        <v>-1</v>
      </c>
      <c r="G85" s="198">
        <v>0.54380000000000006</v>
      </c>
      <c r="H85" s="121" t="str">
        <f t="shared" si="12"/>
        <v>-</v>
      </c>
      <c r="I85" s="198">
        <v>0.76319999999999988</v>
      </c>
      <c r="J85" s="121">
        <f t="shared" si="13"/>
        <v>0.40345715336520738</v>
      </c>
      <c r="K85" s="198">
        <v>0.6855</v>
      </c>
      <c r="L85" s="121">
        <f>IFERROR(K85/I85-1,"-")</f>
        <v>-0.10180817610062876</v>
      </c>
      <c r="M85" s="198"/>
      <c r="N85" s="121"/>
    </row>
    <row r="86" spans="2:16" x14ac:dyDescent="0.25">
      <c r="B86" s="119" t="s">
        <v>95</v>
      </c>
      <c r="C86" s="198">
        <v>0.1464</v>
      </c>
      <c r="D86" s="121"/>
      <c r="E86" s="198">
        <v>0</v>
      </c>
      <c r="F86" s="121">
        <f t="shared" si="12"/>
        <v>-1</v>
      </c>
      <c r="G86" s="198">
        <v>0.55500000000000005</v>
      </c>
      <c r="H86" s="121" t="str">
        <f t="shared" si="12"/>
        <v>-</v>
      </c>
      <c r="I86" s="198">
        <v>0.77870000000000006</v>
      </c>
      <c r="J86" s="121">
        <f t="shared" si="13"/>
        <v>0.40306306306306294</v>
      </c>
      <c r="K86" s="198">
        <v>0.67549999999999999</v>
      </c>
      <c r="L86" s="121">
        <f>IFERROR(K86/I86-1,"-")</f>
        <v>-0.13252857326313094</v>
      </c>
      <c r="M86" s="198"/>
      <c r="N86" s="121"/>
    </row>
    <row r="87" spans="2:16" ht="15.75" x14ac:dyDescent="0.25">
      <c r="B87" s="122" t="s">
        <v>32</v>
      </c>
      <c r="C87" s="202">
        <f>IFERROR(AVERAGE(C75:C86),"-")</f>
        <v>0.21058333333333334</v>
      </c>
      <c r="D87" s="203"/>
      <c r="E87" s="200">
        <v>0.31059999999999999</v>
      </c>
      <c r="F87" s="124">
        <f t="shared" si="12"/>
        <v>0.47495053423031242</v>
      </c>
      <c r="G87" s="200">
        <v>0.53259999999999996</v>
      </c>
      <c r="H87" s="124">
        <f t="shared" si="12"/>
        <v>0.71474565357372821</v>
      </c>
      <c r="I87" s="200">
        <v>0.73240000000000005</v>
      </c>
      <c r="J87" s="124">
        <f t="shared" si="13"/>
        <v>0.37514081862561044</v>
      </c>
      <c r="K87" s="200">
        <f>IFERROR(AVERAGE(K75:K86),"-")</f>
        <v>0.64507499999999995</v>
      </c>
      <c r="L87" s="124">
        <v>-0.11918640935668712</v>
      </c>
      <c r="M87" s="202"/>
      <c r="N87" s="203"/>
    </row>
    <row r="88" spans="2:16" ht="6" customHeight="1" x14ac:dyDescent="0.25"/>
    <row r="89" spans="2:16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2:16" ht="21.75" customHeight="1" thickBot="1" x14ac:dyDescent="0.3">
      <c r="B92" s="283" t="s">
        <v>310</v>
      </c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P92" s="1" t="s">
        <v>161</v>
      </c>
    </row>
    <row r="93" spans="2:16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4"/>
      <c r="L93" s="4"/>
      <c r="M93" s="4"/>
      <c r="N93" s="4"/>
      <c r="P93" s="1" t="s">
        <v>162</v>
      </c>
    </row>
    <row r="94" spans="2:16" ht="22.5" thickTop="1" thickBot="1" x14ac:dyDescent="0.3">
      <c r="B94" s="111"/>
      <c r="C94" s="305" t="s">
        <v>34</v>
      </c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</row>
    <row r="95" spans="2:16" ht="22.5" thickTop="1" thickBot="1" x14ac:dyDescent="0.3">
      <c r="B95" s="111"/>
      <c r="C95" s="112">
        <f>C$7</f>
        <v>2020</v>
      </c>
      <c r="D95" s="113"/>
      <c r="E95" s="309" t="s">
        <v>320</v>
      </c>
      <c r="F95" s="308"/>
      <c r="G95" s="309" t="s">
        <v>321</v>
      </c>
      <c r="H95" s="308"/>
      <c r="I95" s="309">
        <v>2023</v>
      </c>
      <c r="J95" s="308"/>
      <c r="K95" s="309">
        <f>K$7</f>
        <v>2024</v>
      </c>
      <c r="L95" s="308"/>
      <c r="M95" s="114">
        <f>M$7</f>
        <v>2025</v>
      </c>
      <c r="N95" s="115"/>
    </row>
    <row r="96" spans="2:16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",RIGHT(E95,2),"/",RIGHT(C95,2))</f>
        <v>var 21/20</v>
      </c>
      <c r="G96" s="118" t="s">
        <v>71</v>
      </c>
      <c r="H96" s="117" t="str">
        <f>CONCATENATE("var ",RIGHT(G95,2),"/",RIGHT(E95,2))</f>
        <v>var 22/21</v>
      </c>
      <c r="I96" s="118" t="s">
        <v>71</v>
      </c>
      <c r="J96" s="117" t="str">
        <f>CONCATENATE("var ",RIGHT(I95,2),"/",RIGHT(G95,2))</f>
        <v>var 23/22</v>
      </c>
      <c r="K96" s="118" t="s">
        <v>71</v>
      </c>
      <c r="L96" s="117" t="str">
        <f>CONCATENATE("var ",RIGHT(K95,2),"/",RIGHT(I95,2))</f>
        <v>var 24/23</v>
      </c>
      <c r="M96" s="118" t="s">
        <v>71</v>
      </c>
      <c r="N96" s="117" t="str">
        <f>CONCATENATE("var ",RIGHT(M95,2),"/",RIGHT(K95,2))</f>
        <v>var 25/24</v>
      </c>
    </row>
    <row r="97" spans="2:14" x14ac:dyDescent="0.25">
      <c r="B97" s="119" t="s">
        <v>73</v>
      </c>
      <c r="C97" s="198">
        <v>0.63659999999999994</v>
      </c>
      <c r="D97" s="121"/>
      <c r="E97" s="198">
        <v>0.10619999999999999</v>
      </c>
      <c r="F97" s="121">
        <f t="shared" ref="F97:H109" si="16">IFERROR(E97/C97-1,"-")</f>
        <v>-0.83317624882186614</v>
      </c>
      <c r="G97" s="198">
        <v>0.5212</v>
      </c>
      <c r="H97" s="121">
        <f t="shared" si="16"/>
        <v>3.9077212806026367</v>
      </c>
      <c r="I97" s="198">
        <v>0.59630000000000005</v>
      </c>
      <c r="J97" s="121">
        <f t="shared" ref="J97:J109" si="17">IFERROR(I97/G97-1,"-")</f>
        <v>0.14409056024558731</v>
      </c>
      <c r="K97" s="198">
        <v>0.69739999999999991</v>
      </c>
      <c r="L97" s="121">
        <f t="shared" ref="L97:L105" si="18">IFERROR(K97/I97-1,"-")</f>
        <v>0.16954553077310064</v>
      </c>
      <c r="M97" s="198">
        <v>0.7167</v>
      </c>
      <c r="N97" s="121">
        <f t="shared" ref="N97:N100" si="19">IFERROR(M97/K97-1,"-")</f>
        <v>2.7674218525953753E-2</v>
      </c>
    </row>
    <row r="98" spans="2:14" x14ac:dyDescent="0.25">
      <c r="B98" s="119" t="s">
        <v>75</v>
      </c>
      <c r="C98" s="198">
        <v>0.63249999999999995</v>
      </c>
      <c r="D98" s="121"/>
      <c r="E98" s="198">
        <v>0.12269999999999999</v>
      </c>
      <c r="F98" s="121">
        <f t="shared" si="16"/>
        <v>-0.80600790513833998</v>
      </c>
      <c r="G98" s="198">
        <v>0.61130000000000007</v>
      </c>
      <c r="H98" s="121">
        <f t="shared" si="16"/>
        <v>3.9820700896495529</v>
      </c>
      <c r="I98" s="198">
        <v>0.67659999999999998</v>
      </c>
      <c r="J98" s="121">
        <f t="shared" si="17"/>
        <v>0.10682152789137889</v>
      </c>
      <c r="K98" s="198">
        <v>0.74950000000000006</v>
      </c>
      <c r="L98" s="121">
        <f t="shared" si="18"/>
        <v>0.10774460537984054</v>
      </c>
      <c r="M98" s="198">
        <v>0.74269999999999992</v>
      </c>
      <c r="N98" s="121">
        <f t="shared" si="19"/>
        <v>-9.0727151434291109E-3</v>
      </c>
    </row>
    <row r="99" spans="2:14" x14ac:dyDescent="0.25">
      <c r="B99" s="119" t="s">
        <v>77</v>
      </c>
      <c r="C99" s="198">
        <v>0.26729999999999998</v>
      </c>
      <c r="D99" s="121"/>
      <c r="E99" s="198">
        <v>0.14429999999999998</v>
      </c>
      <c r="F99" s="121">
        <f t="shared" si="16"/>
        <v>-0.46015712682379351</v>
      </c>
      <c r="G99" s="198">
        <v>0.61539999999999995</v>
      </c>
      <c r="H99" s="121">
        <f t="shared" si="16"/>
        <v>3.2647262647262645</v>
      </c>
      <c r="I99" s="198">
        <v>0.64549999999999996</v>
      </c>
      <c r="J99" s="121">
        <f t="shared" si="17"/>
        <v>4.8911277218069538E-2</v>
      </c>
      <c r="K99" s="198">
        <v>0.70950000000000002</v>
      </c>
      <c r="L99" s="121">
        <f t="shared" si="18"/>
        <v>9.9147947327653085E-2</v>
      </c>
      <c r="M99" s="198">
        <v>0.69819999999999993</v>
      </c>
      <c r="N99" s="121">
        <f t="shared" si="19"/>
        <v>-1.5926708949964841E-2</v>
      </c>
    </row>
    <row r="100" spans="2:14" x14ac:dyDescent="0.25">
      <c r="B100" s="119" t="s">
        <v>79</v>
      </c>
      <c r="C100" s="198">
        <v>0</v>
      </c>
      <c r="D100" s="121"/>
      <c r="E100" s="198">
        <v>0.14429999999999998</v>
      </c>
      <c r="F100" s="121" t="str">
        <f t="shared" si="16"/>
        <v>-</v>
      </c>
      <c r="G100" s="198">
        <v>0.59089999999999998</v>
      </c>
      <c r="H100" s="121">
        <f t="shared" si="16"/>
        <v>3.0949410949410954</v>
      </c>
      <c r="I100" s="198">
        <v>0.57799999999999996</v>
      </c>
      <c r="J100" s="121">
        <f t="shared" si="17"/>
        <v>-2.1831105093924608E-2</v>
      </c>
      <c r="K100" s="198">
        <v>0.6765000000000001</v>
      </c>
      <c r="L100" s="121">
        <f t="shared" si="18"/>
        <v>0.17041522491349514</v>
      </c>
      <c r="M100" s="198">
        <v>0.69909999999999994</v>
      </c>
      <c r="N100" s="121">
        <f t="shared" si="19"/>
        <v>3.3407243163340539E-2</v>
      </c>
    </row>
    <row r="101" spans="2:14" x14ac:dyDescent="0.25">
      <c r="B101" s="119" t="s">
        <v>81</v>
      </c>
      <c r="C101" s="198">
        <v>0</v>
      </c>
      <c r="D101" s="121"/>
      <c r="E101" s="198">
        <v>0.13689999999999999</v>
      </c>
      <c r="F101" s="121" t="str">
        <f t="shared" si="16"/>
        <v>-</v>
      </c>
      <c r="G101" s="198">
        <v>0.50259999999999994</v>
      </c>
      <c r="H101" s="121">
        <f t="shared" si="16"/>
        <v>2.6712929145361577</v>
      </c>
      <c r="I101" s="198">
        <v>0.47</v>
      </c>
      <c r="J101" s="121">
        <f t="shared" si="17"/>
        <v>-6.4862713887783419E-2</v>
      </c>
      <c r="K101" s="198">
        <v>0.63129999999999997</v>
      </c>
      <c r="L101" s="121">
        <f t="shared" si="18"/>
        <v>0.34319148936170207</v>
      </c>
      <c r="M101" s="198"/>
      <c r="N101" s="121"/>
    </row>
    <row r="102" spans="2:14" x14ac:dyDescent="0.25">
      <c r="B102" s="119" t="s">
        <v>83</v>
      </c>
      <c r="C102" s="198">
        <v>0</v>
      </c>
      <c r="D102" s="121"/>
      <c r="E102" s="198">
        <v>0.17980000000000002</v>
      </c>
      <c r="F102" s="121" t="str">
        <f t="shared" si="16"/>
        <v>-</v>
      </c>
      <c r="G102" s="198">
        <v>0.50560000000000005</v>
      </c>
      <c r="H102" s="121">
        <f t="shared" si="16"/>
        <v>1.8120133481646272</v>
      </c>
      <c r="I102" s="198">
        <v>0.59350000000000003</v>
      </c>
      <c r="J102" s="121">
        <f t="shared" si="17"/>
        <v>0.17385284810126578</v>
      </c>
      <c r="K102" s="198">
        <v>0.66439999999999999</v>
      </c>
      <c r="L102" s="121">
        <f t="shared" si="18"/>
        <v>0.11946082561078342</v>
      </c>
      <c r="M102" s="198"/>
      <c r="N102" s="121"/>
    </row>
    <row r="103" spans="2:14" x14ac:dyDescent="0.25">
      <c r="B103" s="119" t="s">
        <v>85</v>
      </c>
      <c r="C103" s="198">
        <v>0</v>
      </c>
      <c r="D103" s="121"/>
      <c r="E103" s="198">
        <v>0.3226</v>
      </c>
      <c r="F103" s="121" t="str">
        <f t="shared" si="16"/>
        <v>-</v>
      </c>
      <c r="G103" s="198">
        <v>0.67879999999999996</v>
      </c>
      <c r="H103" s="121">
        <f t="shared" si="16"/>
        <v>1.1041537507749535</v>
      </c>
      <c r="I103" s="198">
        <v>0.67799999999999994</v>
      </c>
      <c r="J103" s="121">
        <f t="shared" si="17"/>
        <v>-1.1785503830289423E-3</v>
      </c>
      <c r="K103" s="198">
        <v>0.72719999999999996</v>
      </c>
      <c r="L103" s="121">
        <f t="shared" si="18"/>
        <v>7.2566371681415998E-2</v>
      </c>
      <c r="M103" s="198"/>
      <c r="N103" s="121"/>
    </row>
    <row r="104" spans="2:14" x14ac:dyDescent="0.25">
      <c r="B104" s="119" t="s">
        <v>87</v>
      </c>
      <c r="C104" s="198">
        <v>0.2712</v>
      </c>
      <c r="D104" s="121"/>
      <c r="E104" s="198">
        <v>0.42599999999999999</v>
      </c>
      <c r="F104" s="121">
        <f t="shared" si="16"/>
        <v>0.57079646017699104</v>
      </c>
      <c r="G104" s="198">
        <v>0.67610000000000003</v>
      </c>
      <c r="H104" s="121">
        <f t="shared" si="16"/>
        <v>0.58708920187793434</v>
      </c>
      <c r="I104" s="198">
        <v>0.70940000000000003</v>
      </c>
      <c r="J104" s="121">
        <f t="shared" si="17"/>
        <v>4.925306907262228E-2</v>
      </c>
      <c r="K104" s="198">
        <v>0.76439999999999997</v>
      </c>
      <c r="L104" s="121">
        <f t="shared" si="18"/>
        <v>7.7530307301945323E-2</v>
      </c>
      <c r="M104" s="198"/>
      <c r="N104" s="121"/>
    </row>
    <row r="105" spans="2:14" x14ac:dyDescent="0.25">
      <c r="B105" s="119" t="s">
        <v>89</v>
      </c>
      <c r="C105" s="198">
        <v>0.1331</v>
      </c>
      <c r="D105" s="121"/>
      <c r="E105" s="198">
        <v>0.38450000000000001</v>
      </c>
      <c r="F105" s="121">
        <f t="shared" si="16"/>
        <v>1.8888054094665665</v>
      </c>
      <c r="G105" s="198">
        <v>0.54090000000000005</v>
      </c>
      <c r="H105" s="121">
        <f t="shared" si="16"/>
        <v>0.40676202860858268</v>
      </c>
      <c r="I105" s="198">
        <v>0.59689999999999999</v>
      </c>
      <c r="J105" s="121">
        <f t="shared" si="17"/>
        <v>0.10353115178406358</v>
      </c>
      <c r="K105" s="198">
        <v>0.63200000000000001</v>
      </c>
      <c r="L105" s="121">
        <f t="shared" si="18"/>
        <v>5.8803819735299134E-2</v>
      </c>
      <c r="M105" s="198"/>
      <c r="N105" s="121"/>
    </row>
    <row r="106" spans="2:14" x14ac:dyDescent="0.25">
      <c r="B106" s="119" t="s">
        <v>91</v>
      </c>
      <c r="C106" s="198">
        <v>0.13819999999999999</v>
      </c>
      <c r="D106" s="121"/>
      <c r="E106" s="198">
        <v>0.48170000000000002</v>
      </c>
      <c r="F106" s="121">
        <f t="shared" si="16"/>
        <v>2.4855282199710569</v>
      </c>
      <c r="G106" s="198">
        <v>0.57399999999999995</v>
      </c>
      <c r="H106" s="121">
        <f t="shared" si="16"/>
        <v>0.19161303716005795</v>
      </c>
      <c r="I106" s="198">
        <v>0.67</v>
      </c>
      <c r="J106" s="121">
        <f t="shared" si="17"/>
        <v>0.16724738675958206</v>
      </c>
      <c r="K106" s="198">
        <v>0.68180000000000007</v>
      </c>
      <c r="L106" s="121">
        <f>IFERROR(K106/I106-1,"-")</f>
        <v>1.7611940298507545E-2</v>
      </c>
      <c r="M106" s="198"/>
      <c r="N106" s="121"/>
    </row>
    <row r="107" spans="2:14" x14ac:dyDescent="0.25">
      <c r="B107" s="119" t="s">
        <v>93</v>
      </c>
      <c r="C107" s="198">
        <v>0.16600000000000001</v>
      </c>
      <c r="D107" s="121"/>
      <c r="E107" s="198">
        <v>0.55799999999999994</v>
      </c>
      <c r="F107" s="121">
        <f t="shared" si="16"/>
        <v>2.3614457831325297</v>
      </c>
      <c r="G107" s="198">
        <v>0.59920000000000007</v>
      </c>
      <c r="H107" s="121">
        <f t="shared" si="16"/>
        <v>7.3835125448028949E-2</v>
      </c>
      <c r="I107" s="198">
        <v>0.68140000000000001</v>
      </c>
      <c r="J107" s="121">
        <f t="shared" si="17"/>
        <v>0.13718291054739651</v>
      </c>
      <c r="K107" s="198">
        <v>0.68409999999999993</v>
      </c>
      <c r="L107" s="121">
        <f>IFERROR(K107/I107-1,"-")</f>
        <v>3.9624302905780784E-3</v>
      </c>
      <c r="M107" s="198"/>
      <c r="N107" s="121"/>
    </row>
    <row r="108" spans="2:14" x14ac:dyDescent="0.25">
      <c r="B108" s="119" t="s">
        <v>95</v>
      </c>
      <c r="C108" s="198">
        <v>0.17100000000000001</v>
      </c>
      <c r="D108" s="121"/>
      <c r="E108" s="198">
        <v>0.49049999999999999</v>
      </c>
      <c r="F108" s="121">
        <f t="shared" si="16"/>
        <v>1.8684210526315788</v>
      </c>
      <c r="G108" s="198">
        <v>0.56940000000000002</v>
      </c>
      <c r="H108" s="121">
        <f t="shared" si="16"/>
        <v>0.16085626911314987</v>
      </c>
      <c r="I108" s="198">
        <v>0.6583</v>
      </c>
      <c r="J108" s="121">
        <f t="shared" si="17"/>
        <v>0.15612925886898488</v>
      </c>
      <c r="K108" s="198">
        <v>0.68889999999999996</v>
      </c>
      <c r="L108" s="121">
        <f>IFERROR(K108/I108-1,"-")</f>
        <v>4.6483366246392155E-2</v>
      </c>
      <c r="M108" s="198"/>
      <c r="N108" s="121"/>
    </row>
    <row r="109" spans="2:14" ht="15.75" x14ac:dyDescent="0.25">
      <c r="B109" s="122" t="s">
        <v>32</v>
      </c>
      <c r="C109" s="205">
        <f>IFERROR(AVERAGE(C97:C108),"-")</f>
        <v>0.20132499999999998</v>
      </c>
      <c r="D109" s="124"/>
      <c r="E109" s="205">
        <f>IFERROR(AVERAGE(E97:E108),"-")</f>
        <v>0.29145833333333332</v>
      </c>
      <c r="F109" s="124">
        <f t="shared" si="16"/>
        <v>0.4477006498613354</v>
      </c>
      <c r="G109" s="205">
        <f>IFERROR(AVERAGE(G97:G108),"-")</f>
        <v>0.58211666666666662</v>
      </c>
      <c r="H109" s="124">
        <f t="shared" si="16"/>
        <v>0.99725518227305221</v>
      </c>
      <c r="I109" s="205">
        <f>IFERROR(AVERAGE(I97:I108),"-")</f>
        <v>0.62949166666666667</v>
      </c>
      <c r="J109" s="124">
        <f t="shared" si="17"/>
        <v>8.1384029547341807E-2</v>
      </c>
      <c r="K109" s="205">
        <f>IFERROR(AVERAGE(K97:K108),"-")</f>
        <v>0.69224999999999992</v>
      </c>
      <c r="L109" s="124">
        <v>9.9858269086105844E-2</v>
      </c>
      <c r="M109" s="205"/>
      <c r="N109" s="124"/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201"/>
      <c r="I112" s="201"/>
      <c r="J112" s="201"/>
    </row>
  </sheetData>
  <mergeCells count="33">
    <mergeCell ref="E95:F95"/>
    <mergeCell ref="G95:H95"/>
    <mergeCell ref="I95:J95"/>
    <mergeCell ref="K95:L95"/>
    <mergeCell ref="K51:L51"/>
    <mergeCell ref="E73:F73"/>
    <mergeCell ref="G73:H73"/>
    <mergeCell ref="I73:J73"/>
    <mergeCell ref="K73:L73"/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E29:F29"/>
    <mergeCell ref="G29:H29"/>
    <mergeCell ref="I29:J29"/>
    <mergeCell ref="K29:L29"/>
    <mergeCell ref="E51:F51"/>
    <mergeCell ref="G51:H51"/>
    <mergeCell ref="I51:J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056F-5E29-4171-8540-A9E72A90E5DB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E2DEA-DA9B-4E86-B0F2-89D77E9D1633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6"/>
    </row>
    <row r="5" spans="2:48" ht="50.25" customHeight="1" thickBot="1" x14ac:dyDescent="0.3">
      <c r="B5" s="283" t="s">
        <v>164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P5" s="283" t="s">
        <v>165</v>
      </c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D5" s="283" t="s">
        <v>166</v>
      </c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146"/>
      <c r="AV5" s="146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7" t="s">
        <v>264</v>
      </c>
      <c r="D7" s="207" t="s">
        <v>265</v>
      </c>
      <c r="E7" s="207" t="s">
        <v>266</v>
      </c>
      <c r="F7" s="92" t="s">
        <v>267</v>
      </c>
      <c r="G7" s="92" t="s">
        <v>268</v>
      </c>
      <c r="H7" s="14" t="str">
        <f>CONCATENATE("var. ",RIGHT(G7,2),"/",RIGHT(F7,2))</f>
        <v>var. 25/24</v>
      </c>
      <c r="I7" s="207" t="s">
        <v>226</v>
      </c>
      <c r="J7" s="208" t="s">
        <v>227</v>
      </c>
      <c r="K7" s="208" t="s">
        <v>228</v>
      </c>
      <c r="L7" s="13" t="s">
        <v>229</v>
      </c>
      <c r="M7" s="13" t="s">
        <v>230</v>
      </c>
      <c r="N7" s="14" t="str">
        <f>CONCATENATE("var. ",RIGHT(M7,2),"/",RIGHT(L7,2))</f>
        <v>var. 25/24</v>
      </c>
      <c r="P7" s="87"/>
      <c r="Q7" s="207" t="s">
        <v>264</v>
      </c>
      <c r="R7" s="208" t="s">
        <v>265</v>
      </c>
      <c r="S7" s="208" t="s">
        <v>266</v>
      </c>
      <c r="T7" s="92" t="s">
        <v>267</v>
      </c>
      <c r="U7" s="92" t="s">
        <v>268</v>
      </c>
      <c r="V7" s="14" t="str">
        <f>CONCATENATE("var. ",RIGHT(U7,2),"/",RIGHT(T7,2))</f>
        <v>var. 25/24</v>
      </c>
      <c r="W7" s="207" t="s">
        <v>226</v>
      </c>
      <c r="X7" s="207" t="s">
        <v>227</v>
      </c>
      <c r="Y7" s="207" t="s">
        <v>228</v>
      </c>
      <c r="Z7" s="13" t="s">
        <v>229</v>
      </c>
      <c r="AA7" s="13" t="s">
        <v>230</v>
      </c>
      <c r="AB7" s="14" t="str">
        <f>CONCATENATE("var. ",RIGHT(AA7,2),"/",RIGHT(Z7,2))</f>
        <v>var. 25/24</v>
      </c>
      <c r="AD7" s="87"/>
      <c r="AE7" s="207" t="s">
        <v>264</v>
      </c>
      <c r="AF7" s="208" t="s">
        <v>265</v>
      </c>
      <c r="AG7" s="208" t="s">
        <v>266</v>
      </c>
      <c r="AH7" s="92" t="s">
        <v>267</v>
      </c>
      <c r="AI7" s="92" t="s">
        <v>268</v>
      </c>
      <c r="AJ7" s="14" t="str">
        <f>CONCATENATE("var. ",RIGHT(AI7,2),"/",RIGHT(AH7,2))</f>
        <v>var. 25/24</v>
      </c>
      <c r="AK7" s="209" t="str">
        <f>CONCATENATE("dif. ",RIGHT(AI7,2),"/",RIGHT(AH7,2))</f>
        <v>dif. 25/24</v>
      </c>
      <c r="AL7" s="210" t="str">
        <f>CONCATENATE("cuota ",RIGHT(AI7,2))</f>
        <v>cuota 25</v>
      </c>
      <c r="AM7" s="207" t="s">
        <v>226</v>
      </c>
      <c r="AN7" s="208" t="s">
        <v>227</v>
      </c>
      <c r="AO7" s="208" t="s">
        <v>228</v>
      </c>
      <c r="AP7" s="13" t="s">
        <v>229</v>
      </c>
      <c r="AQ7" s="13" t="s">
        <v>230</v>
      </c>
      <c r="AR7" s="14" t="str">
        <f>CONCATENATE("var. ",RIGHT(AQ7,2),"/",RIGHT(AP7,2))</f>
        <v>var. 25/24</v>
      </c>
      <c r="AS7" s="209" t="str">
        <f>CONCATENATE("dif. ",RIGHT(AQ7,2),"/",RIGHT(AP7,2))</f>
        <v>dif. 25/24</v>
      </c>
      <c r="AT7" s="209" t="str">
        <f>CONCATENATE("var. ",RIGHT(AQ7,2),"/",RIGHT(AM7,2))</f>
        <v>var. 25/21</v>
      </c>
      <c r="AU7" s="209" t="str">
        <f>CONCATENATE("dif. ",RIGHT(AQ7,2),"/",RIGHT(AM7,2))</f>
        <v>dif. 25/21</v>
      </c>
      <c r="AV7" s="210" t="str">
        <f>CONCATENATE("cuota ",RIGHT(AQ7,2))</f>
        <v>cuota 25</v>
      </c>
    </row>
    <row r="8" spans="2:48" ht="15.75" x14ac:dyDescent="0.25">
      <c r="B8" s="211" t="s">
        <v>45</v>
      </c>
      <c r="C8" s="212">
        <v>90.584670330157934</v>
      </c>
      <c r="D8" s="213">
        <v>110.17778133236101</v>
      </c>
      <c r="E8" s="213">
        <v>115.14721060495427</v>
      </c>
      <c r="F8" s="214">
        <v>129.78644092662233</v>
      </c>
      <c r="G8" s="213">
        <v>139.1411998436148</v>
      </c>
      <c r="H8" s="136">
        <f>G8/F8-1</f>
        <v>7.207809113342889E-2</v>
      </c>
      <c r="I8" s="212">
        <v>92.87</v>
      </c>
      <c r="J8" s="215">
        <v>114.11</v>
      </c>
      <c r="K8" s="215">
        <v>113.04</v>
      </c>
      <c r="L8" s="215">
        <v>117.79</v>
      </c>
      <c r="M8" s="215">
        <v>136.43</v>
      </c>
      <c r="N8" s="136">
        <f t="shared" ref="N8:N18" si="0">M8/L8-1</f>
        <v>0.15824772900925366</v>
      </c>
      <c r="P8" s="211" t="s">
        <v>45</v>
      </c>
      <c r="Q8" s="212">
        <v>23.383694088966511</v>
      </c>
      <c r="R8" s="214">
        <v>80.274135499935539</v>
      </c>
      <c r="S8" s="214">
        <v>96.617752459881117</v>
      </c>
      <c r="T8" s="214">
        <v>111.62501094717922</v>
      </c>
      <c r="U8" s="214">
        <v>117.90823228983317</v>
      </c>
      <c r="V8" s="136">
        <f t="shared" ref="V8:V18" si="1">U8/T8-1</f>
        <v>5.6288651524765809E-2</v>
      </c>
      <c r="W8" s="212">
        <v>29.18</v>
      </c>
      <c r="X8" s="215">
        <v>84.83</v>
      </c>
      <c r="Y8" s="215">
        <v>86.09</v>
      </c>
      <c r="Z8" s="215">
        <v>93.88</v>
      </c>
      <c r="AA8" s="215">
        <v>104.41</v>
      </c>
      <c r="AB8" s="136">
        <f t="shared" ref="AB8:AB18" si="2">AA8/Z8-1</f>
        <v>0.11216446527481883</v>
      </c>
      <c r="AD8" s="67" t="s">
        <v>45</v>
      </c>
      <c r="AE8" s="216">
        <v>56615866.890000001</v>
      </c>
      <c r="AF8" s="135">
        <v>492361353.57999992</v>
      </c>
      <c r="AG8" s="135">
        <v>616175473.73000002</v>
      </c>
      <c r="AH8" s="135">
        <v>718268520.22000003</v>
      </c>
      <c r="AI8" s="135">
        <v>751352757.82999992</v>
      </c>
      <c r="AJ8" s="136">
        <f t="shared" ref="AJ8:AJ18" si="3">AI8/AH8-1</f>
        <v>4.6061099266700989E-2</v>
      </c>
      <c r="AK8" s="135">
        <f t="shared" ref="AK8:AK18" si="4">AI8-AH8</f>
        <v>33084237.609999895</v>
      </c>
      <c r="AL8" s="137">
        <f t="shared" ref="AL8:AL18" si="5">AI8/AI$8</f>
        <v>1</v>
      </c>
      <c r="AM8" s="217">
        <v>17250545.050000001</v>
      </c>
      <c r="AN8" s="218">
        <v>134270189.28999999</v>
      </c>
      <c r="AO8" s="218">
        <v>136442589.78999999</v>
      </c>
      <c r="AP8" s="218">
        <v>149094760.16</v>
      </c>
      <c r="AQ8" s="218">
        <v>164003214.69999999</v>
      </c>
      <c r="AR8" s="136">
        <f t="shared" ref="AR8:AR18" si="6">AQ8/AP8-1</f>
        <v>9.9993148813553701E-2</v>
      </c>
      <c r="AS8" s="135">
        <f t="shared" ref="AS8:AS18" si="7">AQ8-AP8</f>
        <v>14908454.539999992</v>
      </c>
      <c r="AT8" s="136">
        <f t="shared" ref="AT8:AT18" si="8">AQ8/AM8-1</f>
        <v>8.507132338406894</v>
      </c>
      <c r="AU8" s="135">
        <f t="shared" ref="AU8:AU18" si="9">AQ8-AM8</f>
        <v>146752669.64999998</v>
      </c>
      <c r="AV8" s="137">
        <f t="shared" ref="AV8:AV18" si="10">AQ8/AQ$8</f>
        <v>1</v>
      </c>
    </row>
    <row r="9" spans="2:48" x14ac:dyDescent="0.25">
      <c r="B9" s="15" t="s">
        <v>46</v>
      </c>
      <c r="C9" s="219">
        <v>122.07364130966276</v>
      </c>
      <c r="D9" s="220">
        <v>138.47819068494064</v>
      </c>
      <c r="E9" s="220">
        <v>144.14729830630409</v>
      </c>
      <c r="F9" s="220">
        <v>161.05311667006055</v>
      </c>
      <c r="G9" s="220">
        <v>171.19718617816648</v>
      </c>
      <c r="H9" s="76">
        <f>G9/F9-1</f>
        <v>6.298586278766316E-2</v>
      </c>
      <c r="I9" s="219">
        <v>124.76</v>
      </c>
      <c r="J9" s="220">
        <v>140.06</v>
      </c>
      <c r="K9" s="220">
        <v>137.96</v>
      </c>
      <c r="L9" s="220">
        <v>145.12</v>
      </c>
      <c r="M9" s="220">
        <v>166.89</v>
      </c>
      <c r="N9" s="76">
        <f t="shared" si="0"/>
        <v>0.15001378169790502</v>
      </c>
      <c r="P9" s="15" t="s">
        <v>46</v>
      </c>
      <c r="Q9" s="219">
        <v>33.475316768457311</v>
      </c>
      <c r="R9" s="220">
        <v>108.02336008476051</v>
      </c>
      <c r="S9" s="220">
        <v>125.56430854109689</v>
      </c>
      <c r="T9" s="220">
        <v>140.77016822969517</v>
      </c>
      <c r="U9" s="220">
        <v>150.22294144520126</v>
      </c>
      <c r="V9" s="76">
        <f t="shared" si="1"/>
        <v>6.7150400787203468E-2</v>
      </c>
      <c r="W9" s="219">
        <v>43.61</v>
      </c>
      <c r="X9" s="220">
        <v>114.11</v>
      </c>
      <c r="Y9" s="220">
        <v>113.69</v>
      </c>
      <c r="Z9" s="220">
        <v>122.55</v>
      </c>
      <c r="AA9" s="220">
        <v>137.08000000000001</v>
      </c>
      <c r="AB9" s="76">
        <f t="shared" si="2"/>
        <v>0.11856385148918824</v>
      </c>
      <c r="AD9" s="15" t="s">
        <v>46</v>
      </c>
      <c r="AE9" s="221">
        <v>27605298.399999999</v>
      </c>
      <c r="AF9" s="53">
        <v>241332511.66999999</v>
      </c>
      <c r="AG9" s="53">
        <v>296387288.58000004</v>
      </c>
      <c r="AH9" s="53">
        <v>339066491.99000001</v>
      </c>
      <c r="AI9" s="53">
        <v>343272401.31999999</v>
      </c>
      <c r="AJ9" s="76">
        <f t="shared" si="3"/>
        <v>1.2404379168567514E-2</v>
      </c>
      <c r="AK9" s="53">
        <f t="shared" si="4"/>
        <v>4205909.3299999833</v>
      </c>
      <c r="AL9" s="100">
        <f t="shared" si="5"/>
        <v>0.45687248465210045</v>
      </c>
      <c r="AM9" s="222">
        <v>8808303.9499999993</v>
      </c>
      <c r="AN9" s="223">
        <v>65945084.009999998</v>
      </c>
      <c r="AO9" s="223">
        <v>67102835.909999996</v>
      </c>
      <c r="AP9" s="223">
        <v>72467150.219999999</v>
      </c>
      <c r="AQ9" s="223">
        <v>77566730.25</v>
      </c>
      <c r="AR9" s="76">
        <f t="shared" si="6"/>
        <v>7.0370919989517944E-2</v>
      </c>
      <c r="AS9" s="53">
        <f t="shared" si="7"/>
        <v>5099580.0300000012</v>
      </c>
      <c r="AT9" s="76">
        <f t="shared" si="8"/>
        <v>7.8060914666778736</v>
      </c>
      <c r="AU9" s="53">
        <f t="shared" si="9"/>
        <v>68758426.299999997</v>
      </c>
      <c r="AV9" s="100">
        <f t="shared" si="10"/>
        <v>0.47295859652438876</v>
      </c>
    </row>
    <row r="10" spans="2:48" x14ac:dyDescent="0.25">
      <c r="B10" s="19" t="s">
        <v>47</v>
      </c>
      <c r="C10" s="219">
        <v>68.964460642436137</v>
      </c>
      <c r="D10" s="220">
        <v>94.816271969386904</v>
      </c>
      <c r="E10" s="220">
        <v>103.1843222724296</v>
      </c>
      <c r="F10" s="220">
        <v>117.50843304634407</v>
      </c>
      <c r="G10" s="220">
        <v>127.57324277599969</v>
      </c>
      <c r="H10" s="76">
        <f>G10/F10-1</f>
        <v>8.5651807863748486E-2</v>
      </c>
      <c r="I10" s="219">
        <v>70.88</v>
      </c>
      <c r="J10" s="220">
        <v>92.18</v>
      </c>
      <c r="K10" s="220">
        <v>96.55</v>
      </c>
      <c r="L10" s="220">
        <v>107.36</v>
      </c>
      <c r="M10" s="220">
        <v>122.54</v>
      </c>
      <c r="N10" s="76">
        <f t="shared" si="0"/>
        <v>0.14139344262295084</v>
      </c>
      <c r="P10" s="19" t="s">
        <v>47</v>
      </c>
      <c r="Q10" s="219">
        <v>13.878432986542276</v>
      </c>
      <c r="R10" s="220">
        <v>69.373898522393532</v>
      </c>
      <c r="S10" s="220">
        <v>87.154938551361127</v>
      </c>
      <c r="T10" s="220">
        <v>101.28797342830113</v>
      </c>
      <c r="U10" s="220">
        <v>106.71872740842107</v>
      </c>
      <c r="V10" s="76">
        <f t="shared" si="1"/>
        <v>5.3616967506652902E-2</v>
      </c>
      <c r="W10" s="219">
        <v>17.32</v>
      </c>
      <c r="X10" s="220">
        <v>66.67</v>
      </c>
      <c r="Y10" s="220">
        <v>72.989999999999995</v>
      </c>
      <c r="Z10" s="220">
        <v>84.8</v>
      </c>
      <c r="AA10" s="220">
        <v>91.42</v>
      </c>
      <c r="AB10" s="76">
        <f t="shared" si="2"/>
        <v>7.8066037735849081E-2</v>
      </c>
      <c r="AD10" s="19" t="s">
        <v>47</v>
      </c>
      <c r="AE10" s="221">
        <v>8424014.4399999995</v>
      </c>
      <c r="AF10" s="53">
        <v>117489817.65000001</v>
      </c>
      <c r="AG10" s="53">
        <v>150923495.41</v>
      </c>
      <c r="AH10" s="53">
        <v>177047015.80000001</v>
      </c>
      <c r="AI10" s="53">
        <v>187070211.78</v>
      </c>
      <c r="AJ10" s="76">
        <f t="shared" si="3"/>
        <v>5.6613187941685572E-2</v>
      </c>
      <c r="AK10" s="53">
        <f t="shared" si="4"/>
        <v>10023195.979999989</v>
      </c>
      <c r="AL10" s="100">
        <f t="shared" si="5"/>
        <v>0.24897787334977248</v>
      </c>
      <c r="AM10" s="222">
        <v>2437531.98</v>
      </c>
      <c r="AN10" s="223">
        <v>29244332.379999999</v>
      </c>
      <c r="AO10" s="223">
        <v>31025729.129999999</v>
      </c>
      <c r="AP10" s="223">
        <v>36675133.93</v>
      </c>
      <c r="AQ10" s="223">
        <v>39346309.310000002</v>
      </c>
      <c r="AR10" s="76">
        <f t="shared" si="6"/>
        <v>7.2833418552699536E-2</v>
      </c>
      <c r="AS10" s="53">
        <f t="shared" si="7"/>
        <v>2671175.3800000027</v>
      </c>
      <c r="AT10" s="76">
        <f t="shared" si="8"/>
        <v>15.141863833105486</v>
      </c>
      <c r="AU10" s="53">
        <f t="shared" si="9"/>
        <v>36908777.330000006</v>
      </c>
      <c r="AV10" s="100">
        <f t="shared" si="10"/>
        <v>0.23991181747244131</v>
      </c>
    </row>
    <row r="11" spans="2:48" x14ac:dyDescent="0.25">
      <c r="B11" s="19" t="s">
        <v>48</v>
      </c>
      <c r="C11" s="219">
        <v>55.508661601636732</v>
      </c>
      <c r="D11" s="220">
        <v>69.481315386908022</v>
      </c>
      <c r="E11" s="220">
        <v>81.329880287076975</v>
      </c>
      <c r="F11" s="220">
        <v>87.114057680234566</v>
      </c>
      <c r="G11" s="220">
        <v>106.45970092774107</v>
      </c>
      <c r="H11" s="76">
        <f>G11/F11-1</f>
        <v>0.2220725766043139</v>
      </c>
      <c r="I11" s="219">
        <v>55.03</v>
      </c>
      <c r="J11" s="220">
        <v>62.74</v>
      </c>
      <c r="K11" s="220">
        <v>67.989999999999995</v>
      </c>
      <c r="L11" s="220">
        <v>74.209999999999994</v>
      </c>
      <c r="M11" s="220">
        <v>97.62</v>
      </c>
      <c r="N11" s="76">
        <f t="shared" si="0"/>
        <v>0.31545613798679439</v>
      </c>
      <c r="P11" s="19" t="s">
        <v>48</v>
      </c>
      <c r="Q11" s="219">
        <v>19.267479021043098</v>
      </c>
      <c r="R11" s="220">
        <v>53.220600001587471</v>
      </c>
      <c r="S11" s="220">
        <v>61.958260589357408</v>
      </c>
      <c r="T11" s="220">
        <v>72.087356892410057</v>
      </c>
      <c r="U11" s="220">
        <v>78.739767333471875</v>
      </c>
      <c r="V11" s="76">
        <f t="shared" si="1"/>
        <v>9.2282623858584545E-2</v>
      </c>
      <c r="W11" s="219">
        <v>23.7</v>
      </c>
      <c r="X11" s="220">
        <v>40.520000000000003</v>
      </c>
      <c r="Y11" s="220">
        <v>40.85</v>
      </c>
      <c r="Z11" s="220">
        <v>47.78</v>
      </c>
      <c r="AA11" s="220">
        <v>56.78</v>
      </c>
      <c r="AB11" s="76">
        <f t="shared" si="2"/>
        <v>0.18836333193804933</v>
      </c>
      <c r="AD11" s="19" t="s">
        <v>48</v>
      </c>
      <c r="AE11" s="221">
        <v>545620.5</v>
      </c>
      <c r="AF11" s="53">
        <v>2549507.0500000003</v>
      </c>
      <c r="AG11" s="53">
        <v>3345799.33</v>
      </c>
      <c r="AH11" s="53">
        <v>3925063.3899999997</v>
      </c>
      <c r="AI11" s="53">
        <v>4266074.45</v>
      </c>
      <c r="AJ11" s="76">
        <f t="shared" si="3"/>
        <v>8.6880395580057224E-2</v>
      </c>
      <c r="AK11" s="53">
        <f t="shared" si="4"/>
        <v>341011.06000000052</v>
      </c>
      <c r="AL11" s="100">
        <f t="shared" si="5"/>
        <v>5.6778582437375397E-3</v>
      </c>
      <c r="AM11" s="222">
        <v>167765.01</v>
      </c>
      <c r="AN11" s="223">
        <v>498436.08</v>
      </c>
      <c r="AO11" s="223">
        <v>551506.75</v>
      </c>
      <c r="AP11" s="223">
        <v>644975.6</v>
      </c>
      <c r="AQ11" s="223">
        <v>769937.81</v>
      </c>
      <c r="AR11" s="76">
        <f t="shared" si="6"/>
        <v>0.19374718981617312</v>
      </c>
      <c r="AS11" s="53">
        <f t="shared" si="7"/>
        <v>124962.21000000008</v>
      </c>
      <c r="AT11" s="76">
        <f t="shared" si="8"/>
        <v>3.5893825536087647</v>
      </c>
      <c r="AU11" s="53">
        <f t="shared" si="9"/>
        <v>602172.80000000005</v>
      </c>
      <c r="AV11" s="100">
        <f t="shared" si="10"/>
        <v>4.6946507201605491E-3</v>
      </c>
    </row>
    <row r="12" spans="2:48" x14ac:dyDescent="0.25">
      <c r="B12" s="19" t="s">
        <v>49</v>
      </c>
      <c r="C12" s="219">
        <v>151.97699947276894</v>
      </c>
      <c r="D12" s="220">
        <v>262.19651840452684</v>
      </c>
      <c r="E12" s="220">
        <v>168.8332686173502</v>
      </c>
      <c r="F12" s="220">
        <v>214.55524781154062</v>
      </c>
      <c r="G12" s="220">
        <v>230.28519743038638</v>
      </c>
      <c r="H12" s="76">
        <f t="shared" ref="H12:H18" si="11">G12/F12-1</f>
        <v>7.3314215239622005E-2</v>
      </c>
      <c r="I12" s="219">
        <v>141.9</v>
      </c>
      <c r="J12" s="220">
        <v>388.77</v>
      </c>
      <c r="K12" s="220">
        <v>256.33</v>
      </c>
      <c r="L12" s="220">
        <v>174.59</v>
      </c>
      <c r="M12" s="220">
        <v>262.77</v>
      </c>
      <c r="N12" s="76">
        <f t="shared" si="0"/>
        <v>0.50506901884414912</v>
      </c>
      <c r="P12" s="19" t="s">
        <v>49</v>
      </c>
      <c r="Q12" s="219">
        <v>32.3401633540511</v>
      </c>
      <c r="R12" s="220">
        <v>138.02601792824649</v>
      </c>
      <c r="S12" s="220">
        <v>101.44374776468004</v>
      </c>
      <c r="T12" s="220">
        <v>143.19221969893474</v>
      </c>
      <c r="U12" s="220">
        <v>173.46539491016458</v>
      </c>
      <c r="V12" s="76">
        <f t="shared" si="1"/>
        <v>0.21141634143866161</v>
      </c>
      <c r="W12" s="219">
        <v>47.42</v>
      </c>
      <c r="X12" s="220">
        <v>223.57</v>
      </c>
      <c r="Y12" s="220">
        <v>129.36000000000001</v>
      </c>
      <c r="Z12" s="220">
        <v>107.03</v>
      </c>
      <c r="AA12" s="220">
        <v>168.05</v>
      </c>
      <c r="AB12" s="76">
        <f t="shared" si="2"/>
        <v>0.57012052695505933</v>
      </c>
      <c r="AD12" s="19" t="s">
        <v>49</v>
      </c>
      <c r="AE12" s="221">
        <v>4738639.5200000005</v>
      </c>
      <c r="AF12" s="53">
        <v>26715643.370000001</v>
      </c>
      <c r="AG12" s="53">
        <v>20097973.649999999</v>
      </c>
      <c r="AH12" s="53">
        <v>19200553.509999998</v>
      </c>
      <c r="AI12" s="53">
        <v>35179305.640000001</v>
      </c>
      <c r="AJ12" s="76">
        <f t="shared" si="3"/>
        <v>0.83220268216111459</v>
      </c>
      <c r="AK12" s="53">
        <f t="shared" si="4"/>
        <v>15978752.130000003</v>
      </c>
      <c r="AL12" s="100">
        <f t="shared" si="5"/>
        <v>4.6821290363799561E-2</v>
      </c>
      <c r="AM12" s="222">
        <v>1736995.8</v>
      </c>
      <c r="AN12" s="223">
        <v>11073437.92</v>
      </c>
      <c r="AO12" s="223">
        <v>6407073.4900000002</v>
      </c>
      <c r="AP12" s="223">
        <v>3024569.83</v>
      </c>
      <c r="AQ12" s="223">
        <v>8520305.2100000009</v>
      </c>
      <c r="AR12" s="76">
        <f t="shared" si="6"/>
        <v>1.8170304171816727</v>
      </c>
      <c r="AS12" s="53">
        <f t="shared" si="7"/>
        <v>5495735.3800000008</v>
      </c>
      <c r="AT12" s="76">
        <f t="shared" si="8"/>
        <v>3.9051962071526027</v>
      </c>
      <c r="AU12" s="53">
        <f t="shared" si="9"/>
        <v>6783309.4100000011</v>
      </c>
      <c r="AV12" s="100">
        <f t="shared" si="10"/>
        <v>5.195206219332725E-2</v>
      </c>
    </row>
    <row r="13" spans="2:48" x14ac:dyDescent="0.25">
      <c r="B13" s="19" t="s">
        <v>50</v>
      </c>
      <c r="C13" s="219">
        <v>35.697762787804997</v>
      </c>
      <c r="D13" s="220">
        <v>58.399946149883384</v>
      </c>
      <c r="E13" s="220">
        <v>65.357256314127284</v>
      </c>
      <c r="F13" s="220">
        <v>76.337633842276531</v>
      </c>
      <c r="G13" s="220">
        <v>83.697014830829275</v>
      </c>
      <c r="H13" s="76">
        <f t="shared" si="11"/>
        <v>9.6405673298155747E-2</v>
      </c>
      <c r="I13" s="219">
        <v>36.06</v>
      </c>
      <c r="J13" s="220">
        <v>59.35</v>
      </c>
      <c r="K13" s="220">
        <v>60.84</v>
      </c>
      <c r="L13" s="220">
        <v>67.150000000000006</v>
      </c>
      <c r="M13" s="220">
        <v>79.09</v>
      </c>
      <c r="N13" s="76">
        <f t="shared" si="0"/>
        <v>0.17781087118391659</v>
      </c>
      <c r="P13" s="19" t="s">
        <v>50</v>
      </c>
      <c r="Q13" s="219">
        <v>9.4250996878617919</v>
      </c>
      <c r="R13" s="220">
        <v>37.966849475116526</v>
      </c>
      <c r="S13" s="220">
        <v>53.813714630450498</v>
      </c>
      <c r="T13" s="220">
        <v>64.851766951100615</v>
      </c>
      <c r="U13" s="220">
        <v>69.740732290098933</v>
      </c>
      <c r="V13" s="76">
        <f t="shared" si="1"/>
        <v>7.5386771538309638E-2</v>
      </c>
      <c r="W13" s="219">
        <v>10.45</v>
      </c>
      <c r="X13" s="220">
        <v>40.24</v>
      </c>
      <c r="Y13" s="220">
        <v>43.3</v>
      </c>
      <c r="Z13" s="220">
        <v>50.47</v>
      </c>
      <c r="AA13" s="220">
        <v>56.62</v>
      </c>
      <c r="AB13" s="76">
        <f t="shared" si="2"/>
        <v>0.12185456706954634</v>
      </c>
      <c r="AD13" s="19" t="s">
        <v>50</v>
      </c>
      <c r="AE13" s="221">
        <v>3038637.54</v>
      </c>
      <c r="AF13" s="53">
        <v>40790583.579999998</v>
      </c>
      <c r="AG13" s="53">
        <v>60543878.520000003</v>
      </c>
      <c r="AH13" s="53">
        <v>75926196.460000008</v>
      </c>
      <c r="AI13" s="53">
        <v>81462565.799999997</v>
      </c>
      <c r="AJ13" s="76">
        <f t="shared" si="3"/>
        <v>7.2917775394118367E-2</v>
      </c>
      <c r="AK13" s="53">
        <f t="shared" si="4"/>
        <v>5536369.3399999887</v>
      </c>
      <c r="AL13" s="100">
        <f t="shared" si="5"/>
        <v>0.1084211975680691</v>
      </c>
      <c r="AM13" s="222">
        <v>814485.51</v>
      </c>
      <c r="AN13" s="223">
        <v>11085690.4</v>
      </c>
      <c r="AO13" s="223">
        <v>12213746.6</v>
      </c>
      <c r="AP13" s="223">
        <v>14860948.84</v>
      </c>
      <c r="AQ13" s="223">
        <v>16035531.720000001</v>
      </c>
      <c r="AR13" s="76">
        <f t="shared" si="6"/>
        <v>7.9038215705209414E-2</v>
      </c>
      <c r="AS13" s="53">
        <f t="shared" si="7"/>
        <v>1174582.8800000008</v>
      </c>
      <c r="AT13" s="76">
        <f t="shared" si="8"/>
        <v>18.687927560552918</v>
      </c>
      <c r="AU13" s="53">
        <f t="shared" si="9"/>
        <v>15221046.210000001</v>
      </c>
      <c r="AV13" s="100">
        <f t="shared" si="10"/>
        <v>9.7775715856135606E-2</v>
      </c>
    </row>
    <row r="14" spans="2:48" x14ac:dyDescent="0.25">
      <c r="B14" s="19" t="s">
        <v>51</v>
      </c>
      <c r="C14" s="219">
        <v>80.71710894836616</v>
      </c>
      <c r="D14" s="220">
        <v>91.05371411882858</v>
      </c>
      <c r="E14" s="220">
        <v>102.08548185039142</v>
      </c>
      <c r="F14" s="220">
        <v>113.90740283134383</v>
      </c>
      <c r="G14" s="220">
        <v>123.3782865254268</v>
      </c>
      <c r="H14" s="76">
        <f t="shared" si="11"/>
        <v>8.3145462530701097E-2</v>
      </c>
      <c r="I14" s="219">
        <v>81.34</v>
      </c>
      <c r="J14" s="220">
        <v>87.8</v>
      </c>
      <c r="K14" s="220">
        <v>96.52</v>
      </c>
      <c r="L14" s="220">
        <v>100.61</v>
      </c>
      <c r="M14" s="220">
        <v>117.69</v>
      </c>
      <c r="N14" s="76">
        <f t="shared" si="0"/>
        <v>0.16976443693469823</v>
      </c>
      <c r="P14" s="19" t="s">
        <v>51</v>
      </c>
      <c r="Q14" s="219">
        <v>29.975177511008599</v>
      </c>
      <c r="R14" s="220">
        <v>71.897327837073433</v>
      </c>
      <c r="S14" s="220">
        <v>87.051029174845695</v>
      </c>
      <c r="T14" s="220">
        <v>100.39952992321712</v>
      </c>
      <c r="U14" s="220">
        <v>105.24710602078052</v>
      </c>
      <c r="V14" s="76">
        <f t="shared" si="1"/>
        <v>4.8282856516068451E-2</v>
      </c>
      <c r="W14" s="219">
        <v>32.31</v>
      </c>
      <c r="X14" s="220">
        <v>69.349999999999994</v>
      </c>
      <c r="Y14" s="220">
        <v>75.05</v>
      </c>
      <c r="Z14" s="220">
        <v>82.2</v>
      </c>
      <c r="AA14" s="220">
        <v>90.08</v>
      </c>
      <c r="AB14" s="76">
        <f t="shared" si="2"/>
        <v>9.5863746958637419E-2</v>
      </c>
      <c r="AD14" s="19" t="s">
        <v>51</v>
      </c>
      <c r="AE14" s="221">
        <v>852475.08000000007</v>
      </c>
      <c r="AF14" s="53">
        <v>2775879.3899999997</v>
      </c>
      <c r="AG14" s="53">
        <v>3541227.29</v>
      </c>
      <c r="AH14" s="53">
        <v>4179002.14</v>
      </c>
      <c r="AI14" s="53">
        <v>4344644.99</v>
      </c>
      <c r="AJ14" s="76">
        <f t="shared" si="3"/>
        <v>3.9636938305085412E-2</v>
      </c>
      <c r="AK14" s="53">
        <f t="shared" si="4"/>
        <v>165642.85000000009</v>
      </c>
      <c r="AL14" s="100">
        <f t="shared" si="5"/>
        <v>5.7824303494245161E-3</v>
      </c>
      <c r="AM14" s="222">
        <v>229739.85</v>
      </c>
      <c r="AN14" s="223">
        <v>705295.53</v>
      </c>
      <c r="AO14" s="223">
        <v>763247.32</v>
      </c>
      <c r="AP14" s="223">
        <v>848304.64000000001</v>
      </c>
      <c r="AQ14" s="223">
        <v>929616.07</v>
      </c>
      <c r="AR14" s="76">
        <f t="shared" si="6"/>
        <v>9.5851686016947824E-2</v>
      </c>
      <c r="AS14" s="53">
        <f t="shared" si="7"/>
        <v>81311.429999999935</v>
      </c>
      <c r="AT14" s="76">
        <f t="shared" si="8"/>
        <v>3.0463858142155136</v>
      </c>
      <c r="AU14" s="53">
        <f t="shared" si="9"/>
        <v>699876.22</v>
      </c>
      <c r="AV14" s="100">
        <f t="shared" si="10"/>
        <v>5.6682795620834866E-3</v>
      </c>
    </row>
    <row r="15" spans="2:48" x14ac:dyDescent="0.25">
      <c r="B15" s="19" t="s">
        <v>52</v>
      </c>
      <c r="C15" s="219">
        <v>113.74643948297573</v>
      </c>
      <c r="D15" s="220">
        <v>120.67661473139741</v>
      </c>
      <c r="E15" s="220">
        <v>142.15611614450145</v>
      </c>
      <c r="F15" s="220">
        <v>170.8038440763282</v>
      </c>
      <c r="G15" s="220">
        <v>199.29059125049778</v>
      </c>
      <c r="H15" s="76">
        <f t="shared" si="11"/>
        <v>0.1667804804289974</v>
      </c>
      <c r="I15" s="219">
        <v>93.66</v>
      </c>
      <c r="J15" s="220">
        <v>125.05</v>
      </c>
      <c r="K15" s="220">
        <v>149.37</v>
      </c>
      <c r="L15" s="220">
        <v>162.44</v>
      </c>
      <c r="M15" s="220">
        <v>188.6</v>
      </c>
      <c r="N15" s="76">
        <f t="shared" si="0"/>
        <v>0.1610440778133464</v>
      </c>
      <c r="P15" s="19" t="s">
        <v>52</v>
      </c>
      <c r="Q15" s="219">
        <v>44.349548275298048</v>
      </c>
      <c r="R15" s="220">
        <v>91.425803886412353</v>
      </c>
      <c r="S15" s="220">
        <v>114.5678298740018</v>
      </c>
      <c r="T15" s="220">
        <v>149.94907557914297</v>
      </c>
      <c r="U15" s="220">
        <v>168.77931938641282</v>
      </c>
      <c r="V15" s="76">
        <f t="shared" si="1"/>
        <v>0.12557759182270689</v>
      </c>
      <c r="W15" s="219">
        <v>43.4</v>
      </c>
      <c r="X15" s="220">
        <v>86.79</v>
      </c>
      <c r="Y15" s="220">
        <v>115.01</v>
      </c>
      <c r="Z15" s="220">
        <v>132.63</v>
      </c>
      <c r="AA15" s="220">
        <v>149.19999999999999</v>
      </c>
      <c r="AB15" s="76">
        <f t="shared" si="2"/>
        <v>0.12493402699238487</v>
      </c>
      <c r="AD15" s="19" t="s">
        <v>52</v>
      </c>
      <c r="AE15" s="221">
        <v>3025055.5</v>
      </c>
      <c r="AF15" s="53">
        <v>17391855.379999999</v>
      </c>
      <c r="AG15" s="53">
        <v>24540178.030000001</v>
      </c>
      <c r="AH15" s="53">
        <v>32440952.190000001</v>
      </c>
      <c r="AI15" s="53">
        <v>36678911.149999999</v>
      </c>
      <c r="AJ15" s="76">
        <f t="shared" si="3"/>
        <v>0.13063608414386674</v>
      </c>
      <c r="AK15" s="53">
        <f t="shared" si="4"/>
        <v>4237958.9599999972</v>
      </c>
      <c r="AL15" s="100">
        <f t="shared" si="5"/>
        <v>4.8817164464709295E-2</v>
      </c>
      <c r="AM15" s="222">
        <v>833343.83</v>
      </c>
      <c r="AN15" s="223">
        <v>4480902.95</v>
      </c>
      <c r="AO15" s="223">
        <v>6159023.8799999999</v>
      </c>
      <c r="AP15" s="223">
        <v>7114270.9400000004</v>
      </c>
      <c r="AQ15" s="223">
        <v>8106180.3099999996</v>
      </c>
      <c r="AR15" s="76">
        <f t="shared" si="6"/>
        <v>0.1394253013928648</v>
      </c>
      <c r="AS15" s="53">
        <f t="shared" si="7"/>
        <v>991909.36999999918</v>
      </c>
      <c r="AT15" s="76">
        <f t="shared" si="8"/>
        <v>8.7272938470067025</v>
      </c>
      <c r="AU15" s="53">
        <f t="shared" si="9"/>
        <v>7272836.4799999995</v>
      </c>
      <c r="AV15" s="100">
        <f t="shared" si="10"/>
        <v>4.9426959860683753E-2</v>
      </c>
    </row>
    <row r="16" spans="2:48" x14ac:dyDescent="0.25">
      <c r="B16" s="19" t="s">
        <v>53</v>
      </c>
      <c r="C16" s="219">
        <v>62.616337783611286</v>
      </c>
      <c r="D16" s="220">
        <v>76.934820129380967</v>
      </c>
      <c r="E16" s="220">
        <v>89.482167494393067</v>
      </c>
      <c r="F16" s="220">
        <v>100.5936159727611</v>
      </c>
      <c r="G16" s="220">
        <v>110.99423890863363</v>
      </c>
      <c r="H16" s="76">
        <f t="shared" si="11"/>
        <v>0.10339247511182847</v>
      </c>
      <c r="I16" s="219">
        <v>63.7</v>
      </c>
      <c r="J16" s="220">
        <v>76.17</v>
      </c>
      <c r="K16" s="220">
        <v>83.36</v>
      </c>
      <c r="L16" s="220">
        <v>92.62</v>
      </c>
      <c r="M16" s="220">
        <v>103.36</v>
      </c>
      <c r="N16" s="76">
        <f t="shared" si="0"/>
        <v>0.11595767652774769</v>
      </c>
      <c r="P16" s="19" t="s">
        <v>53</v>
      </c>
      <c r="Q16" s="219">
        <v>25.47883142169573</v>
      </c>
      <c r="R16" s="220">
        <v>57.382734580348775</v>
      </c>
      <c r="S16" s="220">
        <v>68.966765737649723</v>
      </c>
      <c r="T16" s="220">
        <v>82.584552070694045</v>
      </c>
      <c r="U16" s="220">
        <v>87.284605740314674</v>
      </c>
      <c r="V16" s="76">
        <f t="shared" si="1"/>
        <v>5.6912019884751475E-2</v>
      </c>
      <c r="W16" s="219">
        <v>24.79</v>
      </c>
      <c r="X16" s="220">
        <v>53.48</v>
      </c>
      <c r="Y16" s="220">
        <v>53.65</v>
      </c>
      <c r="Z16" s="220">
        <v>67.52</v>
      </c>
      <c r="AA16" s="220">
        <v>73.47</v>
      </c>
      <c r="AB16" s="76">
        <f t="shared" si="2"/>
        <v>8.8122037914692086E-2</v>
      </c>
      <c r="AD16" s="19" t="s">
        <v>53</v>
      </c>
      <c r="AE16" s="221">
        <v>3242170.21</v>
      </c>
      <c r="AF16" s="53">
        <v>9235271.0299999993</v>
      </c>
      <c r="AG16" s="53">
        <v>12608925.98</v>
      </c>
      <c r="AH16" s="53">
        <v>14690021.879999999</v>
      </c>
      <c r="AI16" s="53">
        <v>14747578.059999999</v>
      </c>
      <c r="AJ16" s="76">
        <f t="shared" si="3"/>
        <v>3.9180459001466605E-3</v>
      </c>
      <c r="AK16" s="53">
        <f t="shared" si="4"/>
        <v>57556.179999999702</v>
      </c>
      <c r="AL16" s="100">
        <f t="shared" si="5"/>
        <v>1.9628034776358359E-2</v>
      </c>
      <c r="AM16" s="222">
        <v>930378.21</v>
      </c>
      <c r="AN16" s="223">
        <v>2246107.6800000002</v>
      </c>
      <c r="AO16" s="223">
        <v>2453024.0299999998</v>
      </c>
      <c r="AP16" s="223">
        <v>2977849.61</v>
      </c>
      <c r="AQ16" s="223">
        <v>3103330.61</v>
      </c>
      <c r="AR16" s="76">
        <f t="shared" si="6"/>
        <v>4.2138125303111007E-2</v>
      </c>
      <c r="AS16" s="53">
        <f t="shared" si="7"/>
        <v>125481</v>
      </c>
      <c r="AT16" s="76">
        <f t="shared" si="8"/>
        <v>2.3355581382328374</v>
      </c>
      <c r="AU16" s="53">
        <f t="shared" si="9"/>
        <v>2172952.4</v>
      </c>
      <c r="AV16" s="100">
        <f t="shared" si="10"/>
        <v>1.8922376708753626E-2</v>
      </c>
    </row>
    <row r="17" spans="2:48" x14ac:dyDescent="0.25">
      <c r="B17" s="19" t="s">
        <v>54</v>
      </c>
      <c r="C17" s="219">
        <v>85.997134235558178</v>
      </c>
      <c r="D17" s="220">
        <v>111.64872110673139</v>
      </c>
      <c r="E17" s="220">
        <v>127.35297791593524</v>
      </c>
      <c r="F17" s="220">
        <v>141.89089766522235</v>
      </c>
      <c r="G17" s="220">
        <v>121.13211758674434</v>
      </c>
      <c r="H17" s="76">
        <f t="shared" si="11"/>
        <v>-0.14630099900739446</v>
      </c>
      <c r="I17" s="219">
        <v>79.87</v>
      </c>
      <c r="J17" s="220">
        <v>119.88</v>
      </c>
      <c r="K17" s="220">
        <v>135.06</v>
      </c>
      <c r="L17" s="220">
        <v>134.41999999999999</v>
      </c>
      <c r="M17" s="220">
        <v>120.03</v>
      </c>
      <c r="N17" s="76">
        <f t="shared" si="0"/>
        <v>-0.1070525219461389</v>
      </c>
      <c r="P17" s="19" t="s">
        <v>54</v>
      </c>
      <c r="Q17" s="219">
        <v>24.489947270547862</v>
      </c>
      <c r="R17" s="220">
        <v>81.086972187217526</v>
      </c>
      <c r="S17" s="220">
        <v>108.03544046060486</v>
      </c>
      <c r="T17" s="220">
        <v>124.71863496727984</v>
      </c>
      <c r="U17" s="220">
        <v>105.40114047121686</v>
      </c>
      <c r="V17" s="76">
        <f t="shared" si="1"/>
        <v>-0.15488859785172404</v>
      </c>
      <c r="W17" s="219">
        <v>24.62</v>
      </c>
      <c r="X17" s="220">
        <v>88.41</v>
      </c>
      <c r="Y17" s="220">
        <v>102.34</v>
      </c>
      <c r="Z17" s="220">
        <v>104.71</v>
      </c>
      <c r="AA17" s="220">
        <v>95.11</v>
      </c>
      <c r="AB17" s="76">
        <f t="shared" si="2"/>
        <v>-9.1681787794861913E-2</v>
      </c>
      <c r="AD17" s="19" t="s">
        <v>54</v>
      </c>
      <c r="AE17" s="221">
        <v>3276284.6900000004</v>
      </c>
      <c r="AF17" s="53">
        <v>26475929.59</v>
      </c>
      <c r="AG17" s="53">
        <v>34912913.400000006</v>
      </c>
      <c r="AH17" s="53">
        <v>41076956.300000004</v>
      </c>
      <c r="AI17" s="53">
        <v>34667813.229999997</v>
      </c>
      <c r="AJ17" s="76">
        <f t="shared" si="3"/>
        <v>-0.156027701351378</v>
      </c>
      <c r="AK17" s="53">
        <f t="shared" si="4"/>
        <v>-6409143.0700000077</v>
      </c>
      <c r="AL17" s="100">
        <f t="shared" si="5"/>
        <v>4.6140528358643344E-2</v>
      </c>
      <c r="AM17" s="222">
        <v>724543.83</v>
      </c>
      <c r="AN17" s="223">
        <v>7216600.6299999999</v>
      </c>
      <c r="AO17" s="223">
        <v>8000648.9800000004</v>
      </c>
      <c r="AP17" s="223">
        <v>8550404.7100000009</v>
      </c>
      <c r="AQ17" s="223">
        <v>7820928.0800000001</v>
      </c>
      <c r="AR17" s="76">
        <f t="shared" si="6"/>
        <v>-8.5314865756804692E-2</v>
      </c>
      <c r="AS17" s="53">
        <f t="shared" si="7"/>
        <v>-729476.63000000082</v>
      </c>
      <c r="AT17" s="76">
        <f t="shared" si="8"/>
        <v>9.7942787670968094</v>
      </c>
      <c r="AU17" s="53">
        <f t="shared" si="9"/>
        <v>7096384.25</v>
      </c>
      <c r="AV17" s="100">
        <f t="shared" si="10"/>
        <v>4.7687651088463699E-2</v>
      </c>
    </row>
    <row r="18" spans="2:48" x14ac:dyDescent="0.25">
      <c r="B18" s="23" t="s">
        <v>55</v>
      </c>
      <c r="C18" s="219">
        <v>79.223179811833091</v>
      </c>
      <c r="D18" s="220">
        <v>64.379854400943501</v>
      </c>
      <c r="E18" s="220">
        <v>75.008276742047869</v>
      </c>
      <c r="F18" s="220">
        <v>81.909484497778678</v>
      </c>
      <c r="G18" s="220">
        <v>77.891413721430183</v>
      </c>
      <c r="H18" s="76">
        <f t="shared" si="11"/>
        <v>-4.9055012383303009E-2</v>
      </c>
      <c r="I18" s="219">
        <v>75.790000000000006</v>
      </c>
      <c r="J18" s="220">
        <v>55.68</v>
      </c>
      <c r="K18" s="220">
        <v>63.88</v>
      </c>
      <c r="L18" s="220">
        <v>65.540000000000006</v>
      </c>
      <c r="M18" s="220">
        <v>66.459999999999994</v>
      </c>
      <c r="N18" s="76">
        <f t="shared" si="0"/>
        <v>1.4037229173023968E-2</v>
      </c>
      <c r="P18" s="23" t="s">
        <v>55</v>
      </c>
      <c r="Q18" s="219">
        <v>13.880185928421083</v>
      </c>
      <c r="R18" s="220">
        <v>43.792971994046155</v>
      </c>
      <c r="S18" s="220">
        <v>63.035098959434535</v>
      </c>
      <c r="T18" s="220">
        <v>69.813497585225505</v>
      </c>
      <c r="U18" s="220">
        <v>63.233994191168023</v>
      </c>
      <c r="V18" s="76">
        <f t="shared" si="1"/>
        <v>-9.4244001828235113E-2</v>
      </c>
      <c r="W18" s="219">
        <v>16.86</v>
      </c>
      <c r="X18" s="220">
        <v>40.869999999999997</v>
      </c>
      <c r="Y18" s="220">
        <v>48.01</v>
      </c>
      <c r="Z18" s="220">
        <v>50.45</v>
      </c>
      <c r="AA18" s="220">
        <v>47.62</v>
      </c>
      <c r="AB18" s="76">
        <f t="shared" si="2"/>
        <v>-5.6095143706640371E-2</v>
      </c>
      <c r="AD18" s="23" t="s">
        <v>55</v>
      </c>
      <c r="AE18" s="221">
        <v>1867671.01</v>
      </c>
      <c r="AF18" s="53">
        <v>7604354.8499999996</v>
      </c>
      <c r="AG18" s="53">
        <v>9273793.5500000007</v>
      </c>
      <c r="AH18" s="53">
        <v>10716266.550000001</v>
      </c>
      <c r="AI18" s="53">
        <v>9663251.3699999992</v>
      </c>
      <c r="AJ18" s="76">
        <f t="shared" si="3"/>
        <v>-9.8263250086850551E-2</v>
      </c>
      <c r="AK18" s="53">
        <f t="shared" si="4"/>
        <v>-1053015.1800000016</v>
      </c>
      <c r="AL18" s="100">
        <f t="shared" si="5"/>
        <v>1.2861137820148114E-2</v>
      </c>
      <c r="AM18" s="222">
        <v>567457.06999999995</v>
      </c>
      <c r="AN18" s="223">
        <v>1774301.71</v>
      </c>
      <c r="AO18" s="223">
        <v>1765753.7</v>
      </c>
      <c r="AP18" s="223">
        <v>1931151.84</v>
      </c>
      <c r="AQ18" s="223">
        <v>1804345.33</v>
      </c>
      <c r="AR18" s="76">
        <f t="shared" si="6"/>
        <v>-6.5663666301868817E-2</v>
      </c>
      <c r="AS18" s="53">
        <f t="shared" si="7"/>
        <v>-126806.51000000001</v>
      </c>
      <c r="AT18" s="76">
        <f t="shared" si="8"/>
        <v>2.1797036734426452</v>
      </c>
      <c r="AU18" s="53">
        <f t="shared" si="9"/>
        <v>1236888.2600000002</v>
      </c>
      <c r="AV18" s="100">
        <f t="shared" si="10"/>
        <v>1.1001890013562034E-2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4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81" t="s">
        <v>167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P21" s="281" t="s">
        <v>168</v>
      </c>
      <c r="Q21" s="281"/>
      <c r="R21" s="281"/>
      <c r="S21" s="281"/>
      <c r="T21" s="281"/>
      <c r="U21" s="281"/>
      <c r="V21" s="281"/>
      <c r="W21" s="281"/>
      <c r="X21" s="225"/>
      <c r="Y21" s="225"/>
      <c r="Z21" s="225"/>
      <c r="AA21" s="225"/>
      <c r="AB21" s="225"/>
      <c r="AD21" s="319" t="s">
        <v>169</v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</row>
    <row r="22" spans="2:48" ht="24" customHeight="1" x14ac:dyDescent="0.25">
      <c r="B22" s="281" t="s">
        <v>170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P22" s="320" t="s">
        <v>171</v>
      </c>
      <c r="Q22" s="320"/>
      <c r="R22" s="320"/>
      <c r="S22" s="320"/>
      <c r="T22" s="320"/>
      <c r="U22" s="320"/>
      <c r="V22" s="320"/>
      <c r="W22" s="320"/>
      <c r="X22" s="226"/>
      <c r="Y22" s="226"/>
      <c r="Z22" s="226"/>
      <c r="AA22" s="226"/>
      <c r="AB22" s="226"/>
      <c r="AQ22" s="53">
        <f>AQ11/M11</f>
        <v>7887.0908625281709</v>
      </c>
    </row>
    <row r="23" spans="2:48" x14ac:dyDescent="0.25"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</row>
    <row r="27" spans="2:48" ht="50.25" customHeight="1" thickBot="1" x14ac:dyDescent="0.3">
      <c r="B27" s="283" t="s">
        <v>172</v>
      </c>
      <c r="C27" s="283"/>
      <c r="D27" s="283"/>
      <c r="E27" s="283"/>
      <c r="F27" s="283"/>
      <c r="G27" s="283"/>
      <c r="H27" s="283"/>
      <c r="I27" s="146"/>
      <c r="P27" s="283" t="s">
        <v>173</v>
      </c>
      <c r="Q27" s="283"/>
      <c r="R27" s="283"/>
      <c r="S27" s="283"/>
      <c r="T27" s="283"/>
      <c r="U27" s="283"/>
      <c r="V27" s="283"/>
      <c r="W27" s="283"/>
      <c r="AE27" s="283" t="s">
        <v>174</v>
      </c>
      <c r="AF27" s="283"/>
      <c r="AG27" s="283"/>
      <c r="AH27" s="283"/>
      <c r="AI27" s="283"/>
      <c r="AJ27" s="283"/>
      <c r="AK27" s="283"/>
      <c r="AL27" s="146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7">
        <v>2020</v>
      </c>
      <c r="D29" s="187">
        <v>2021</v>
      </c>
      <c r="E29" s="187">
        <v>2022</v>
      </c>
      <c r="F29" s="187">
        <v>2023</v>
      </c>
      <c r="G29" s="187">
        <v>2024</v>
      </c>
      <c r="H29" s="14" t="str">
        <f>CONCATENATE("var. ",RIGHT(G29,2),"/",RIGHT(F29,2))</f>
        <v>var. 24/23</v>
      </c>
      <c r="I29" s="209" t="str">
        <f>CONCATENATE("dif. ",RIGHT(G29,2),"/",RIGHT(F29,2))</f>
        <v>dif. 24/23</v>
      </c>
      <c r="P29" s="87"/>
      <c r="Q29" s="187">
        <v>2020</v>
      </c>
      <c r="R29" s="187">
        <v>2021</v>
      </c>
      <c r="S29" s="187">
        <v>2022</v>
      </c>
      <c r="T29" s="187">
        <v>2023</v>
      </c>
      <c r="U29" s="187">
        <v>2024</v>
      </c>
      <c r="V29" s="14" t="str">
        <f>CONCATENATE("var. ",RIGHT(U29,2),"/",RIGHT(T29,2))</f>
        <v>var. 24/23</v>
      </c>
      <c r="W29" s="209" t="str">
        <f>CONCATENATE("dif. ",RIGHT(U29,2),"/",RIGHT(T29,2))</f>
        <v>dif. 24/23</v>
      </c>
      <c r="AE29" s="87"/>
      <c r="AF29" s="187">
        <v>2020</v>
      </c>
      <c r="AG29" s="187">
        <v>2021</v>
      </c>
      <c r="AH29" s="187">
        <v>2022</v>
      </c>
      <c r="AI29" s="187">
        <v>2023</v>
      </c>
      <c r="AJ29" s="187">
        <v>2024</v>
      </c>
      <c r="AK29" s="14" t="str">
        <f>CONCATENATE("var. ",RIGHT(AJ29,2),"/",RIGHT(AI29,2))</f>
        <v>var. 24/23</v>
      </c>
      <c r="AL29" s="209" t="str">
        <f>CONCATENATE("dif. ",RIGHT(AJ29,2),"/",RIGHT(AI29,2))</f>
        <v>dif. 24/23</v>
      </c>
    </row>
    <row r="30" spans="2:48" ht="15.75" x14ac:dyDescent="0.25">
      <c r="B30" s="211" t="s">
        <v>45</v>
      </c>
      <c r="C30" s="212">
        <v>95.05</v>
      </c>
      <c r="D30" s="212">
        <v>99.07</v>
      </c>
      <c r="E30" s="212">
        <v>105.63</v>
      </c>
      <c r="F30" s="212">
        <v>113.88</v>
      </c>
      <c r="G30" s="212">
        <v>125.25</v>
      </c>
      <c r="H30" s="136">
        <f>G30/F30-1</f>
        <v>9.984193888303472E-2</v>
      </c>
      <c r="I30" s="212">
        <f>G30-F30</f>
        <v>11.370000000000005</v>
      </c>
      <c r="P30" s="211" t="s">
        <v>45</v>
      </c>
      <c r="Q30" s="212">
        <v>47.83</v>
      </c>
      <c r="R30" s="212">
        <v>53</v>
      </c>
      <c r="S30" s="212">
        <v>80.58</v>
      </c>
      <c r="T30" s="212">
        <v>93.24</v>
      </c>
      <c r="U30" s="212">
        <v>104.71</v>
      </c>
      <c r="V30" s="136">
        <f>U30/T30-1</f>
        <v>0.12301587301587302</v>
      </c>
      <c r="W30" s="212">
        <f>U30-T30</f>
        <v>11.469999999999999</v>
      </c>
      <c r="AE30" s="211" t="s">
        <v>45</v>
      </c>
      <c r="AF30" s="217">
        <v>477122731.20999998</v>
      </c>
      <c r="AG30" s="217">
        <v>651901800.17999995</v>
      </c>
      <c r="AH30" s="217">
        <v>1528879517.8</v>
      </c>
      <c r="AI30" s="217">
        <v>1797799676.5999999</v>
      </c>
      <c r="AJ30" s="217">
        <v>2045218052.5</v>
      </c>
      <c r="AK30" s="136">
        <f>AJ30/AI30-1</f>
        <v>0.13762288375082909</v>
      </c>
      <c r="AL30" s="135">
        <f>AJ30-AI30</f>
        <v>247418375.9000001</v>
      </c>
    </row>
    <row r="31" spans="2:48" ht="15.75" customHeight="1" x14ac:dyDescent="0.25">
      <c r="B31" s="15" t="s">
        <v>46</v>
      </c>
      <c r="C31" s="219">
        <v>119.42</v>
      </c>
      <c r="D31" s="219">
        <v>126.49</v>
      </c>
      <c r="E31" s="219">
        <v>131.02000000000001</v>
      </c>
      <c r="F31" s="219">
        <v>139.02000000000001</v>
      </c>
      <c r="G31" s="219">
        <v>151.54</v>
      </c>
      <c r="H31" s="76">
        <f t="shared" ref="H31:H35" si="12">G31/F31-1</f>
        <v>9.0058984318802882E-2</v>
      </c>
      <c r="I31" s="220">
        <f t="shared" ref="I31:I40" si="13">G31-F31</f>
        <v>12.519999999999982</v>
      </c>
      <c r="P31" s="15" t="s">
        <v>46</v>
      </c>
      <c r="Q31" s="219">
        <v>61.17</v>
      </c>
      <c r="R31" s="220">
        <v>72.88</v>
      </c>
      <c r="S31" s="220">
        <v>107.72</v>
      </c>
      <c r="T31" s="220">
        <v>119.35</v>
      </c>
      <c r="U31" s="220">
        <v>131.18</v>
      </c>
      <c r="V31" s="76">
        <f t="shared" ref="V31:V40" si="14">U31/T31-1</f>
        <v>9.9120234604105573E-2</v>
      </c>
      <c r="W31" s="220">
        <f t="shared" ref="W31:W40" si="15">U31-T31</f>
        <v>11.830000000000013</v>
      </c>
      <c r="AE31" s="15" t="s">
        <v>46</v>
      </c>
      <c r="AF31" s="222">
        <v>217815325.03999999</v>
      </c>
      <c r="AG31" s="223">
        <v>333738906.93000001</v>
      </c>
      <c r="AH31" s="223">
        <v>743382276.49000001</v>
      </c>
      <c r="AI31" s="223">
        <v>857710368.34000003</v>
      </c>
      <c r="AJ31" s="223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9">
        <v>89.5</v>
      </c>
      <c r="D32" s="219">
        <v>85.87</v>
      </c>
      <c r="E32" s="219">
        <v>93.47</v>
      </c>
      <c r="F32" s="219">
        <v>101.28999999999999</v>
      </c>
      <c r="G32" s="219">
        <v>115.79999999999998</v>
      </c>
      <c r="H32" s="76">
        <f t="shared" si="12"/>
        <v>0.14325204857340301</v>
      </c>
      <c r="I32" s="220">
        <f t="shared" si="13"/>
        <v>14.509999999999991</v>
      </c>
      <c r="P32" s="19" t="s">
        <v>47</v>
      </c>
      <c r="Q32" s="219">
        <v>44.55</v>
      </c>
      <c r="R32" s="220">
        <v>43.14</v>
      </c>
      <c r="S32" s="220">
        <v>71.23</v>
      </c>
      <c r="T32" s="220">
        <v>83.79</v>
      </c>
      <c r="U32" s="220">
        <v>97.120000000000019</v>
      </c>
      <c r="V32" s="76">
        <f t="shared" si="14"/>
        <v>0.15908819668218177</v>
      </c>
      <c r="W32" s="220">
        <f t="shared" si="15"/>
        <v>13.330000000000013</v>
      </c>
      <c r="AE32" s="19" t="s">
        <v>47</v>
      </c>
      <c r="AF32" s="222">
        <v>122348722.31</v>
      </c>
      <c r="AG32" s="223">
        <v>137154616.22</v>
      </c>
      <c r="AH32" s="223">
        <v>381071528.48000002</v>
      </c>
      <c r="AI32" s="223">
        <v>437636228.67000002</v>
      </c>
      <c r="AJ32" s="223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9">
        <v>70.819999999999993</v>
      </c>
      <c r="D33" s="219">
        <v>66.41</v>
      </c>
      <c r="E33" s="219">
        <v>77.45</v>
      </c>
      <c r="F33" s="219">
        <v>80.180000000000007</v>
      </c>
      <c r="G33" s="219">
        <v>89.86</v>
      </c>
      <c r="H33" s="76">
        <f t="shared" si="12"/>
        <v>0.12072836118732844</v>
      </c>
      <c r="I33" s="220">
        <f t="shared" si="13"/>
        <v>9.6799999999999926</v>
      </c>
      <c r="P33" s="19" t="s">
        <v>48</v>
      </c>
      <c r="Q33" s="219">
        <v>38.090000000000003</v>
      </c>
      <c r="R33" s="220">
        <v>36.92</v>
      </c>
      <c r="S33" s="220">
        <v>53.920000000000009</v>
      </c>
      <c r="T33" s="220">
        <v>54.70000000000001</v>
      </c>
      <c r="U33" s="220">
        <v>64.64</v>
      </c>
      <c r="V33" s="76">
        <f t="shared" si="14"/>
        <v>0.18171846435100525</v>
      </c>
      <c r="W33" s="220">
        <f t="shared" si="15"/>
        <v>9.9399999999999906</v>
      </c>
      <c r="AE33" s="19" t="s">
        <v>48</v>
      </c>
      <c r="AF33" s="222">
        <v>2812428.07</v>
      </c>
      <c r="AG33" s="223">
        <v>4381169.17</v>
      </c>
      <c r="AH33" s="223">
        <v>8179727.9699999997</v>
      </c>
      <c r="AI33" s="223">
        <v>8858381.8200000003</v>
      </c>
      <c r="AJ33" s="223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9">
        <v>135.87</v>
      </c>
      <c r="D34" s="219">
        <v>154.08000000000001</v>
      </c>
      <c r="E34" s="219">
        <v>185.51</v>
      </c>
      <c r="F34" s="219">
        <v>208.15999999999997</v>
      </c>
      <c r="G34" s="219">
        <v>202.39</v>
      </c>
      <c r="H34" s="76">
        <f t="shared" si="12"/>
        <v>-2.7719062259800031E-2</v>
      </c>
      <c r="I34" s="220">
        <f t="shared" si="13"/>
        <v>-5.7699999999999818</v>
      </c>
      <c r="P34" s="19" t="s">
        <v>49</v>
      </c>
      <c r="Q34" s="219">
        <v>44.86</v>
      </c>
      <c r="R34" s="220">
        <v>46.13</v>
      </c>
      <c r="S34" s="220">
        <v>94.79</v>
      </c>
      <c r="T34" s="220">
        <v>114.31</v>
      </c>
      <c r="U34" s="220">
        <v>127.83</v>
      </c>
      <c r="V34" s="76">
        <f t="shared" si="14"/>
        <v>0.11827486659084951</v>
      </c>
      <c r="W34" s="220">
        <f t="shared" si="15"/>
        <v>13.519999999999996</v>
      </c>
      <c r="AE34" s="19" t="s">
        <v>49</v>
      </c>
      <c r="AF34" s="222">
        <v>19929247.640000001</v>
      </c>
      <c r="AG34" s="223">
        <v>22694182.550000001</v>
      </c>
      <c r="AH34" s="223">
        <v>56687870.049999997</v>
      </c>
      <c r="AI34" s="223">
        <v>62672686.409999996</v>
      </c>
      <c r="AJ34" s="223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9">
        <v>53.52</v>
      </c>
      <c r="D35" s="219">
        <v>51.25</v>
      </c>
      <c r="E35" s="219">
        <v>59.12</v>
      </c>
      <c r="F35" s="219">
        <v>65.87</v>
      </c>
      <c r="G35" s="219">
        <v>74.569999999999993</v>
      </c>
      <c r="H35" s="76">
        <f t="shared" si="12"/>
        <v>0.13207833611659314</v>
      </c>
      <c r="I35" s="220">
        <f t="shared" si="13"/>
        <v>8.6999999999999886</v>
      </c>
      <c r="P35" s="19" t="s">
        <v>50</v>
      </c>
      <c r="Q35" s="219">
        <v>28.760000000000005</v>
      </c>
      <c r="R35" s="220">
        <v>28.24</v>
      </c>
      <c r="S35" s="220">
        <v>42.01</v>
      </c>
      <c r="T35" s="220">
        <v>51.99</v>
      </c>
      <c r="U35" s="220">
        <v>61.31</v>
      </c>
      <c r="V35" s="76">
        <f t="shared" si="14"/>
        <v>0.17926524331602223</v>
      </c>
      <c r="W35" s="220">
        <f t="shared" si="15"/>
        <v>9.32</v>
      </c>
      <c r="AE35" s="19" t="s">
        <v>50</v>
      </c>
      <c r="AF35" s="222">
        <v>46497100.399999999</v>
      </c>
      <c r="AG35" s="223">
        <v>54944687.289999999</v>
      </c>
      <c r="AH35" s="223">
        <v>136922674.63999999</v>
      </c>
      <c r="AI35" s="223">
        <v>177625996.66999999</v>
      </c>
      <c r="AJ35" s="223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9">
        <v>86.79</v>
      </c>
      <c r="D36" s="219">
        <v>84.44</v>
      </c>
      <c r="E36" s="219">
        <v>89.45</v>
      </c>
      <c r="F36" s="219">
        <v>98.5</v>
      </c>
      <c r="G36" s="219">
        <v>108.5</v>
      </c>
      <c r="H36" s="76">
        <f>G36/F36-1</f>
        <v>0.10152284263959399</v>
      </c>
      <c r="I36" s="220">
        <f t="shared" si="13"/>
        <v>10</v>
      </c>
      <c r="P36" s="19" t="s">
        <v>51</v>
      </c>
      <c r="Q36" s="219">
        <v>49.1</v>
      </c>
      <c r="R36" s="220">
        <v>45.63</v>
      </c>
      <c r="S36" s="220">
        <v>64.64</v>
      </c>
      <c r="T36" s="220">
        <v>73.62</v>
      </c>
      <c r="U36" s="220">
        <v>81.849999999999994</v>
      </c>
      <c r="V36" s="76">
        <f t="shared" si="14"/>
        <v>0.11179027438196121</v>
      </c>
      <c r="W36" s="220">
        <f t="shared" si="15"/>
        <v>8.2299999999999898</v>
      </c>
      <c r="AE36" s="19" t="s">
        <v>51</v>
      </c>
      <c r="AF36" s="222">
        <v>3114952.08</v>
      </c>
      <c r="AG36" s="223">
        <v>4498900.47</v>
      </c>
      <c r="AH36" s="223">
        <v>7864755.4299999997</v>
      </c>
      <c r="AI36" s="223">
        <v>9097368.0999999996</v>
      </c>
      <c r="AJ36" s="223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9">
        <v>106.13</v>
      </c>
      <c r="D37" s="219">
        <v>125.31</v>
      </c>
      <c r="E37" s="219">
        <v>128.06</v>
      </c>
      <c r="F37" s="219">
        <v>149.08000000000001</v>
      </c>
      <c r="G37" s="219">
        <v>167.62</v>
      </c>
      <c r="H37" s="76">
        <f t="shared" ref="H37:H40" si="18">G37/F37-1</f>
        <v>0.12436275825060372</v>
      </c>
      <c r="I37" s="220">
        <f t="shared" si="13"/>
        <v>18.539999999999992</v>
      </c>
      <c r="P37" s="19" t="s">
        <v>52</v>
      </c>
      <c r="Q37" s="219">
        <v>64.31</v>
      </c>
      <c r="R37" s="220">
        <v>82.55</v>
      </c>
      <c r="S37" s="220">
        <v>96.70999999999998</v>
      </c>
      <c r="T37" s="220">
        <v>122.12</v>
      </c>
      <c r="U37" s="220">
        <v>143.97</v>
      </c>
      <c r="V37" s="76">
        <f t="shared" si="14"/>
        <v>0.17892237143792977</v>
      </c>
      <c r="W37" s="220">
        <f t="shared" si="15"/>
        <v>21.849999999999994</v>
      </c>
      <c r="AE37" s="19" t="s">
        <v>52</v>
      </c>
      <c r="AF37" s="222">
        <v>18804870.850000001</v>
      </c>
      <c r="AG37" s="223">
        <v>30921945.879999999</v>
      </c>
      <c r="AH37" s="223">
        <v>58482134.030000001</v>
      </c>
      <c r="AI37" s="223">
        <v>79534420.480000004</v>
      </c>
      <c r="AJ37" s="223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9">
        <v>64.19</v>
      </c>
      <c r="D38" s="219">
        <v>68.989999999999995</v>
      </c>
      <c r="E38" s="219">
        <v>76.34</v>
      </c>
      <c r="F38" s="219">
        <v>86.65</v>
      </c>
      <c r="G38" s="219">
        <v>96.86</v>
      </c>
      <c r="H38" s="76">
        <f t="shared" si="18"/>
        <v>0.1178303519907673</v>
      </c>
      <c r="I38" s="220">
        <f t="shared" si="13"/>
        <v>10.209999999999994</v>
      </c>
      <c r="P38" s="19" t="s">
        <v>53</v>
      </c>
      <c r="Q38" s="219">
        <v>33.54</v>
      </c>
      <c r="R38" s="220">
        <v>37.840000000000003</v>
      </c>
      <c r="S38" s="220">
        <v>53.16</v>
      </c>
      <c r="T38" s="220">
        <v>62.04999999999999</v>
      </c>
      <c r="U38" s="220">
        <v>69.75</v>
      </c>
      <c r="V38" s="76">
        <f t="shared" si="14"/>
        <v>0.12409347300564089</v>
      </c>
      <c r="W38" s="220">
        <f t="shared" si="15"/>
        <v>7.7000000000000099</v>
      </c>
      <c r="AE38" s="19" t="s">
        <v>53</v>
      </c>
      <c r="AF38" s="222">
        <v>10173605.369999999</v>
      </c>
      <c r="AG38" s="223">
        <v>16610861.380000001</v>
      </c>
      <c r="AH38" s="223">
        <v>27747259.210000001</v>
      </c>
      <c r="AI38" s="223">
        <v>33504230.199999999</v>
      </c>
      <c r="AJ38" s="223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9">
        <v>102.24</v>
      </c>
      <c r="D39" s="219">
        <v>98.71</v>
      </c>
      <c r="E39" s="219">
        <v>114.5</v>
      </c>
      <c r="F39" s="219">
        <v>129.04</v>
      </c>
      <c r="G39" s="219">
        <v>138.44999999999999</v>
      </c>
      <c r="H39" s="76">
        <f t="shared" si="18"/>
        <v>7.292312461252326E-2</v>
      </c>
      <c r="I39" s="220">
        <f t="shared" si="13"/>
        <v>9.4099999999999966</v>
      </c>
      <c r="P39" s="19" t="s">
        <v>54</v>
      </c>
      <c r="Q39" s="219">
        <v>50.94</v>
      </c>
      <c r="R39" s="220">
        <v>53.72</v>
      </c>
      <c r="S39" s="220">
        <v>88.72</v>
      </c>
      <c r="T39" s="220">
        <v>108.87</v>
      </c>
      <c r="U39" s="220">
        <v>119.53</v>
      </c>
      <c r="V39" s="76">
        <f t="shared" si="14"/>
        <v>9.791494442913562E-2</v>
      </c>
      <c r="W39" s="220">
        <f t="shared" si="15"/>
        <v>10.659999999999997</v>
      </c>
      <c r="AE39" s="19" t="s">
        <v>54</v>
      </c>
      <c r="AF39" s="222">
        <v>28411183</v>
      </c>
      <c r="AG39" s="223">
        <v>34127770.07</v>
      </c>
      <c r="AH39" s="223">
        <v>88124626.280000001</v>
      </c>
      <c r="AI39" s="223">
        <v>107018992.04000001</v>
      </c>
      <c r="AJ39" s="223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9">
        <v>58.1</v>
      </c>
      <c r="D40" s="219">
        <v>74.28</v>
      </c>
      <c r="E40" s="219">
        <v>64.23</v>
      </c>
      <c r="F40" s="219">
        <v>69.86</v>
      </c>
      <c r="G40" s="219">
        <v>72.739999999999995</v>
      </c>
      <c r="H40" s="76">
        <f t="shared" si="18"/>
        <v>4.1225307758373742E-2</v>
      </c>
      <c r="I40" s="220">
        <f t="shared" si="13"/>
        <v>2.8799999999999955</v>
      </c>
      <c r="P40" s="23" t="s">
        <v>55</v>
      </c>
      <c r="Q40" s="219">
        <v>22.7</v>
      </c>
      <c r="R40" s="220">
        <v>29.35</v>
      </c>
      <c r="S40" s="220">
        <v>43.18</v>
      </c>
      <c r="T40" s="220">
        <v>54</v>
      </c>
      <c r="U40" s="220">
        <v>56.57</v>
      </c>
      <c r="V40" s="76">
        <f t="shared" si="14"/>
        <v>4.7592592592592631E-2</v>
      </c>
      <c r="W40" s="220">
        <f t="shared" si="15"/>
        <v>2.5700000000000003</v>
      </c>
      <c r="AE40" s="23" t="s">
        <v>55</v>
      </c>
      <c r="AF40" s="222">
        <v>7215296.4500000002</v>
      </c>
      <c r="AG40" s="223">
        <v>12828760.220000001</v>
      </c>
      <c r="AH40" s="223">
        <v>20416665.23</v>
      </c>
      <c r="AI40" s="223">
        <v>24141003.859999999</v>
      </c>
      <c r="AJ40" s="223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8" t="s">
        <v>57</v>
      </c>
      <c r="C42" s="318"/>
      <c r="D42" s="318"/>
      <c r="E42" s="318"/>
      <c r="F42" s="318"/>
      <c r="G42" s="318"/>
      <c r="H42" s="318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81" t="s">
        <v>167</v>
      </c>
      <c r="C43" s="281"/>
      <c r="D43" s="281"/>
      <c r="E43" s="281"/>
      <c r="F43" s="281"/>
      <c r="G43" s="281"/>
      <c r="H43" s="281"/>
      <c r="P43" s="281" t="s">
        <v>168</v>
      </c>
      <c r="Q43" s="281"/>
      <c r="R43" s="281"/>
      <c r="S43" s="281"/>
      <c r="T43" s="281"/>
      <c r="U43" s="281"/>
      <c r="V43" s="281"/>
      <c r="W43" s="281"/>
      <c r="AE43" s="319" t="s">
        <v>169</v>
      </c>
      <c r="AF43" s="319"/>
      <c r="AG43" s="319"/>
      <c r="AH43" s="319"/>
      <c r="AI43" s="319"/>
      <c r="AJ43" s="319"/>
      <c r="AK43" s="319"/>
      <c r="AL43" s="319"/>
      <c r="AM43" s="319"/>
    </row>
    <row r="44" spans="2:39" ht="24" customHeight="1" x14ac:dyDescent="0.25">
      <c r="B44" s="281" t="s">
        <v>170</v>
      </c>
      <c r="C44" s="281"/>
      <c r="D44" s="281"/>
      <c r="E44" s="281"/>
      <c r="F44" s="281"/>
      <c r="G44" s="281"/>
      <c r="H44" s="281"/>
      <c r="P44" s="320" t="s">
        <v>171</v>
      </c>
      <c r="Q44" s="320"/>
      <c r="R44" s="320"/>
      <c r="S44" s="320"/>
      <c r="T44" s="320"/>
      <c r="U44" s="320"/>
      <c r="V44" s="320"/>
      <c r="W44" s="320"/>
      <c r="AF44" s="125"/>
      <c r="AG44" s="125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6C81-5129-4B61-851B-2F58541ADFF4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8">
        <v>87.94</v>
      </c>
      <c r="D6" s="228">
        <v>95.05</v>
      </c>
      <c r="E6" s="228">
        <v>99.07</v>
      </c>
      <c r="F6" s="228">
        <v>105.63</v>
      </c>
      <c r="G6" s="228">
        <v>113.88</v>
      </c>
      <c r="H6" s="228">
        <v>125.25</v>
      </c>
      <c r="I6" s="95">
        <f t="shared" ref="I6:I51" si="0">IFERROR(H6/G6-1,"-")</f>
        <v>9.984193888303472E-2</v>
      </c>
      <c r="J6" s="228">
        <f t="shared" ref="J6:J51" si="1">IFERROR(H6-G6,"-")</f>
        <v>11.370000000000005</v>
      </c>
      <c r="K6" s="229">
        <v>92.87</v>
      </c>
      <c r="L6" s="229">
        <v>114.11</v>
      </c>
      <c r="M6" s="229">
        <v>113.04</v>
      </c>
      <c r="N6" s="229">
        <v>117.79</v>
      </c>
      <c r="O6" s="229">
        <v>136.43</v>
      </c>
      <c r="P6" s="95">
        <f t="shared" ref="P6:P51" si="2">IFERROR(O6/N6-1,"-")</f>
        <v>0.15824772900925366</v>
      </c>
      <c r="Q6" s="228">
        <f t="shared" ref="Q6:Q51" si="3">IFERROR(O6-N6,"-")</f>
        <v>18.64</v>
      </c>
    </row>
    <row r="7" spans="2:17" x14ac:dyDescent="0.25">
      <c r="B7" s="96" t="s">
        <v>62</v>
      </c>
      <c r="C7" s="230">
        <v>95.42</v>
      </c>
      <c r="D7" s="230">
        <v>103.69</v>
      </c>
      <c r="E7" s="230">
        <v>107.45</v>
      </c>
      <c r="F7" s="230">
        <v>114.17</v>
      </c>
      <c r="G7" s="230">
        <v>123.5</v>
      </c>
      <c r="H7" s="230">
        <v>135.84</v>
      </c>
      <c r="I7" s="98">
        <f t="shared" si="0"/>
        <v>9.991902834008104E-2</v>
      </c>
      <c r="J7" s="230">
        <f t="shared" si="1"/>
        <v>12.340000000000003</v>
      </c>
      <c r="K7" s="231">
        <v>103.37</v>
      </c>
      <c r="L7" s="231">
        <v>123.98</v>
      </c>
      <c r="M7" s="231">
        <v>123.27</v>
      </c>
      <c r="N7" s="231">
        <v>129.35</v>
      </c>
      <c r="O7" s="231">
        <v>149.05000000000001</v>
      </c>
      <c r="P7" s="98">
        <f t="shared" si="2"/>
        <v>0.15229996134518764</v>
      </c>
      <c r="Q7" s="230">
        <f t="shared" si="3"/>
        <v>19.700000000000017</v>
      </c>
    </row>
    <row r="8" spans="2:17" x14ac:dyDescent="0.25">
      <c r="B8" s="99" t="s">
        <v>63</v>
      </c>
      <c r="C8" s="232">
        <v>104.04</v>
      </c>
      <c r="D8" s="232">
        <v>113.97</v>
      </c>
      <c r="E8" s="232">
        <v>117.1</v>
      </c>
      <c r="F8" s="232">
        <v>123.96</v>
      </c>
      <c r="G8" s="232">
        <v>133.38999999999999</v>
      </c>
      <c r="H8" s="232">
        <v>146.27000000000001</v>
      </c>
      <c r="I8" s="100">
        <f t="shared" si="0"/>
        <v>9.6558962440962848E-2</v>
      </c>
      <c r="J8" s="232">
        <f t="shared" si="1"/>
        <v>12.880000000000024</v>
      </c>
      <c r="K8" s="233">
        <v>114.13</v>
      </c>
      <c r="L8" s="233">
        <v>135.49</v>
      </c>
      <c r="M8" s="233">
        <v>133.59</v>
      </c>
      <c r="N8" s="233">
        <v>140.05000000000001</v>
      </c>
      <c r="O8" s="233">
        <v>161.33000000000001</v>
      </c>
      <c r="P8" s="100">
        <f t="shared" si="2"/>
        <v>0.15194573366654773</v>
      </c>
      <c r="Q8" s="232">
        <f t="shared" si="3"/>
        <v>21.28</v>
      </c>
    </row>
    <row r="9" spans="2:17" x14ac:dyDescent="0.25">
      <c r="B9" s="99" t="s">
        <v>64</v>
      </c>
      <c r="C9" s="232">
        <v>59.74</v>
      </c>
      <c r="D9" s="232">
        <v>59.3</v>
      </c>
      <c r="E9" s="232">
        <v>59.54</v>
      </c>
      <c r="F9" s="232">
        <v>65.25</v>
      </c>
      <c r="G9" s="232">
        <v>72.41</v>
      </c>
      <c r="H9" s="232">
        <v>79.900000000000006</v>
      </c>
      <c r="I9" s="100">
        <f t="shared" si="0"/>
        <v>0.10343875155365301</v>
      </c>
      <c r="J9" s="232">
        <f t="shared" si="1"/>
        <v>7.4900000000000091</v>
      </c>
      <c r="K9" s="233">
        <v>54.82</v>
      </c>
      <c r="L9" s="233">
        <v>64.260000000000005</v>
      </c>
      <c r="M9" s="233">
        <v>70.16</v>
      </c>
      <c r="N9" s="233">
        <v>72.12</v>
      </c>
      <c r="O9" s="233">
        <v>82.92</v>
      </c>
      <c r="P9" s="100">
        <f t="shared" si="2"/>
        <v>0.14975041597337757</v>
      </c>
      <c r="Q9" s="232">
        <f t="shared" si="3"/>
        <v>10.799999999999997</v>
      </c>
    </row>
    <row r="10" spans="2:17" x14ac:dyDescent="0.25">
      <c r="B10" s="96" t="s">
        <v>65</v>
      </c>
      <c r="C10" s="230">
        <v>66.08</v>
      </c>
      <c r="D10" s="230">
        <v>69.31</v>
      </c>
      <c r="E10" s="230">
        <v>67.12</v>
      </c>
      <c r="F10" s="230">
        <v>73.13</v>
      </c>
      <c r="G10" s="230">
        <v>78.930000000000007</v>
      </c>
      <c r="H10" s="230">
        <v>86.89</v>
      </c>
      <c r="I10" s="98">
        <f t="shared" si="0"/>
        <v>0.10084885341441785</v>
      </c>
      <c r="J10" s="230">
        <f t="shared" si="1"/>
        <v>7.9599999999999937</v>
      </c>
      <c r="K10" s="231">
        <v>63.82</v>
      </c>
      <c r="L10" s="231">
        <v>73.58</v>
      </c>
      <c r="M10" s="231">
        <v>74.14</v>
      </c>
      <c r="N10" s="231">
        <v>75.400000000000006</v>
      </c>
      <c r="O10" s="231">
        <v>93.59</v>
      </c>
      <c r="P10" s="98">
        <f t="shared" si="2"/>
        <v>0.24124668435013263</v>
      </c>
      <c r="Q10" s="230">
        <f t="shared" si="3"/>
        <v>18.189999999999998</v>
      </c>
    </row>
    <row r="11" spans="2:17" x14ac:dyDescent="0.25">
      <c r="B11" s="93" t="s">
        <v>46</v>
      </c>
      <c r="C11" s="234">
        <v>107.11</v>
      </c>
      <c r="D11" s="234">
        <v>119.42</v>
      </c>
      <c r="E11" s="234">
        <v>126.49</v>
      </c>
      <c r="F11" s="234">
        <v>131.02000000000001</v>
      </c>
      <c r="G11" s="234">
        <v>139.02000000000001</v>
      </c>
      <c r="H11" s="234">
        <v>151.54</v>
      </c>
      <c r="I11" s="102">
        <f t="shared" si="0"/>
        <v>9.0058984318802882E-2</v>
      </c>
      <c r="J11" s="234">
        <f t="shared" si="1"/>
        <v>12.519999999999982</v>
      </c>
      <c r="K11" s="235">
        <v>124.76</v>
      </c>
      <c r="L11" s="235">
        <v>140.06</v>
      </c>
      <c r="M11" s="235">
        <v>137.96</v>
      </c>
      <c r="N11" s="235">
        <v>145.12</v>
      </c>
      <c r="O11" s="235">
        <v>166.89</v>
      </c>
      <c r="P11" s="102">
        <f t="shared" si="2"/>
        <v>0.15001378169790502</v>
      </c>
      <c r="Q11" s="234">
        <f t="shared" si="3"/>
        <v>21.769999999999982</v>
      </c>
    </row>
    <row r="12" spans="2:17" x14ac:dyDescent="0.25">
      <c r="B12" s="96" t="s">
        <v>62</v>
      </c>
      <c r="C12" s="230">
        <v>115.8</v>
      </c>
      <c r="D12" s="230">
        <v>130.44999999999999</v>
      </c>
      <c r="E12" s="230">
        <v>134.97</v>
      </c>
      <c r="F12" s="230">
        <v>140.36000000000001</v>
      </c>
      <c r="G12" s="230">
        <v>150.84</v>
      </c>
      <c r="H12" s="230">
        <v>166.04</v>
      </c>
      <c r="I12" s="98">
        <f t="shared" si="0"/>
        <v>0.10076902678334654</v>
      </c>
      <c r="J12" s="230">
        <f t="shared" si="1"/>
        <v>15.199999999999989</v>
      </c>
      <c r="K12" s="231">
        <v>137.03</v>
      </c>
      <c r="L12" s="231">
        <v>150.01</v>
      </c>
      <c r="M12" s="231">
        <v>151.30000000000001</v>
      </c>
      <c r="N12" s="231">
        <v>160.65</v>
      </c>
      <c r="O12" s="231">
        <v>184.85</v>
      </c>
      <c r="P12" s="98">
        <f t="shared" si="2"/>
        <v>0.150638032990974</v>
      </c>
      <c r="Q12" s="230">
        <f t="shared" si="3"/>
        <v>24.199999999999989</v>
      </c>
    </row>
    <row r="13" spans="2:17" x14ac:dyDescent="0.25">
      <c r="B13" s="99" t="s">
        <v>63</v>
      </c>
      <c r="C13" s="232">
        <v>125.04</v>
      </c>
      <c r="D13" s="232">
        <v>138.85</v>
      </c>
      <c r="E13" s="232">
        <v>143.38999999999999</v>
      </c>
      <c r="F13" s="232">
        <v>150.34</v>
      </c>
      <c r="G13" s="232">
        <v>161.43</v>
      </c>
      <c r="H13" s="232">
        <v>176.82</v>
      </c>
      <c r="I13" s="100">
        <f t="shared" si="0"/>
        <v>9.5335439509384834E-2</v>
      </c>
      <c r="J13" s="232">
        <f t="shared" si="1"/>
        <v>15.389999999999986</v>
      </c>
      <c r="K13" s="233">
        <v>142.5</v>
      </c>
      <c r="L13" s="233">
        <v>160.4</v>
      </c>
      <c r="M13" s="233">
        <v>161.69999999999999</v>
      </c>
      <c r="N13" s="233">
        <v>171.79</v>
      </c>
      <c r="O13" s="233">
        <v>197.65</v>
      </c>
      <c r="P13" s="100">
        <f t="shared" si="2"/>
        <v>0.15053262704464765</v>
      </c>
      <c r="Q13" s="232">
        <f t="shared" si="3"/>
        <v>25.860000000000014</v>
      </c>
    </row>
    <row r="14" spans="2:17" x14ac:dyDescent="0.25">
      <c r="B14" s="99" t="s">
        <v>64</v>
      </c>
      <c r="C14" s="232">
        <v>63.73</v>
      </c>
      <c r="D14" s="232">
        <v>65.55</v>
      </c>
      <c r="E14" s="232">
        <v>60.97</v>
      </c>
      <c r="F14" s="232">
        <v>62.16</v>
      </c>
      <c r="G14" s="232">
        <v>63.03</v>
      </c>
      <c r="H14" s="232">
        <v>64.42</v>
      </c>
      <c r="I14" s="100">
        <f t="shared" si="0"/>
        <v>2.2052990639378045E-2</v>
      </c>
      <c r="J14" s="232">
        <f t="shared" si="1"/>
        <v>1.3900000000000006</v>
      </c>
      <c r="K14" s="233">
        <v>35.58</v>
      </c>
      <c r="L14" s="233">
        <v>60.7</v>
      </c>
      <c r="M14" s="233">
        <v>59.84</v>
      </c>
      <c r="N14" s="233">
        <v>60.52</v>
      </c>
      <c r="O14" s="233">
        <v>72.55</v>
      </c>
      <c r="P14" s="100">
        <f t="shared" si="2"/>
        <v>0.19877726371447446</v>
      </c>
      <c r="Q14" s="232">
        <f t="shared" si="3"/>
        <v>12.029999999999994</v>
      </c>
    </row>
    <row r="15" spans="2:17" x14ac:dyDescent="0.25">
      <c r="B15" s="96" t="s">
        <v>65</v>
      </c>
      <c r="C15" s="230">
        <v>72.42</v>
      </c>
      <c r="D15" s="230">
        <v>76.66</v>
      </c>
      <c r="E15" s="230">
        <v>74.13</v>
      </c>
      <c r="F15" s="230">
        <v>78.930000000000007</v>
      </c>
      <c r="G15" s="230">
        <v>83.06</v>
      </c>
      <c r="H15" s="230">
        <v>86.47</v>
      </c>
      <c r="I15" s="98">
        <f t="shared" si="0"/>
        <v>4.1054659282446337E-2</v>
      </c>
      <c r="J15" s="230">
        <f t="shared" si="1"/>
        <v>3.4099999999999966</v>
      </c>
      <c r="K15" s="231">
        <v>73.010000000000005</v>
      </c>
      <c r="L15" s="231">
        <v>79.77</v>
      </c>
      <c r="M15" s="231">
        <v>72.72</v>
      </c>
      <c r="N15" s="231">
        <v>72.650000000000006</v>
      </c>
      <c r="O15" s="231">
        <v>91.78</v>
      </c>
      <c r="P15" s="98">
        <f t="shared" si="2"/>
        <v>0.2633172746042669</v>
      </c>
      <c r="Q15" s="230">
        <f t="shared" si="3"/>
        <v>19.129999999999995</v>
      </c>
    </row>
    <row r="16" spans="2:17" x14ac:dyDescent="0.25">
      <c r="B16" s="93" t="s">
        <v>47</v>
      </c>
      <c r="C16" s="234">
        <v>84.93</v>
      </c>
      <c r="D16" s="234">
        <v>89.5</v>
      </c>
      <c r="E16" s="234">
        <v>85.87</v>
      </c>
      <c r="F16" s="234">
        <v>93.47</v>
      </c>
      <c r="G16" s="234">
        <v>101.29</v>
      </c>
      <c r="H16" s="234">
        <v>115.8</v>
      </c>
      <c r="I16" s="102">
        <f t="shared" si="0"/>
        <v>0.14325204857340301</v>
      </c>
      <c r="J16" s="234">
        <f t="shared" si="1"/>
        <v>14.509999999999991</v>
      </c>
      <c r="K16" s="235">
        <v>70.88</v>
      </c>
      <c r="L16" s="235">
        <v>92.18</v>
      </c>
      <c r="M16" s="235">
        <v>96.55</v>
      </c>
      <c r="N16" s="235">
        <v>107.36</v>
      </c>
      <c r="O16" s="235">
        <v>122.54</v>
      </c>
      <c r="P16" s="102">
        <f t="shared" si="2"/>
        <v>0.14139344262295084</v>
      </c>
      <c r="Q16" s="234">
        <f t="shared" si="3"/>
        <v>15.180000000000007</v>
      </c>
    </row>
    <row r="17" spans="2:17" x14ac:dyDescent="0.25">
      <c r="B17" s="96" t="s">
        <v>62</v>
      </c>
      <c r="C17" s="230">
        <v>94.98</v>
      </c>
      <c r="D17" s="230">
        <v>98.68</v>
      </c>
      <c r="E17" s="230">
        <v>96.69</v>
      </c>
      <c r="F17" s="230">
        <v>103.31</v>
      </c>
      <c r="G17" s="230">
        <v>112.32</v>
      </c>
      <c r="H17" s="230">
        <v>127.11</v>
      </c>
      <c r="I17" s="98">
        <f t="shared" si="0"/>
        <v>0.13167735042735051</v>
      </c>
      <c r="J17" s="230">
        <f t="shared" si="1"/>
        <v>14.790000000000006</v>
      </c>
      <c r="K17" s="231">
        <v>71.61</v>
      </c>
      <c r="L17" s="231">
        <v>101</v>
      </c>
      <c r="M17" s="231">
        <v>105.96</v>
      </c>
      <c r="N17" s="231">
        <v>121.01</v>
      </c>
      <c r="O17" s="231">
        <v>131.97</v>
      </c>
      <c r="P17" s="98">
        <f t="shared" si="2"/>
        <v>9.0571027187835718E-2</v>
      </c>
      <c r="Q17" s="230">
        <f t="shared" si="3"/>
        <v>10.959999999999994</v>
      </c>
    </row>
    <row r="18" spans="2:17" x14ac:dyDescent="0.25">
      <c r="B18" s="99" t="s">
        <v>63</v>
      </c>
      <c r="C18" s="232">
        <v>102.76</v>
      </c>
      <c r="D18" s="232">
        <v>110.87</v>
      </c>
      <c r="E18" s="232">
        <v>104.07</v>
      </c>
      <c r="F18" s="232">
        <v>111.76</v>
      </c>
      <c r="G18" s="232">
        <v>119.59</v>
      </c>
      <c r="H18" s="232">
        <v>136.18</v>
      </c>
      <c r="I18" s="100">
        <f t="shared" si="0"/>
        <v>0.13872397357638611</v>
      </c>
      <c r="J18" s="232">
        <f t="shared" si="1"/>
        <v>16.590000000000003</v>
      </c>
      <c r="K18" s="233">
        <v>71.569999999999993</v>
      </c>
      <c r="L18" s="233">
        <v>107.77</v>
      </c>
      <c r="M18" s="233">
        <v>110.96</v>
      </c>
      <c r="N18" s="233">
        <v>130.19999999999999</v>
      </c>
      <c r="O18" s="233">
        <v>138.93</v>
      </c>
      <c r="P18" s="100">
        <f t="shared" si="2"/>
        <v>6.705069124423968E-2</v>
      </c>
      <c r="Q18" s="232">
        <f t="shared" si="3"/>
        <v>8.7300000000000182</v>
      </c>
    </row>
    <row r="19" spans="2:17" x14ac:dyDescent="0.25">
      <c r="B19" s="99" t="s">
        <v>64</v>
      </c>
      <c r="C19" s="232">
        <v>71.23</v>
      </c>
      <c r="D19" s="232">
        <v>64.17</v>
      </c>
      <c r="E19" s="232">
        <v>65.650000000000006</v>
      </c>
      <c r="F19" s="232">
        <v>73.12</v>
      </c>
      <c r="G19" s="232">
        <v>86.6</v>
      </c>
      <c r="H19" s="232">
        <v>94.6</v>
      </c>
      <c r="I19" s="100">
        <f t="shared" si="0"/>
        <v>9.2378752886836057E-2</v>
      </c>
      <c r="J19" s="232">
        <f t="shared" si="1"/>
        <v>8</v>
      </c>
      <c r="K19" s="233">
        <v>71.73</v>
      </c>
      <c r="L19" s="233">
        <v>76.58</v>
      </c>
      <c r="M19" s="233">
        <v>89.07</v>
      </c>
      <c r="N19" s="233">
        <v>87.86</v>
      </c>
      <c r="O19" s="233">
        <v>103.91</v>
      </c>
      <c r="P19" s="100">
        <f t="shared" si="2"/>
        <v>0.18267698611427274</v>
      </c>
      <c r="Q19" s="232">
        <f t="shared" si="3"/>
        <v>16.049999999999997</v>
      </c>
    </row>
    <row r="20" spans="2:17" x14ac:dyDescent="0.25">
      <c r="B20" s="96" t="s">
        <v>65</v>
      </c>
      <c r="C20" s="230">
        <v>70.14</v>
      </c>
      <c r="D20" s="230">
        <v>76.2</v>
      </c>
      <c r="E20" s="230">
        <v>71.16</v>
      </c>
      <c r="F20" s="230">
        <v>76.430000000000007</v>
      </c>
      <c r="G20" s="230">
        <v>81.99</v>
      </c>
      <c r="H20" s="230">
        <v>95.66</v>
      </c>
      <c r="I20" s="98">
        <f t="shared" si="0"/>
        <v>0.16672764971337961</v>
      </c>
      <c r="J20" s="230">
        <f t="shared" si="1"/>
        <v>13.670000000000002</v>
      </c>
      <c r="K20" s="231">
        <v>70.5</v>
      </c>
      <c r="L20" s="231">
        <v>76.44</v>
      </c>
      <c r="M20" s="231">
        <v>79.27</v>
      </c>
      <c r="N20" s="231">
        <v>84.32</v>
      </c>
      <c r="O20" s="231">
        <v>106.87</v>
      </c>
      <c r="P20" s="98">
        <f t="shared" si="2"/>
        <v>0.26743358633776104</v>
      </c>
      <c r="Q20" s="230">
        <f t="shared" si="3"/>
        <v>22.550000000000011</v>
      </c>
    </row>
    <row r="21" spans="2:17" x14ac:dyDescent="0.25">
      <c r="B21" s="93" t="s">
        <v>48</v>
      </c>
      <c r="C21" s="234">
        <v>67.28</v>
      </c>
      <c r="D21" s="234">
        <v>70.819999999999993</v>
      </c>
      <c r="E21" s="234">
        <v>66.41</v>
      </c>
      <c r="F21" s="234">
        <v>77.45</v>
      </c>
      <c r="G21" s="234">
        <v>80.180000000000007</v>
      </c>
      <c r="H21" s="234">
        <v>89.86</v>
      </c>
      <c r="I21" s="102">
        <f t="shared" si="0"/>
        <v>0.12072836118732844</v>
      </c>
      <c r="J21" s="234">
        <f t="shared" si="1"/>
        <v>9.6799999999999926</v>
      </c>
      <c r="K21" s="235">
        <v>55.03</v>
      </c>
      <c r="L21" s="235">
        <v>62.74</v>
      </c>
      <c r="M21" s="235">
        <v>67.989999999999995</v>
      </c>
      <c r="N21" s="235">
        <v>74.209999999999994</v>
      </c>
      <c r="O21" s="235">
        <v>97.62</v>
      </c>
      <c r="P21" s="102">
        <f t="shared" si="2"/>
        <v>0.31545613798679439</v>
      </c>
      <c r="Q21" s="234">
        <f t="shared" si="3"/>
        <v>23.410000000000011</v>
      </c>
    </row>
    <row r="22" spans="2:17" x14ac:dyDescent="0.25">
      <c r="B22" s="96" t="s">
        <v>62</v>
      </c>
      <c r="C22" s="230">
        <v>65.45</v>
      </c>
      <c r="D22" s="230">
        <v>68.510000000000005</v>
      </c>
      <c r="E22" s="230">
        <v>66.41</v>
      </c>
      <c r="F22" s="230">
        <v>77.510000000000005</v>
      </c>
      <c r="G22" s="230">
        <v>80.34</v>
      </c>
      <c r="H22" s="230">
        <v>89.98</v>
      </c>
      <c r="I22" s="98">
        <f t="shared" si="0"/>
        <v>0.11999004232013943</v>
      </c>
      <c r="J22" s="230">
        <f t="shared" si="1"/>
        <v>9.64</v>
      </c>
      <c r="K22" s="231">
        <v>55.03</v>
      </c>
      <c r="L22" s="231">
        <v>62.74</v>
      </c>
      <c r="M22" s="231">
        <v>67.95</v>
      </c>
      <c r="N22" s="231">
        <v>74.12</v>
      </c>
      <c r="O22" s="231">
        <v>97.76</v>
      </c>
      <c r="P22" s="98">
        <f t="shared" si="2"/>
        <v>0.31894225580140301</v>
      </c>
      <c r="Q22" s="230">
        <f t="shared" si="3"/>
        <v>23.64</v>
      </c>
    </row>
    <row r="23" spans="2:17" x14ac:dyDescent="0.25">
      <c r="B23" s="96" t="s">
        <v>65</v>
      </c>
      <c r="C23" s="230">
        <v>81.73</v>
      </c>
      <c r="D23" s="230">
        <v>91.3</v>
      </c>
      <c r="E23" s="230">
        <v>0</v>
      </c>
      <c r="F23" s="230">
        <v>0</v>
      </c>
      <c r="G23" s="230">
        <v>0</v>
      </c>
      <c r="H23" s="230">
        <v>0</v>
      </c>
      <c r="I23" s="98" t="str">
        <f t="shared" si="0"/>
        <v>-</v>
      </c>
      <c r="J23" s="230">
        <f t="shared" si="1"/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98" t="str">
        <f t="shared" si="2"/>
        <v>-</v>
      </c>
      <c r="Q23" s="230">
        <f t="shared" si="3"/>
        <v>0</v>
      </c>
    </row>
    <row r="24" spans="2:17" x14ac:dyDescent="0.25">
      <c r="B24" s="93" t="s">
        <v>49</v>
      </c>
      <c r="C24" s="234">
        <v>145.08000000000001</v>
      </c>
      <c r="D24" s="234">
        <v>135.87</v>
      </c>
      <c r="E24" s="234">
        <v>154.08000000000001</v>
      </c>
      <c r="F24" s="234">
        <v>185.51</v>
      </c>
      <c r="G24" s="234">
        <v>208.16</v>
      </c>
      <c r="H24" s="234">
        <v>202.39</v>
      </c>
      <c r="I24" s="102">
        <f t="shared" si="0"/>
        <v>-2.7719062259800253E-2</v>
      </c>
      <c r="J24" s="234">
        <f t="shared" si="1"/>
        <v>-5.7700000000000102</v>
      </c>
      <c r="K24" s="235">
        <v>141.9</v>
      </c>
      <c r="L24" s="235">
        <v>388.77</v>
      </c>
      <c r="M24" s="235">
        <v>256.33</v>
      </c>
      <c r="N24" s="235">
        <v>174.59</v>
      </c>
      <c r="O24" s="235">
        <v>262.77</v>
      </c>
      <c r="P24" s="102">
        <f t="shared" si="2"/>
        <v>0.50506901884414912</v>
      </c>
      <c r="Q24" s="234">
        <f t="shared" si="3"/>
        <v>88.179999999999978</v>
      </c>
    </row>
    <row r="25" spans="2:17" x14ac:dyDescent="0.25">
      <c r="B25" s="96" t="s">
        <v>62</v>
      </c>
      <c r="C25" s="230">
        <v>146.07</v>
      </c>
      <c r="D25" s="230">
        <v>134.66999999999999</v>
      </c>
      <c r="E25" s="230">
        <v>151.52000000000001</v>
      </c>
      <c r="F25" s="230">
        <v>180.18</v>
      </c>
      <c r="G25" s="230">
        <v>200.83</v>
      </c>
      <c r="H25" s="230">
        <v>207.41</v>
      </c>
      <c r="I25" s="98">
        <f t="shared" si="0"/>
        <v>3.2764029278494089E-2</v>
      </c>
      <c r="J25" s="230">
        <f t="shared" si="1"/>
        <v>6.5799999999999841</v>
      </c>
      <c r="K25" s="231">
        <v>135.5</v>
      </c>
      <c r="L25" s="231">
        <v>393.3</v>
      </c>
      <c r="M25" s="231">
        <v>249.8</v>
      </c>
      <c r="N25" s="231">
        <v>174.59</v>
      </c>
      <c r="O25" s="231">
        <v>282.81</v>
      </c>
      <c r="P25" s="98">
        <f t="shared" si="2"/>
        <v>0.61985222521335692</v>
      </c>
      <c r="Q25" s="230">
        <f t="shared" si="3"/>
        <v>108.22</v>
      </c>
    </row>
    <row r="26" spans="2:17" x14ac:dyDescent="0.25">
      <c r="B26" s="99" t="s">
        <v>63</v>
      </c>
      <c r="C26" s="232">
        <v>159.44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100" t="str">
        <f t="shared" si="0"/>
        <v>-</v>
      </c>
      <c r="J26" s="232">
        <f t="shared" si="1"/>
        <v>0</v>
      </c>
      <c r="K26" s="233">
        <v>135.5</v>
      </c>
      <c r="L26" s="233">
        <v>0</v>
      </c>
      <c r="M26" s="233">
        <v>0</v>
      </c>
      <c r="N26" s="233">
        <v>0</v>
      </c>
      <c r="O26" s="233">
        <v>0</v>
      </c>
      <c r="P26" s="100" t="str">
        <f t="shared" si="2"/>
        <v>-</v>
      </c>
      <c r="Q26" s="232">
        <f t="shared" si="3"/>
        <v>0</v>
      </c>
    </row>
    <row r="27" spans="2:17" x14ac:dyDescent="0.25">
      <c r="B27" s="99" t="s">
        <v>64</v>
      </c>
      <c r="C27" s="232">
        <v>38.79</v>
      </c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100" t="str">
        <f t="shared" si="0"/>
        <v>-</v>
      </c>
      <c r="J27" s="232">
        <f t="shared" si="1"/>
        <v>0</v>
      </c>
      <c r="K27" s="233">
        <v>0</v>
      </c>
      <c r="L27" s="233">
        <v>0</v>
      </c>
      <c r="M27" s="233">
        <v>0</v>
      </c>
      <c r="N27" s="233">
        <v>0</v>
      </c>
      <c r="O27" s="233">
        <v>0</v>
      </c>
      <c r="P27" s="100" t="str">
        <f t="shared" si="2"/>
        <v>-</v>
      </c>
      <c r="Q27" s="232">
        <f t="shared" si="3"/>
        <v>0</v>
      </c>
    </row>
    <row r="28" spans="2:17" x14ac:dyDescent="0.25">
      <c r="B28" s="93" t="s">
        <v>50</v>
      </c>
      <c r="C28" s="234">
        <v>53.05</v>
      </c>
      <c r="D28" s="234">
        <v>53.52</v>
      </c>
      <c r="E28" s="234">
        <v>51.25</v>
      </c>
      <c r="F28" s="234">
        <v>59.12</v>
      </c>
      <c r="G28" s="234">
        <v>65.87</v>
      </c>
      <c r="H28" s="234">
        <v>74.569999999999993</v>
      </c>
      <c r="I28" s="102">
        <f t="shared" si="0"/>
        <v>0.13207833611659314</v>
      </c>
      <c r="J28" s="234">
        <f t="shared" si="1"/>
        <v>8.6999999999999886</v>
      </c>
      <c r="K28" s="235">
        <v>36.06</v>
      </c>
      <c r="L28" s="235">
        <v>59.35</v>
      </c>
      <c r="M28" s="235">
        <v>60.84</v>
      </c>
      <c r="N28" s="235">
        <v>67.150000000000006</v>
      </c>
      <c r="O28" s="235">
        <v>79.09</v>
      </c>
      <c r="P28" s="102">
        <f t="shared" si="2"/>
        <v>0.17781087118391659</v>
      </c>
      <c r="Q28" s="234">
        <f t="shared" si="3"/>
        <v>11.939999999999998</v>
      </c>
    </row>
    <row r="29" spans="2:17" x14ac:dyDescent="0.25">
      <c r="B29" s="96" t="s">
        <v>62</v>
      </c>
      <c r="C29" s="230">
        <v>55.71</v>
      </c>
      <c r="D29" s="230">
        <v>56.97</v>
      </c>
      <c r="E29" s="230">
        <v>54.03</v>
      </c>
      <c r="F29" s="230">
        <v>62.9</v>
      </c>
      <c r="G29" s="230">
        <v>69.91</v>
      </c>
      <c r="H29" s="230">
        <v>78.73</v>
      </c>
      <c r="I29" s="98">
        <f t="shared" si="0"/>
        <v>0.12616220855385496</v>
      </c>
      <c r="J29" s="230">
        <f t="shared" si="1"/>
        <v>8.8200000000000074</v>
      </c>
      <c r="K29" s="231">
        <v>40.69</v>
      </c>
      <c r="L29" s="231">
        <v>63.31</v>
      </c>
      <c r="M29" s="231">
        <v>64.540000000000006</v>
      </c>
      <c r="N29" s="231">
        <v>70.790000000000006</v>
      </c>
      <c r="O29" s="231">
        <v>83.6</v>
      </c>
      <c r="P29" s="98">
        <f t="shared" si="2"/>
        <v>0.18095776239581851</v>
      </c>
      <c r="Q29" s="230">
        <f t="shared" si="3"/>
        <v>12.809999999999988</v>
      </c>
    </row>
    <row r="30" spans="2:17" x14ac:dyDescent="0.25">
      <c r="B30" s="99" t="s">
        <v>63</v>
      </c>
      <c r="C30" s="232">
        <v>59.21</v>
      </c>
      <c r="D30" s="232">
        <v>59.93</v>
      </c>
      <c r="E30" s="232">
        <v>57.07</v>
      </c>
      <c r="F30" s="232">
        <v>65.52</v>
      </c>
      <c r="G30" s="232">
        <v>72.760000000000005</v>
      </c>
      <c r="H30" s="232">
        <v>81.77</v>
      </c>
      <c r="I30" s="100">
        <f t="shared" si="0"/>
        <v>0.1238317757009344</v>
      </c>
      <c r="J30" s="232">
        <f t="shared" si="1"/>
        <v>9.0099999999999909</v>
      </c>
      <c r="K30" s="233">
        <v>42.07</v>
      </c>
      <c r="L30" s="233">
        <v>66.319999999999993</v>
      </c>
      <c r="M30" s="233">
        <v>67.25</v>
      </c>
      <c r="N30" s="233">
        <v>73.510000000000005</v>
      </c>
      <c r="O30" s="233">
        <v>87.4</v>
      </c>
      <c r="P30" s="100">
        <f t="shared" si="2"/>
        <v>0.18895388382532996</v>
      </c>
      <c r="Q30" s="232">
        <f t="shared" si="3"/>
        <v>13.89</v>
      </c>
    </row>
    <row r="31" spans="2:17" x14ac:dyDescent="0.25">
      <c r="B31" s="99" t="s">
        <v>64</v>
      </c>
      <c r="C31" s="232">
        <v>40.03</v>
      </c>
      <c r="D31" s="232">
        <v>42.61</v>
      </c>
      <c r="E31" s="232">
        <v>41.43</v>
      </c>
      <c r="F31" s="232">
        <v>46.25</v>
      </c>
      <c r="G31" s="232">
        <v>50.96</v>
      </c>
      <c r="H31" s="232">
        <v>58.4</v>
      </c>
      <c r="I31" s="100">
        <f t="shared" si="0"/>
        <v>0.14599686028257453</v>
      </c>
      <c r="J31" s="232">
        <f t="shared" si="1"/>
        <v>7.4399999999999977</v>
      </c>
      <c r="K31" s="233">
        <v>35.520000000000003</v>
      </c>
      <c r="L31" s="233">
        <v>47.06</v>
      </c>
      <c r="M31" s="233">
        <v>47.79</v>
      </c>
      <c r="N31" s="233">
        <v>52.47</v>
      </c>
      <c r="O31" s="233">
        <v>59.81</v>
      </c>
      <c r="P31" s="100">
        <f t="shared" si="2"/>
        <v>0.13988946064417762</v>
      </c>
      <c r="Q31" s="232">
        <f t="shared" si="3"/>
        <v>7.3400000000000034</v>
      </c>
    </row>
    <row r="32" spans="2:17" x14ac:dyDescent="0.25">
      <c r="B32" s="96" t="s">
        <v>65</v>
      </c>
      <c r="C32" s="230">
        <v>43</v>
      </c>
      <c r="D32" s="230">
        <v>43.27</v>
      </c>
      <c r="E32" s="230">
        <v>41.41</v>
      </c>
      <c r="F32" s="230">
        <v>43.49</v>
      </c>
      <c r="G32" s="230">
        <v>48.39</v>
      </c>
      <c r="H32" s="230">
        <v>55.8</v>
      </c>
      <c r="I32" s="98">
        <f t="shared" si="0"/>
        <v>0.15313081215127089</v>
      </c>
      <c r="J32" s="230">
        <f t="shared" si="1"/>
        <v>7.4099999999999966</v>
      </c>
      <c r="K32" s="231">
        <v>30.53</v>
      </c>
      <c r="L32" s="231">
        <v>41.35</v>
      </c>
      <c r="M32" s="231">
        <v>44.17</v>
      </c>
      <c r="N32" s="231">
        <v>49.69</v>
      </c>
      <c r="O32" s="231">
        <v>61.61</v>
      </c>
      <c r="P32" s="98">
        <f t="shared" si="2"/>
        <v>0.23988730126786084</v>
      </c>
      <c r="Q32" s="230">
        <f t="shared" si="3"/>
        <v>11.920000000000002</v>
      </c>
    </row>
    <row r="33" spans="2:17" x14ac:dyDescent="0.25">
      <c r="B33" s="93" t="s">
        <v>51</v>
      </c>
      <c r="C33" s="234">
        <v>81.38</v>
      </c>
      <c r="D33" s="234">
        <v>86.79</v>
      </c>
      <c r="E33" s="234">
        <v>84.44</v>
      </c>
      <c r="F33" s="234">
        <v>89.45</v>
      </c>
      <c r="G33" s="234">
        <v>98.5</v>
      </c>
      <c r="H33" s="234">
        <v>108.5</v>
      </c>
      <c r="I33" s="102">
        <f t="shared" si="0"/>
        <v>0.10152284263959399</v>
      </c>
      <c r="J33" s="234">
        <f t="shared" si="1"/>
        <v>10</v>
      </c>
      <c r="K33" s="235">
        <v>81.34</v>
      </c>
      <c r="L33" s="235">
        <v>87.8</v>
      </c>
      <c r="M33" s="235">
        <v>96.52</v>
      </c>
      <c r="N33" s="235">
        <v>100.61</v>
      </c>
      <c r="O33" s="235">
        <v>117.69</v>
      </c>
      <c r="P33" s="102">
        <f t="shared" si="2"/>
        <v>0.16976443693469823</v>
      </c>
      <c r="Q33" s="234">
        <f t="shared" si="3"/>
        <v>17.079999999999998</v>
      </c>
    </row>
    <row r="34" spans="2:17" x14ac:dyDescent="0.25">
      <c r="B34" s="96" t="s">
        <v>62</v>
      </c>
      <c r="C34" s="230">
        <v>81.38</v>
      </c>
      <c r="D34" s="230">
        <v>86.79</v>
      </c>
      <c r="E34" s="230">
        <v>84.44</v>
      </c>
      <c r="F34" s="230">
        <v>89.45</v>
      </c>
      <c r="G34" s="230">
        <v>98.5</v>
      </c>
      <c r="H34" s="230">
        <v>108.5</v>
      </c>
      <c r="I34" s="98">
        <f t="shared" si="0"/>
        <v>0.10152284263959399</v>
      </c>
      <c r="J34" s="230">
        <f t="shared" si="1"/>
        <v>10</v>
      </c>
      <c r="K34" s="231">
        <v>81.34</v>
      </c>
      <c r="L34" s="231">
        <v>87.8</v>
      </c>
      <c r="M34" s="231">
        <v>96.52</v>
      </c>
      <c r="N34" s="231">
        <v>100.61</v>
      </c>
      <c r="O34" s="231">
        <v>117.69</v>
      </c>
      <c r="P34" s="98">
        <f t="shared" si="2"/>
        <v>0.16976443693469823</v>
      </c>
      <c r="Q34" s="230">
        <f t="shared" si="3"/>
        <v>17.079999999999998</v>
      </c>
    </row>
    <row r="35" spans="2:17" x14ac:dyDescent="0.25">
      <c r="B35" s="93" t="s">
        <v>52</v>
      </c>
      <c r="C35" s="234">
        <v>85.19</v>
      </c>
      <c r="D35" s="234">
        <v>106.13</v>
      </c>
      <c r="E35" s="234">
        <v>125.31</v>
      </c>
      <c r="F35" s="234">
        <v>128.06</v>
      </c>
      <c r="G35" s="234">
        <v>149.08000000000001</v>
      </c>
      <c r="H35" s="234">
        <v>167.62</v>
      </c>
      <c r="I35" s="102">
        <f t="shared" si="0"/>
        <v>0.12436275825060372</v>
      </c>
      <c r="J35" s="234">
        <f t="shared" si="1"/>
        <v>18.539999999999992</v>
      </c>
      <c r="K35" s="235">
        <v>93.66</v>
      </c>
      <c r="L35" s="235">
        <v>125.05</v>
      </c>
      <c r="M35" s="235">
        <v>149.37</v>
      </c>
      <c r="N35" s="235">
        <v>162.44</v>
      </c>
      <c r="O35" s="235">
        <v>188.6</v>
      </c>
      <c r="P35" s="102">
        <f t="shared" si="2"/>
        <v>0.1610440778133464</v>
      </c>
      <c r="Q35" s="234">
        <f t="shared" si="3"/>
        <v>26.159999999999997</v>
      </c>
    </row>
    <row r="36" spans="2:17" x14ac:dyDescent="0.25">
      <c r="B36" s="96" t="s">
        <v>62</v>
      </c>
      <c r="C36" s="230">
        <v>112.85</v>
      </c>
      <c r="D36" s="230">
        <v>133.72</v>
      </c>
      <c r="E36" s="230">
        <v>131.41999999999999</v>
      </c>
      <c r="F36" s="230">
        <v>137.6</v>
      </c>
      <c r="G36" s="230">
        <v>157.49</v>
      </c>
      <c r="H36" s="230">
        <v>177.79</v>
      </c>
      <c r="I36" s="98">
        <f t="shared" si="0"/>
        <v>0.12889707283002094</v>
      </c>
      <c r="J36" s="230">
        <f t="shared" si="1"/>
        <v>20.299999999999983</v>
      </c>
      <c r="K36" s="231">
        <v>93.72</v>
      </c>
      <c r="L36" s="231">
        <v>137.63</v>
      </c>
      <c r="M36" s="231">
        <v>159.21</v>
      </c>
      <c r="N36" s="231">
        <v>175.63</v>
      </c>
      <c r="O36" s="231">
        <v>207.84</v>
      </c>
      <c r="P36" s="98">
        <f t="shared" si="2"/>
        <v>0.18339691396686231</v>
      </c>
      <c r="Q36" s="230">
        <f t="shared" si="3"/>
        <v>32.210000000000008</v>
      </c>
    </row>
    <row r="37" spans="2:17" x14ac:dyDescent="0.25">
      <c r="B37" s="96" t="s">
        <v>65</v>
      </c>
      <c r="C37" s="230">
        <v>55.99</v>
      </c>
      <c r="D37" s="230">
        <v>41.89</v>
      </c>
      <c r="E37" s="230">
        <v>74.180000000000007</v>
      </c>
      <c r="F37" s="230">
        <v>78.69</v>
      </c>
      <c r="G37" s="230">
        <v>104.15</v>
      </c>
      <c r="H37" s="230">
        <v>109.88</v>
      </c>
      <c r="I37" s="98">
        <f t="shared" si="0"/>
        <v>5.5016802688430122E-2</v>
      </c>
      <c r="J37" s="230">
        <f t="shared" si="1"/>
        <v>5.7299999999999898</v>
      </c>
      <c r="K37" s="231">
        <v>56.78</v>
      </c>
      <c r="L37" s="231">
        <v>59.08</v>
      </c>
      <c r="M37" s="231">
        <v>96.41</v>
      </c>
      <c r="N37" s="231">
        <v>88.48</v>
      </c>
      <c r="O37" s="231">
        <v>85.61</v>
      </c>
      <c r="P37" s="98">
        <f t="shared" si="2"/>
        <v>-3.2436708860759556E-2</v>
      </c>
      <c r="Q37" s="230">
        <f t="shared" si="3"/>
        <v>-2.8700000000000045</v>
      </c>
    </row>
    <row r="38" spans="2:17" x14ac:dyDescent="0.25">
      <c r="B38" s="93" t="s">
        <v>53</v>
      </c>
      <c r="C38" s="234">
        <v>63.43</v>
      </c>
      <c r="D38" s="234">
        <v>64.19</v>
      </c>
      <c r="E38" s="234">
        <v>68.989999999999995</v>
      </c>
      <c r="F38" s="234">
        <v>76.34</v>
      </c>
      <c r="G38" s="234">
        <v>86.65</v>
      </c>
      <c r="H38" s="234">
        <v>96.86</v>
      </c>
      <c r="I38" s="102">
        <f t="shared" si="0"/>
        <v>0.1178303519907673</v>
      </c>
      <c r="J38" s="234">
        <f t="shared" si="1"/>
        <v>10.209999999999994</v>
      </c>
      <c r="K38" s="235">
        <v>63.7</v>
      </c>
      <c r="L38" s="235">
        <v>76.17</v>
      </c>
      <c r="M38" s="235">
        <v>83.36</v>
      </c>
      <c r="N38" s="235">
        <v>92.62</v>
      </c>
      <c r="O38" s="235">
        <v>103.36</v>
      </c>
      <c r="P38" s="102">
        <f t="shared" si="2"/>
        <v>0.11595767652774769</v>
      </c>
      <c r="Q38" s="234">
        <f t="shared" si="3"/>
        <v>10.739999999999995</v>
      </c>
    </row>
    <row r="39" spans="2:17" x14ac:dyDescent="0.25">
      <c r="B39" s="96" t="s">
        <v>62</v>
      </c>
      <c r="C39" s="230">
        <v>63.43</v>
      </c>
      <c r="D39" s="230">
        <v>64.19</v>
      </c>
      <c r="E39" s="230">
        <v>68.989999999999995</v>
      </c>
      <c r="F39" s="230">
        <v>76.34</v>
      </c>
      <c r="G39" s="230">
        <v>86.65</v>
      </c>
      <c r="H39" s="230">
        <v>96.86</v>
      </c>
      <c r="I39" s="98">
        <f t="shared" si="0"/>
        <v>0.1178303519907673</v>
      </c>
      <c r="J39" s="230">
        <f t="shared" si="1"/>
        <v>10.209999999999994</v>
      </c>
      <c r="K39" s="231">
        <v>63.7</v>
      </c>
      <c r="L39" s="231">
        <v>76.17</v>
      </c>
      <c r="M39" s="231">
        <v>83.36</v>
      </c>
      <c r="N39" s="231">
        <v>92.62</v>
      </c>
      <c r="O39" s="231">
        <v>103.36</v>
      </c>
      <c r="P39" s="98">
        <f t="shared" si="2"/>
        <v>0.11595767652774769</v>
      </c>
      <c r="Q39" s="230">
        <f t="shared" si="3"/>
        <v>10.739999999999995</v>
      </c>
    </row>
    <row r="40" spans="2:17" x14ac:dyDescent="0.25">
      <c r="B40" s="99" t="s">
        <v>63</v>
      </c>
      <c r="C40" s="232">
        <v>80.7</v>
      </c>
      <c r="D40" s="232">
        <v>76.319999999999993</v>
      </c>
      <c r="E40" s="232">
        <v>76.47</v>
      </c>
      <c r="F40" s="232">
        <v>90.03</v>
      </c>
      <c r="G40" s="232">
        <v>101.46</v>
      </c>
      <c r="H40" s="232">
        <v>115.08</v>
      </c>
      <c r="I40" s="100">
        <f t="shared" si="0"/>
        <v>0.13424009461856889</v>
      </c>
      <c r="J40" s="232">
        <f t="shared" si="1"/>
        <v>13.620000000000005</v>
      </c>
      <c r="K40" s="233">
        <v>70.209999999999994</v>
      </c>
      <c r="L40" s="233">
        <v>87.94</v>
      </c>
      <c r="M40" s="233">
        <v>96.93</v>
      </c>
      <c r="N40" s="233">
        <v>109.19</v>
      </c>
      <c r="O40" s="233">
        <v>122.86</v>
      </c>
      <c r="P40" s="100">
        <f t="shared" si="2"/>
        <v>0.12519461489147354</v>
      </c>
      <c r="Q40" s="232">
        <f t="shared" si="3"/>
        <v>13.670000000000002</v>
      </c>
    </row>
    <row r="41" spans="2:17" x14ac:dyDescent="0.25">
      <c r="B41" s="99" t="s">
        <v>64</v>
      </c>
      <c r="C41" s="232">
        <v>47.71</v>
      </c>
      <c r="D41" s="232">
        <v>52.19</v>
      </c>
      <c r="E41" s="232">
        <v>57.98</v>
      </c>
      <c r="F41" s="232">
        <v>57.94</v>
      </c>
      <c r="G41" s="232">
        <v>67.42</v>
      </c>
      <c r="H41" s="232">
        <v>70.06</v>
      </c>
      <c r="I41" s="100">
        <f t="shared" si="0"/>
        <v>3.915752002373174E-2</v>
      </c>
      <c r="J41" s="232">
        <f t="shared" si="1"/>
        <v>2.6400000000000006</v>
      </c>
      <c r="K41" s="233">
        <v>53.88</v>
      </c>
      <c r="L41" s="233">
        <v>57.45</v>
      </c>
      <c r="M41" s="233">
        <v>66.069999999999993</v>
      </c>
      <c r="N41" s="233">
        <v>69.36</v>
      </c>
      <c r="O41" s="233">
        <v>68.47</v>
      </c>
      <c r="P41" s="100">
        <f t="shared" si="2"/>
        <v>-1.2831603229527144E-2</v>
      </c>
      <c r="Q41" s="232">
        <f t="shared" si="3"/>
        <v>-0.89000000000000057</v>
      </c>
    </row>
    <row r="42" spans="2:17" x14ac:dyDescent="0.25">
      <c r="B42" s="93" t="s">
        <v>54</v>
      </c>
      <c r="C42" s="234">
        <v>92.8</v>
      </c>
      <c r="D42" s="234">
        <v>102.24</v>
      </c>
      <c r="E42" s="234">
        <v>98.71</v>
      </c>
      <c r="F42" s="234">
        <v>114.5</v>
      </c>
      <c r="G42" s="234">
        <v>129.04</v>
      </c>
      <c r="H42" s="234">
        <v>138.44999999999999</v>
      </c>
      <c r="I42" s="102">
        <f t="shared" si="0"/>
        <v>7.292312461252326E-2</v>
      </c>
      <c r="J42" s="234">
        <f t="shared" si="1"/>
        <v>9.4099999999999966</v>
      </c>
      <c r="K42" s="235">
        <v>79.87</v>
      </c>
      <c r="L42" s="235">
        <v>119.88</v>
      </c>
      <c r="M42" s="235">
        <v>135.06</v>
      </c>
      <c r="N42" s="235">
        <v>134.41999999999999</v>
      </c>
      <c r="O42" s="235">
        <v>120.03</v>
      </c>
      <c r="P42" s="102">
        <f t="shared" si="2"/>
        <v>-0.1070525219461389</v>
      </c>
      <c r="Q42" s="234">
        <f t="shared" si="3"/>
        <v>-14.389999999999986</v>
      </c>
    </row>
    <row r="43" spans="2:17" x14ac:dyDescent="0.25">
      <c r="B43" s="96" t="s">
        <v>62</v>
      </c>
      <c r="C43" s="230">
        <v>97.8</v>
      </c>
      <c r="D43" s="230">
        <v>108.14</v>
      </c>
      <c r="E43" s="230">
        <v>104.52</v>
      </c>
      <c r="F43" s="230">
        <v>121.1</v>
      </c>
      <c r="G43" s="230">
        <v>137.22999999999999</v>
      </c>
      <c r="H43" s="230">
        <v>145.38999999999999</v>
      </c>
      <c r="I43" s="98">
        <f t="shared" si="0"/>
        <v>5.9462216716461347E-2</v>
      </c>
      <c r="J43" s="230">
        <f t="shared" si="1"/>
        <v>8.1599999999999966</v>
      </c>
      <c r="K43" s="231">
        <v>91.94</v>
      </c>
      <c r="L43" s="231">
        <v>126.55</v>
      </c>
      <c r="M43" s="231">
        <v>144.83000000000001</v>
      </c>
      <c r="N43" s="231">
        <v>142.44</v>
      </c>
      <c r="O43" s="231">
        <v>123.71</v>
      </c>
      <c r="P43" s="98">
        <f t="shared" si="2"/>
        <v>-0.13149396237012079</v>
      </c>
      <c r="Q43" s="230">
        <f t="shared" si="3"/>
        <v>-18.730000000000004</v>
      </c>
    </row>
    <row r="44" spans="2:17" x14ac:dyDescent="0.25">
      <c r="B44" s="99" t="s">
        <v>63</v>
      </c>
      <c r="C44" s="232">
        <v>101.92</v>
      </c>
      <c r="D44" s="232">
        <v>0</v>
      </c>
      <c r="E44" s="232">
        <v>111.35</v>
      </c>
      <c r="F44" s="232">
        <v>128.75</v>
      </c>
      <c r="G44" s="232">
        <v>146.41</v>
      </c>
      <c r="H44" s="232">
        <v>153.15</v>
      </c>
      <c r="I44" s="100">
        <f t="shared" si="0"/>
        <v>4.6035106891605837E-2</v>
      </c>
      <c r="J44" s="232">
        <f t="shared" si="1"/>
        <v>6.7400000000000091</v>
      </c>
      <c r="K44" s="233">
        <v>0</v>
      </c>
      <c r="L44" s="233">
        <v>133.66999999999999</v>
      </c>
      <c r="M44" s="233">
        <v>154.77000000000001</v>
      </c>
      <c r="N44" s="233">
        <v>151.1</v>
      </c>
      <c r="O44" s="233">
        <v>128.06</v>
      </c>
      <c r="P44" s="100">
        <f t="shared" si="2"/>
        <v>-0.15248180013236268</v>
      </c>
      <c r="Q44" s="232">
        <f t="shared" si="3"/>
        <v>-23.039999999999992</v>
      </c>
    </row>
    <row r="45" spans="2:17" x14ac:dyDescent="0.25">
      <c r="B45" s="99" t="s">
        <v>64</v>
      </c>
      <c r="C45" s="232">
        <v>81.52</v>
      </c>
      <c r="D45" s="232">
        <v>0</v>
      </c>
      <c r="E45" s="232">
        <v>79.67</v>
      </c>
      <c r="F45" s="232">
        <v>92.67</v>
      </c>
      <c r="G45" s="232">
        <v>100.97</v>
      </c>
      <c r="H45" s="232">
        <v>114.46</v>
      </c>
      <c r="I45" s="100">
        <f t="shared" si="0"/>
        <v>0.13360404080419919</v>
      </c>
      <c r="J45" s="232">
        <f t="shared" si="1"/>
        <v>13.489999999999995</v>
      </c>
      <c r="K45" s="233">
        <v>0</v>
      </c>
      <c r="L45" s="233">
        <v>96.15</v>
      </c>
      <c r="M45" s="233">
        <v>100.87</v>
      </c>
      <c r="N45" s="233">
        <v>100.8</v>
      </c>
      <c r="O45" s="233">
        <v>103.7</v>
      </c>
      <c r="P45" s="100">
        <f t="shared" si="2"/>
        <v>2.876984126984139E-2</v>
      </c>
      <c r="Q45" s="232">
        <f t="shared" si="3"/>
        <v>2.9000000000000057</v>
      </c>
    </row>
    <row r="46" spans="2:17" x14ac:dyDescent="0.25">
      <c r="B46" s="96" t="s">
        <v>65</v>
      </c>
      <c r="C46" s="230">
        <v>74.09</v>
      </c>
      <c r="D46" s="230">
        <v>76.39</v>
      </c>
      <c r="E46" s="230">
        <v>66.930000000000007</v>
      </c>
      <c r="F46" s="230">
        <v>72.900000000000006</v>
      </c>
      <c r="G46" s="230">
        <v>77.459999999999994</v>
      </c>
      <c r="H46" s="230">
        <v>94.86</v>
      </c>
      <c r="I46" s="98">
        <f t="shared" si="0"/>
        <v>0.22463206816421377</v>
      </c>
      <c r="J46" s="230">
        <f t="shared" si="1"/>
        <v>17.400000000000006</v>
      </c>
      <c r="K46" s="231">
        <v>47.58</v>
      </c>
      <c r="L46" s="231">
        <v>76.239999999999995</v>
      </c>
      <c r="M46" s="231">
        <v>73.42</v>
      </c>
      <c r="N46" s="231">
        <v>81.95</v>
      </c>
      <c r="O46" s="231">
        <v>96.72</v>
      </c>
      <c r="P46" s="98">
        <f t="shared" si="2"/>
        <v>0.18023184868822439</v>
      </c>
      <c r="Q46" s="230">
        <f t="shared" si="3"/>
        <v>14.769999999999996</v>
      </c>
    </row>
    <row r="47" spans="2:17" x14ac:dyDescent="0.25">
      <c r="B47" s="93" t="s">
        <v>55</v>
      </c>
      <c r="C47" s="234">
        <v>55.1</v>
      </c>
      <c r="D47" s="234">
        <v>58.1</v>
      </c>
      <c r="E47" s="234">
        <v>74.28</v>
      </c>
      <c r="F47" s="234">
        <v>64.23</v>
      </c>
      <c r="G47" s="234">
        <v>69.86</v>
      </c>
      <c r="H47" s="234">
        <v>72.739999999999995</v>
      </c>
      <c r="I47" s="102">
        <f t="shared" si="0"/>
        <v>4.1225307758373742E-2</v>
      </c>
      <c r="J47" s="234">
        <f t="shared" si="1"/>
        <v>2.8799999999999955</v>
      </c>
      <c r="K47" s="235">
        <v>75.790000000000006</v>
      </c>
      <c r="L47" s="235">
        <v>55.68</v>
      </c>
      <c r="M47" s="235">
        <v>63.88</v>
      </c>
      <c r="N47" s="235">
        <v>65.540000000000006</v>
      </c>
      <c r="O47" s="235">
        <v>66.459999999999994</v>
      </c>
      <c r="P47" s="102">
        <f t="shared" si="2"/>
        <v>1.4037229173023968E-2</v>
      </c>
      <c r="Q47" s="234">
        <f t="shared" si="3"/>
        <v>0.91999999999998749</v>
      </c>
    </row>
    <row r="48" spans="2:17" x14ac:dyDescent="0.25">
      <c r="B48" s="96" t="s">
        <v>62</v>
      </c>
      <c r="C48" s="230">
        <v>55.02</v>
      </c>
      <c r="D48" s="230">
        <v>57.83</v>
      </c>
      <c r="E48" s="230">
        <v>74.63</v>
      </c>
      <c r="F48" s="230">
        <v>64.650000000000006</v>
      </c>
      <c r="G48" s="230">
        <v>69.94</v>
      </c>
      <c r="H48" s="230">
        <v>73.959999999999994</v>
      </c>
      <c r="I48" s="98">
        <f t="shared" si="0"/>
        <v>5.7477838146983151E-2</v>
      </c>
      <c r="J48" s="230">
        <f t="shared" si="1"/>
        <v>4.019999999999996</v>
      </c>
      <c r="K48" s="231">
        <v>76.19</v>
      </c>
      <c r="L48" s="231">
        <v>55.69</v>
      </c>
      <c r="M48" s="231">
        <v>63</v>
      </c>
      <c r="N48" s="231">
        <v>66.59</v>
      </c>
      <c r="O48" s="231">
        <v>66.36</v>
      </c>
      <c r="P48" s="98">
        <f t="shared" si="2"/>
        <v>-3.4539720678781194E-3</v>
      </c>
      <c r="Q48" s="230">
        <f t="shared" si="3"/>
        <v>-0.23000000000000398</v>
      </c>
    </row>
    <row r="49" spans="2:17" x14ac:dyDescent="0.25">
      <c r="B49" s="99" t="s">
        <v>63</v>
      </c>
      <c r="C49" s="232">
        <v>58.12</v>
      </c>
      <c r="D49" s="232">
        <v>59.72</v>
      </c>
      <c r="E49" s="232">
        <v>75.540000000000006</v>
      </c>
      <c r="F49" s="232">
        <v>69.69</v>
      </c>
      <c r="G49" s="232">
        <v>76.47</v>
      </c>
      <c r="H49" s="232">
        <v>79.3</v>
      </c>
      <c r="I49" s="100">
        <f t="shared" si="0"/>
        <v>3.7007976984438251E-2</v>
      </c>
      <c r="J49" s="232">
        <f t="shared" si="1"/>
        <v>2.8299999999999983</v>
      </c>
      <c r="K49" s="233">
        <v>73.59</v>
      </c>
      <c r="L49" s="233">
        <v>59.67</v>
      </c>
      <c r="M49" s="233">
        <v>70.23</v>
      </c>
      <c r="N49" s="233">
        <v>72.739999999999995</v>
      </c>
      <c r="O49" s="233">
        <v>70.34</v>
      </c>
      <c r="P49" s="100">
        <f t="shared" si="2"/>
        <v>-3.2994226010448102E-2</v>
      </c>
      <c r="Q49" s="232">
        <f t="shared" si="3"/>
        <v>-2.3999999999999915</v>
      </c>
    </row>
    <row r="50" spans="2:17" x14ac:dyDescent="0.25">
      <c r="B50" s="99" t="s">
        <v>64</v>
      </c>
      <c r="C50" s="232">
        <v>43.08</v>
      </c>
      <c r="D50" s="232">
        <v>52.07</v>
      </c>
      <c r="E50" s="232">
        <v>70.77</v>
      </c>
      <c r="F50" s="232">
        <v>51.36</v>
      </c>
      <c r="G50" s="232">
        <v>51.21</v>
      </c>
      <c r="H50" s="232">
        <v>60.22</v>
      </c>
      <c r="I50" s="100">
        <f t="shared" si="0"/>
        <v>0.17594219878929884</v>
      </c>
      <c r="J50" s="232">
        <f t="shared" si="1"/>
        <v>9.009999999999998</v>
      </c>
      <c r="K50" s="233">
        <v>86.17</v>
      </c>
      <c r="L50" s="233">
        <v>44.36</v>
      </c>
      <c r="M50" s="233">
        <v>44.69</v>
      </c>
      <c r="N50" s="233">
        <v>51.71</v>
      </c>
      <c r="O50" s="233">
        <v>56.24</v>
      </c>
      <c r="P50" s="100">
        <f t="shared" si="2"/>
        <v>8.7603945078321477E-2</v>
      </c>
      <c r="Q50" s="232">
        <f t="shared" si="3"/>
        <v>4.5300000000000011</v>
      </c>
    </row>
    <row r="51" spans="2:17" x14ac:dyDescent="0.25">
      <c r="B51" s="96" t="s">
        <v>65</v>
      </c>
      <c r="C51" s="230">
        <v>56.8</v>
      </c>
      <c r="D51" s="230">
        <v>83.93</v>
      </c>
      <c r="E51" s="230">
        <v>154.72</v>
      </c>
      <c r="F51" s="230">
        <v>191.76</v>
      </c>
      <c r="G51" s="230">
        <v>163.5</v>
      </c>
      <c r="H51" s="230">
        <v>87.87</v>
      </c>
      <c r="I51" s="98">
        <f t="shared" si="0"/>
        <v>-0.46256880733944949</v>
      </c>
      <c r="J51" s="230">
        <f t="shared" si="1"/>
        <v>-75.63</v>
      </c>
      <c r="K51" s="231">
        <v>273.22000000000003</v>
      </c>
      <c r="L51" s="231">
        <v>245.74</v>
      </c>
      <c r="M51" s="231">
        <v>190.52</v>
      </c>
      <c r="N51" s="231">
        <v>54.31</v>
      </c>
      <c r="O51" s="231">
        <v>79.680000000000007</v>
      </c>
      <c r="P51" s="98">
        <f t="shared" si="2"/>
        <v>0.46713312465475987</v>
      </c>
      <c r="Q51" s="230">
        <f t="shared" si="3"/>
        <v>25.370000000000005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5F76-9B69-4DCF-9874-2A28472DF2C6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8">
        <v>70.459999999999994</v>
      </c>
      <c r="D6" s="228">
        <v>47.83</v>
      </c>
      <c r="E6" s="228">
        <v>53</v>
      </c>
      <c r="F6" s="228">
        <v>80.58</v>
      </c>
      <c r="G6" s="228">
        <v>93.24</v>
      </c>
      <c r="H6" s="228">
        <v>104.71</v>
      </c>
      <c r="I6" s="95">
        <f t="shared" ref="I6:I51" si="0">IFERROR(H6/G6-1,"-")</f>
        <v>0.12301587301587302</v>
      </c>
      <c r="J6" s="228">
        <f t="shared" ref="J6:J51" si="1">IFERROR(H6-G6,"-")</f>
        <v>11.469999999999999</v>
      </c>
      <c r="K6" s="229">
        <v>29.18</v>
      </c>
      <c r="L6" s="229">
        <v>84.83</v>
      </c>
      <c r="M6" s="229">
        <v>86.09</v>
      </c>
      <c r="N6" s="229">
        <v>93.88</v>
      </c>
      <c r="O6" s="229">
        <v>104.41</v>
      </c>
      <c r="P6" s="95">
        <f t="shared" ref="P6:P51" si="2">IFERROR(O6/N6-1,"-")</f>
        <v>0.11216446527481883</v>
      </c>
      <c r="Q6" s="228">
        <f t="shared" ref="Q6:Q51" si="3">IFERROR(O6-N6,"-")</f>
        <v>10.530000000000001</v>
      </c>
    </row>
    <row r="7" spans="2:17" x14ac:dyDescent="0.25">
      <c r="B7" s="96" t="s">
        <v>62</v>
      </c>
      <c r="C7" s="230">
        <v>77.33</v>
      </c>
      <c r="D7" s="230">
        <v>53.19</v>
      </c>
      <c r="E7" s="230">
        <v>60.01</v>
      </c>
      <c r="F7" s="230">
        <v>88.2</v>
      </c>
      <c r="G7" s="230">
        <v>102.89</v>
      </c>
      <c r="H7" s="230">
        <v>114.62</v>
      </c>
      <c r="I7" s="98">
        <f t="shared" si="0"/>
        <v>0.11400524832345238</v>
      </c>
      <c r="J7" s="230">
        <f t="shared" si="1"/>
        <v>11.730000000000004</v>
      </c>
      <c r="K7" s="231">
        <v>36.119999999999997</v>
      </c>
      <c r="L7" s="231">
        <v>94.43</v>
      </c>
      <c r="M7" s="231">
        <v>96.67</v>
      </c>
      <c r="N7" s="231">
        <v>104.71</v>
      </c>
      <c r="O7" s="231">
        <v>114.64</v>
      </c>
      <c r="P7" s="98">
        <f t="shared" si="2"/>
        <v>9.4833349250310395E-2</v>
      </c>
      <c r="Q7" s="230">
        <f t="shared" si="3"/>
        <v>9.9300000000000068</v>
      </c>
    </row>
    <row r="8" spans="2:17" x14ac:dyDescent="0.25">
      <c r="B8" s="99" t="s">
        <v>63</v>
      </c>
      <c r="C8" s="232">
        <v>85.32</v>
      </c>
      <c r="D8" s="232">
        <v>58.8</v>
      </c>
      <c r="E8" s="232">
        <v>66.349999999999994</v>
      </c>
      <c r="F8" s="232">
        <v>96.91</v>
      </c>
      <c r="G8" s="232">
        <v>111.61</v>
      </c>
      <c r="H8" s="232">
        <v>124.26</v>
      </c>
      <c r="I8" s="100">
        <f t="shared" si="0"/>
        <v>0.11334109846787932</v>
      </c>
      <c r="J8" s="232">
        <f t="shared" si="1"/>
        <v>12.650000000000006</v>
      </c>
      <c r="K8" s="233">
        <v>41.34</v>
      </c>
      <c r="L8" s="233">
        <v>105.4</v>
      </c>
      <c r="M8" s="233">
        <v>105.84</v>
      </c>
      <c r="N8" s="233">
        <v>114.61</v>
      </c>
      <c r="O8" s="233">
        <v>124.35</v>
      </c>
      <c r="P8" s="100">
        <f t="shared" si="2"/>
        <v>8.4983858302067894E-2</v>
      </c>
      <c r="Q8" s="232">
        <f t="shared" si="3"/>
        <v>9.7399999999999949</v>
      </c>
    </row>
    <row r="9" spans="2:17" x14ac:dyDescent="0.25">
      <c r="B9" s="99" t="s">
        <v>64</v>
      </c>
      <c r="C9" s="232">
        <v>46.17</v>
      </c>
      <c r="D9" s="232">
        <v>29.69</v>
      </c>
      <c r="E9" s="232">
        <v>31.06</v>
      </c>
      <c r="F9" s="232">
        <v>47.58</v>
      </c>
      <c r="G9" s="232">
        <v>59.03</v>
      </c>
      <c r="H9" s="232">
        <v>65.099999999999994</v>
      </c>
      <c r="I9" s="100">
        <f t="shared" si="0"/>
        <v>0.10282906996442476</v>
      </c>
      <c r="J9" s="232">
        <f t="shared" si="1"/>
        <v>6.0699999999999932</v>
      </c>
      <c r="K9" s="233">
        <v>16.52</v>
      </c>
      <c r="L9" s="233">
        <v>44.14</v>
      </c>
      <c r="M9" s="233">
        <v>52.28</v>
      </c>
      <c r="N9" s="233">
        <v>55.23</v>
      </c>
      <c r="O9" s="233">
        <v>63.03</v>
      </c>
      <c r="P9" s="100">
        <f t="shared" si="2"/>
        <v>0.14122759369907678</v>
      </c>
      <c r="Q9" s="232">
        <f t="shared" si="3"/>
        <v>7.8000000000000043</v>
      </c>
    </row>
    <row r="10" spans="2:17" x14ac:dyDescent="0.25">
      <c r="B10" s="96" t="s">
        <v>65</v>
      </c>
      <c r="C10" s="230">
        <v>51.25</v>
      </c>
      <c r="D10" s="230">
        <v>33.86</v>
      </c>
      <c r="E10" s="230">
        <v>30.93</v>
      </c>
      <c r="F10" s="230">
        <v>53.23</v>
      </c>
      <c r="G10" s="230">
        <v>60.79</v>
      </c>
      <c r="H10" s="230">
        <v>70.290000000000006</v>
      </c>
      <c r="I10" s="98">
        <f t="shared" si="0"/>
        <v>0.15627570324066475</v>
      </c>
      <c r="J10" s="230">
        <f t="shared" si="1"/>
        <v>9.5000000000000071</v>
      </c>
      <c r="K10" s="231">
        <v>15.67</v>
      </c>
      <c r="L10" s="231">
        <v>49.81</v>
      </c>
      <c r="M10" s="231">
        <v>50.88</v>
      </c>
      <c r="N10" s="231">
        <v>56.87</v>
      </c>
      <c r="O10" s="231">
        <v>70.45</v>
      </c>
      <c r="P10" s="98">
        <f t="shared" si="2"/>
        <v>0.2387902233163357</v>
      </c>
      <c r="Q10" s="230">
        <f t="shared" si="3"/>
        <v>13.580000000000005</v>
      </c>
    </row>
    <row r="11" spans="2:17" x14ac:dyDescent="0.25">
      <c r="B11" s="93" t="s">
        <v>46</v>
      </c>
      <c r="C11" s="234">
        <v>89.94</v>
      </c>
      <c r="D11" s="234">
        <v>61.17</v>
      </c>
      <c r="E11" s="234">
        <v>72.88</v>
      </c>
      <c r="F11" s="234">
        <v>107.72</v>
      </c>
      <c r="G11" s="234">
        <v>119.35</v>
      </c>
      <c r="H11" s="234">
        <v>131.18</v>
      </c>
      <c r="I11" s="102">
        <f t="shared" si="0"/>
        <v>9.9120234604105573E-2</v>
      </c>
      <c r="J11" s="234">
        <f t="shared" si="1"/>
        <v>11.830000000000013</v>
      </c>
      <c r="K11" s="235">
        <v>43.61</v>
      </c>
      <c r="L11" s="235">
        <v>114.11</v>
      </c>
      <c r="M11" s="235">
        <v>113.69</v>
      </c>
      <c r="N11" s="235">
        <v>122.55</v>
      </c>
      <c r="O11" s="235">
        <v>137.08000000000001</v>
      </c>
      <c r="P11" s="102">
        <f t="shared" si="2"/>
        <v>0.11856385148918824</v>
      </c>
      <c r="Q11" s="234">
        <f t="shared" si="3"/>
        <v>14.530000000000015</v>
      </c>
    </row>
    <row r="12" spans="2:17" x14ac:dyDescent="0.25">
      <c r="B12" s="96" t="s">
        <v>62</v>
      </c>
      <c r="C12" s="230">
        <v>98.21</v>
      </c>
      <c r="D12" s="230">
        <v>66.36</v>
      </c>
      <c r="E12" s="230">
        <v>79.650000000000006</v>
      </c>
      <c r="F12" s="230">
        <v>116.54</v>
      </c>
      <c r="G12" s="230">
        <v>130.88999999999999</v>
      </c>
      <c r="H12" s="230">
        <v>144.94</v>
      </c>
      <c r="I12" s="98">
        <f t="shared" si="0"/>
        <v>0.10734204293681726</v>
      </c>
      <c r="J12" s="230">
        <f t="shared" si="1"/>
        <v>14.050000000000011</v>
      </c>
      <c r="K12" s="231">
        <v>50.28</v>
      </c>
      <c r="L12" s="231">
        <v>125.52</v>
      </c>
      <c r="M12" s="231">
        <v>127.09</v>
      </c>
      <c r="N12" s="231">
        <v>137.19999999999999</v>
      </c>
      <c r="O12" s="231">
        <v>154.09</v>
      </c>
      <c r="P12" s="98">
        <f t="shared" si="2"/>
        <v>0.1231049562682216</v>
      </c>
      <c r="Q12" s="230">
        <f t="shared" si="3"/>
        <v>16.890000000000015</v>
      </c>
    </row>
    <row r="13" spans="2:17" x14ac:dyDescent="0.25">
      <c r="B13" s="99" t="s">
        <v>63</v>
      </c>
      <c r="C13" s="232">
        <v>106.38</v>
      </c>
      <c r="D13" s="232">
        <v>71.150000000000006</v>
      </c>
      <c r="E13" s="232">
        <v>85.14</v>
      </c>
      <c r="F13" s="232">
        <v>125.38</v>
      </c>
      <c r="G13" s="232">
        <v>140.15</v>
      </c>
      <c r="H13" s="232">
        <v>154.63999999999999</v>
      </c>
      <c r="I13" s="100">
        <f t="shared" si="0"/>
        <v>0.10338922582946819</v>
      </c>
      <c r="J13" s="232">
        <f t="shared" si="1"/>
        <v>14.489999999999981</v>
      </c>
      <c r="K13" s="233">
        <v>55.65</v>
      </c>
      <c r="L13" s="233">
        <v>135.91</v>
      </c>
      <c r="M13" s="233">
        <v>136.47</v>
      </c>
      <c r="N13" s="233">
        <v>146.84</v>
      </c>
      <c r="O13" s="233">
        <v>164.92</v>
      </c>
      <c r="P13" s="100">
        <f t="shared" si="2"/>
        <v>0.1231272132933805</v>
      </c>
      <c r="Q13" s="232">
        <f t="shared" si="3"/>
        <v>18.079999999999984</v>
      </c>
    </row>
    <row r="14" spans="2:17" x14ac:dyDescent="0.25">
      <c r="B14" s="99" t="s">
        <v>64</v>
      </c>
      <c r="C14" s="232">
        <v>53.15</v>
      </c>
      <c r="D14" s="232">
        <v>31.55</v>
      </c>
      <c r="E14" s="232">
        <v>34.18</v>
      </c>
      <c r="F14" s="232">
        <v>49.88</v>
      </c>
      <c r="G14" s="232">
        <v>54.45</v>
      </c>
      <c r="H14" s="232">
        <v>55.23</v>
      </c>
      <c r="I14" s="100">
        <f t="shared" si="0"/>
        <v>1.4325068870523205E-2</v>
      </c>
      <c r="J14" s="232">
        <f t="shared" si="1"/>
        <v>0.77999999999999403</v>
      </c>
      <c r="K14" s="233">
        <v>6.16</v>
      </c>
      <c r="L14" s="233">
        <v>45.83</v>
      </c>
      <c r="M14" s="233">
        <v>48.24</v>
      </c>
      <c r="N14" s="233">
        <v>51.31</v>
      </c>
      <c r="O14" s="233">
        <v>59.97</v>
      </c>
      <c r="P14" s="100">
        <f t="shared" si="2"/>
        <v>0.16877801598129016</v>
      </c>
      <c r="Q14" s="232">
        <f t="shared" si="3"/>
        <v>8.6599999999999966</v>
      </c>
    </row>
    <row r="15" spans="2:17" x14ac:dyDescent="0.25">
      <c r="B15" s="96" t="s">
        <v>65</v>
      </c>
      <c r="C15" s="230">
        <v>58.49</v>
      </c>
      <c r="D15" s="230">
        <v>40.36</v>
      </c>
      <c r="E15" s="230">
        <v>37.26</v>
      </c>
      <c r="F15" s="230">
        <v>61.52</v>
      </c>
      <c r="G15" s="230">
        <v>67.89</v>
      </c>
      <c r="H15" s="230">
        <v>72.16</v>
      </c>
      <c r="I15" s="98">
        <f t="shared" si="0"/>
        <v>6.2895860951539095E-2</v>
      </c>
      <c r="J15" s="230">
        <f t="shared" si="1"/>
        <v>4.269999999999996</v>
      </c>
      <c r="K15" s="231">
        <v>21.27</v>
      </c>
      <c r="L15" s="231">
        <v>56.05</v>
      </c>
      <c r="M15" s="231">
        <v>54.83</v>
      </c>
      <c r="N15" s="231">
        <v>58.3</v>
      </c>
      <c r="O15" s="231">
        <v>71.010000000000005</v>
      </c>
      <c r="P15" s="98">
        <f t="shared" si="2"/>
        <v>0.21801029159519736</v>
      </c>
      <c r="Q15" s="230">
        <f t="shared" si="3"/>
        <v>12.710000000000008</v>
      </c>
    </row>
    <row r="16" spans="2:17" x14ac:dyDescent="0.25">
      <c r="B16" s="93" t="s">
        <v>47</v>
      </c>
      <c r="C16" s="234">
        <v>68.489999999999995</v>
      </c>
      <c r="D16" s="234">
        <v>44.55</v>
      </c>
      <c r="E16" s="234">
        <v>43.14</v>
      </c>
      <c r="F16" s="234">
        <v>71.23</v>
      </c>
      <c r="G16" s="234">
        <v>83.79</v>
      </c>
      <c r="H16" s="234">
        <v>97.12</v>
      </c>
      <c r="I16" s="102">
        <f t="shared" si="0"/>
        <v>0.15908819668218155</v>
      </c>
      <c r="J16" s="234">
        <f t="shared" si="1"/>
        <v>13.329999999999998</v>
      </c>
      <c r="K16" s="235">
        <v>17.32</v>
      </c>
      <c r="L16" s="235">
        <v>66.67</v>
      </c>
      <c r="M16" s="235">
        <v>72.989999999999995</v>
      </c>
      <c r="N16" s="235">
        <v>84.8</v>
      </c>
      <c r="O16" s="235">
        <v>91.42</v>
      </c>
      <c r="P16" s="102">
        <f t="shared" si="2"/>
        <v>7.8066037735849081E-2</v>
      </c>
      <c r="Q16" s="234">
        <f t="shared" si="3"/>
        <v>6.6200000000000045</v>
      </c>
    </row>
    <row r="17" spans="2:17" x14ac:dyDescent="0.25">
      <c r="B17" s="96" t="s">
        <v>62</v>
      </c>
      <c r="C17" s="230">
        <v>79.64</v>
      </c>
      <c r="D17" s="230">
        <v>52.7</v>
      </c>
      <c r="E17" s="230">
        <v>55.02</v>
      </c>
      <c r="F17" s="230">
        <v>81.069999999999993</v>
      </c>
      <c r="G17" s="230">
        <v>97.87</v>
      </c>
      <c r="H17" s="230">
        <v>109.06</v>
      </c>
      <c r="I17" s="98">
        <f t="shared" si="0"/>
        <v>0.11433534280167557</v>
      </c>
      <c r="J17" s="230">
        <f t="shared" si="1"/>
        <v>11.189999999999998</v>
      </c>
      <c r="K17" s="231">
        <v>29.92</v>
      </c>
      <c r="L17" s="231">
        <v>75.599999999999994</v>
      </c>
      <c r="M17" s="231">
        <v>86.95</v>
      </c>
      <c r="N17" s="231">
        <v>98.18</v>
      </c>
      <c r="O17" s="231">
        <v>98.12</v>
      </c>
      <c r="P17" s="98">
        <f t="shared" si="2"/>
        <v>-6.1112242819316709E-4</v>
      </c>
      <c r="Q17" s="230">
        <f t="shared" si="3"/>
        <v>-6.0000000000002274E-2</v>
      </c>
    </row>
    <row r="18" spans="2:17" x14ac:dyDescent="0.25">
      <c r="B18" s="99" t="s">
        <v>63</v>
      </c>
      <c r="C18" s="232">
        <v>86.59</v>
      </c>
      <c r="D18" s="232">
        <v>60.22</v>
      </c>
      <c r="E18" s="232">
        <v>64.260000000000005</v>
      </c>
      <c r="F18" s="232">
        <v>90.5</v>
      </c>
      <c r="G18" s="232">
        <v>104.93</v>
      </c>
      <c r="H18" s="232">
        <v>119.27</v>
      </c>
      <c r="I18" s="100">
        <f t="shared" si="0"/>
        <v>0.13666253692938146</v>
      </c>
      <c r="J18" s="232">
        <f t="shared" si="1"/>
        <v>14.339999999999989</v>
      </c>
      <c r="K18" s="233">
        <v>34.159999999999997</v>
      </c>
      <c r="L18" s="233">
        <v>84.31</v>
      </c>
      <c r="M18" s="233">
        <v>92.84</v>
      </c>
      <c r="N18" s="233">
        <v>108.99</v>
      </c>
      <c r="O18" s="233">
        <v>102.96</v>
      </c>
      <c r="P18" s="100">
        <f t="shared" si="2"/>
        <v>-5.5326176713459962E-2</v>
      </c>
      <c r="Q18" s="232">
        <f t="shared" si="3"/>
        <v>-6.0300000000000011</v>
      </c>
    </row>
    <row r="19" spans="2:17" x14ac:dyDescent="0.25">
      <c r="B19" s="99" t="s">
        <v>64</v>
      </c>
      <c r="C19" s="232">
        <v>58.83</v>
      </c>
      <c r="D19" s="232">
        <v>32.700000000000003</v>
      </c>
      <c r="E19" s="232">
        <v>28.09</v>
      </c>
      <c r="F19" s="232">
        <v>51.65</v>
      </c>
      <c r="G19" s="232">
        <v>73.63</v>
      </c>
      <c r="H19" s="232">
        <v>75.63</v>
      </c>
      <c r="I19" s="100">
        <f t="shared" si="0"/>
        <v>2.7162841233193014E-2</v>
      </c>
      <c r="J19" s="232">
        <f t="shared" si="1"/>
        <v>2</v>
      </c>
      <c r="K19" s="233">
        <v>22.44</v>
      </c>
      <c r="L19" s="233">
        <v>49.62</v>
      </c>
      <c r="M19" s="233">
        <v>68.63</v>
      </c>
      <c r="N19" s="233">
        <v>64.16</v>
      </c>
      <c r="O19" s="233">
        <v>78.290000000000006</v>
      </c>
      <c r="P19" s="100">
        <f t="shared" si="2"/>
        <v>0.22023067331670831</v>
      </c>
      <c r="Q19" s="232">
        <f t="shared" si="3"/>
        <v>14.13000000000001</v>
      </c>
    </row>
    <row r="20" spans="2:17" x14ac:dyDescent="0.25">
      <c r="B20" s="96" t="s">
        <v>65</v>
      </c>
      <c r="C20" s="230">
        <v>53.54</v>
      </c>
      <c r="D20" s="230">
        <v>34.54</v>
      </c>
      <c r="E20" s="230">
        <v>30.84</v>
      </c>
      <c r="F20" s="230">
        <v>55.47</v>
      </c>
      <c r="G20" s="230">
        <v>62.32</v>
      </c>
      <c r="H20" s="230">
        <v>77.14</v>
      </c>
      <c r="I20" s="98">
        <f t="shared" si="0"/>
        <v>0.23780487804878048</v>
      </c>
      <c r="J20" s="230">
        <f t="shared" si="1"/>
        <v>14.82</v>
      </c>
      <c r="K20" s="231">
        <v>14.13</v>
      </c>
      <c r="L20" s="231">
        <v>52.13</v>
      </c>
      <c r="M20" s="231">
        <v>52.35</v>
      </c>
      <c r="N20" s="231">
        <v>63.75</v>
      </c>
      <c r="O20" s="231">
        <v>80.19</v>
      </c>
      <c r="P20" s="98">
        <f t="shared" si="2"/>
        <v>0.25788235294117645</v>
      </c>
      <c r="Q20" s="230">
        <f t="shared" si="3"/>
        <v>16.439999999999998</v>
      </c>
    </row>
    <row r="21" spans="2:17" x14ac:dyDescent="0.25">
      <c r="B21" s="93" t="s">
        <v>48</v>
      </c>
      <c r="C21" s="234">
        <v>47.78</v>
      </c>
      <c r="D21" s="234">
        <v>38.090000000000003</v>
      </c>
      <c r="E21" s="234">
        <v>36.92</v>
      </c>
      <c r="F21" s="234">
        <v>53.92</v>
      </c>
      <c r="G21" s="234">
        <v>54.7</v>
      </c>
      <c r="H21" s="234">
        <v>64.64</v>
      </c>
      <c r="I21" s="102">
        <f t="shared" si="0"/>
        <v>0.18171846435100547</v>
      </c>
      <c r="J21" s="234">
        <f t="shared" si="1"/>
        <v>9.9399999999999977</v>
      </c>
      <c r="K21" s="235">
        <v>23.7</v>
      </c>
      <c r="L21" s="235">
        <v>40.520000000000003</v>
      </c>
      <c r="M21" s="235">
        <v>40.85</v>
      </c>
      <c r="N21" s="235">
        <v>47.78</v>
      </c>
      <c r="O21" s="235">
        <v>56.78</v>
      </c>
      <c r="P21" s="102">
        <f t="shared" si="2"/>
        <v>0.18836333193804933</v>
      </c>
      <c r="Q21" s="234">
        <f t="shared" si="3"/>
        <v>9</v>
      </c>
    </row>
    <row r="22" spans="2:17" x14ac:dyDescent="0.25">
      <c r="B22" s="96" t="s">
        <v>62</v>
      </c>
      <c r="C22" s="230">
        <v>47.3</v>
      </c>
      <c r="D22" s="230">
        <v>35.92</v>
      </c>
      <c r="E22" s="230">
        <v>36.92</v>
      </c>
      <c r="F22" s="230">
        <v>53.99</v>
      </c>
      <c r="G22" s="230">
        <v>54.87</v>
      </c>
      <c r="H22" s="230">
        <v>64.8</v>
      </c>
      <c r="I22" s="98">
        <f t="shared" si="0"/>
        <v>0.18097320940404593</v>
      </c>
      <c r="J22" s="230">
        <f t="shared" si="1"/>
        <v>9.93</v>
      </c>
      <c r="K22" s="231">
        <v>23.7</v>
      </c>
      <c r="L22" s="231">
        <v>40.520000000000003</v>
      </c>
      <c r="M22" s="231">
        <v>40.67</v>
      </c>
      <c r="N22" s="231">
        <v>47.71</v>
      </c>
      <c r="O22" s="231">
        <v>56.98</v>
      </c>
      <c r="P22" s="98">
        <f t="shared" si="2"/>
        <v>0.1942988891217774</v>
      </c>
      <c r="Q22" s="230">
        <f t="shared" si="3"/>
        <v>9.269999999999996</v>
      </c>
    </row>
    <row r="23" spans="2:17" x14ac:dyDescent="0.25">
      <c r="B23" s="96" t="s">
        <v>65</v>
      </c>
      <c r="C23" s="230">
        <v>51.12</v>
      </c>
      <c r="D23" s="230">
        <v>63.88</v>
      </c>
      <c r="E23" s="230">
        <v>0</v>
      </c>
      <c r="F23" s="230">
        <v>0</v>
      </c>
      <c r="G23" s="230">
        <v>0</v>
      </c>
      <c r="H23" s="230">
        <v>0</v>
      </c>
      <c r="I23" s="98" t="str">
        <f t="shared" si="0"/>
        <v>-</v>
      </c>
      <c r="J23" s="230">
        <f t="shared" si="1"/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98" t="str">
        <f t="shared" si="2"/>
        <v>-</v>
      </c>
      <c r="Q23" s="230">
        <f t="shared" si="3"/>
        <v>0</v>
      </c>
    </row>
    <row r="24" spans="2:17" x14ac:dyDescent="0.25">
      <c r="B24" s="93" t="s">
        <v>49</v>
      </c>
      <c r="C24" s="234">
        <v>107</v>
      </c>
      <c r="D24" s="234">
        <v>44.86</v>
      </c>
      <c r="E24" s="234">
        <v>46.13</v>
      </c>
      <c r="F24" s="234">
        <v>94.79</v>
      </c>
      <c r="G24" s="234">
        <v>114.31</v>
      </c>
      <c r="H24" s="234">
        <v>127.83</v>
      </c>
      <c r="I24" s="102">
        <f t="shared" si="0"/>
        <v>0.11827486659084951</v>
      </c>
      <c r="J24" s="234">
        <f t="shared" si="1"/>
        <v>13.519999999999996</v>
      </c>
      <c r="K24" s="235">
        <v>47.42</v>
      </c>
      <c r="L24" s="235">
        <v>223.57</v>
      </c>
      <c r="M24" s="235">
        <v>129.36000000000001</v>
      </c>
      <c r="N24" s="235">
        <v>107.03</v>
      </c>
      <c r="O24" s="235">
        <v>168.05</v>
      </c>
      <c r="P24" s="102">
        <f t="shared" si="2"/>
        <v>0.57012052695505933</v>
      </c>
      <c r="Q24" s="234">
        <f t="shared" si="3"/>
        <v>61.02000000000001</v>
      </c>
    </row>
    <row r="25" spans="2:17" x14ac:dyDescent="0.25">
      <c r="B25" s="96" t="s">
        <v>62</v>
      </c>
      <c r="C25" s="230">
        <v>107.84</v>
      </c>
      <c r="D25" s="230">
        <v>55.84</v>
      </c>
      <c r="E25" s="230">
        <v>48.11</v>
      </c>
      <c r="F25" s="230">
        <v>95.49</v>
      </c>
      <c r="G25" s="230">
        <v>114.77</v>
      </c>
      <c r="H25" s="230">
        <v>128.08000000000001</v>
      </c>
      <c r="I25" s="98">
        <f t="shared" si="0"/>
        <v>0.11597107257994255</v>
      </c>
      <c r="J25" s="230">
        <f t="shared" si="1"/>
        <v>13.310000000000016</v>
      </c>
      <c r="K25" s="231">
        <v>49.81</v>
      </c>
      <c r="L25" s="231">
        <v>233.88</v>
      </c>
      <c r="M25" s="231">
        <v>128.35</v>
      </c>
      <c r="N25" s="231">
        <v>107.03</v>
      </c>
      <c r="O25" s="231">
        <v>178.06</v>
      </c>
      <c r="P25" s="98">
        <f t="shared" si="2"/>
        <v>0.66364570681117452</v>
      </c>
      <c r="Q25" s="230">
        <f t="shared" si="3"/>
        <v>71.03</v>
      </c>
    </row>
    <row r="26" spans="2:17" x14ac:dyDescent="0.25">
      <c r="B26" s="99" t="s">
        <v>63</v>
      </c>
      <c r="C26" s="232">
        <v>117.01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100" t="str">
        <f t="shared" si="0"/>
        <v>-</v>
      </c>
      <c r="J26" s="232">
        <f t="shared" si="1"/>
        <v>0</v>
      </c>
      <c r="K26" s="233">
        <v>49.81</v>
      </c>
      <c r="L26" s="233">
        <v>0</v>
      </c>
      <c r="M26" s="233">
        <v>0</v>
      </c>
      <c r="N26" s="233">
        <v>0</v>
      </c>
      <c r="O26" s="233">
        <v>0</v>
      </c>
      <c r="P26" s="100" t="str">
        <f t="shared" si="2"/>
        <v>-</v>
      </c>
      <c r="Q26" s="232">
        <f t="shared" si="3"/>
        <v>0</v>
      </c>
    </row>
    <row r="27" spans="2:17" x14ac:dyDescent="0.25">
      <c r="B27" s="99" t="s">
        <v>64</v>
      </c>
      <c r="C27" s="232">
        <v>30.06</v>
      </c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100" t="str">
        <f t="shared" si="0"/>
        <v>-</v>
      </c>
      <c r="J27" s="232">
        <f t="shared" si="1"/>
        <v>0</v>
      </c>
      <c r="K27" s="233">
        <v>0</v>
      </c>
      <c r="L27" s="233">
        <v>0</v>
      </c>
      <c r="M27" s="233">
        <v>0</v>
      </c>
      <c r="N27" s="233">
        <v>0</v>
      </c>
      <c r="O27" s="233">
        <v>0</v>
      </c>
      <c r="P27" s="100" t="str">
        <f t="shared" si="2"/>
        <v>-</v>
      </c>
      <c r="Q27" s="232">
        <f t="shared" si="3"/>
        <v>0</v>
      </c>
    </row>
    <row r="28" spans="2:17" x14ac:dyDescent="0.25">
      <c r="B28" s="93" t="s">
        <v>50</v>
      </c>
      <c r="C28" s="234">
        <v>41.28</v>
      </c>
      <c r="D28" s="234">
        <v>28.76</v>
      </c>
      <c r="E28" s="234">
        <v>28.24</v>
      </c>
      <c r="F28" s="234">
        <v>42.01</v>
      </c>
      <c r="G28" s="234">
        <v>51.99</v>
      </c>
      <c r="H28" s="234">
        <v>61.31</v>
      </c>
      <c r="I28" s="102">
        <f t="shared" si="0"/>
        <v>0.17926524331602223</v>
      </c>
      <c r="J28" s="234">
        <f t="shared" si="1"/>
        <v>9.32</v>
      </c>
      <c r="K28" s="235">
        <v>10.45</v>
      </c>
      <c r="L28" s="235">
        <v>40.24</v>
      </c>
      <c r="M28" s="235">
        <v>43.3</v>
      </c>
      <c r="N28" s="235">
        <v>50.47</v>
      </c>
      <c r="O28" s="235">
        <v>56.62</v>
      </c>
      <c r="P28" s="102">
        <f t="shared" si="2"/>
        <v>0.12185456706954634</v>
      </c>
      <c r="Q28" s="234">
        <f t="shared" si="3"/>
        <v>6.1499999999999986</v>
      </c>
    </row>
    <row r="29" spans="2:17" x14ac:dyDescent="0.25">
      <c r="B29" s="96" t="s">
        <v>62</v>
      </c>
      <c r="C29" s="230">
        <v>43.36</v>
      </c>
      <c r="D29" s="230">
        <v>30.7</v>
      </c>
      <c r="E29" s="230">
        <v>30.01</v>
      </c>
      <c r="F29" s="230">
        <v>44.97</v>
      </c>
      <c r="G29" s="230">
        <v>55.89</v>
      </c>
      <c r="H29" s="230">
        <v>65.510000000000005</v>
      </c>
      <c r="I29" s="98">
        <f t="shared" si="0"/>
        <v>0.1721238146358921</v>
      </c>
      <c r="J29" s="230">
        <f t="shared" si="1"/>
        <v>9.6200000000000045</v>
      </c>
      <c r="K29" s="231">
        <v>9.5500000000000007</v>
      </c>
      <c r="L29" s="231">
        <v>43.29</v>
      </c>
      <c r="M29" s="231">
        <v>46.82</v>
      </c>
      <c r="N29" s="231">
        <v>54.33</v>
      </c>
      <c r="O29" s="231">
        <v>59.29</v>
      </c>
      <c r="P29" s="98">
        <f t="shared" si="2"/>
        <v>9.1293944413767703E-2</v>
      </c>
      <c r="Q29" s="230">
        <f t="shared" si="3"/>
        <v>4.9600000000000009</v>
      </c>
    </row>
    <row r="30" spans="2:17" x14ac:dyDescent="0.25">
      <c r="B30" s="99" t="s">
        <v>63</v>
      </c>
      <c r="C30" s="232">
        <v>46.92</v>
      </c>
      <c r="D30" s="232">
        <v>32.35</v>
      </c>
      <c r="E30" s="232">
        <v>31.51</v>
      </c>
      <c r="F30" s="232">
        <v>47.15</v>
      </c>
      <c r="G30" s="232">
        <v>58.46</v>
      </c>
      <c r="H30" s="232">
        <v>68.099999999999994</v>
      </c>
      <c r="I30" s="100">
        <f t="shared" si="0"/>
        <v>0.16489907629148126</v>
      </c>
      <c r="J30" s="232">
        <f t="shared" si="1"/>
        <v>9.6399999999999935</v>
      </c>
      <c r="K30" s="233">
        <v>11.01</v>
      </c>
      <c r="L30" s="233">
        <v>45.63</v>
      </c>
      <c r="M30" s="233">
        <v>48.61</v>
      </c>
      <c r="N30" s="233">
        <v>56.42</v>
      </c>
      <c r="O30" s="233">
        <v>61.89</v>
      </c>
      <c r="P30" s="100">
        <f t="shared" si="2"/>
        <v>9.6951435661112972E-2</v>
      </c>
      <c r="Q30" s="232">
        <f t="shared" si="3"/>
        <v>5.4699999999999989</v>
      </c>
    </row>
    <row r="31" spans="2:17" x14ac:dyDescent="0.25">
      <c r="B31" s="99" t="s">
        <v>64</v>
      </c>
      <c r="C31" s="232">
        <v>28.87</v>
      </c>
      <c r="D31" s="232">
        <v>22.76</v>
      </c>
      <c r="E31" s="232">
        <v>23.58</v>
      </c>
      <c r="F31" s="232">
        <v>31.76</v>
      </c>
      <c r="G31" s="232">
        <v>39.42</v>
      </c>
      <c r="H31" s="232">
        <v>48.3</v>
      </c>
      <c r="I31" s="100">
        <f t="shared" si="0"/>
        <v>0.22526636225266339</v>
      </c>
      <c r="J31" s="232">
        <f t="shared" si="1"/>
        <v>8.8799999999999955</v>
      </c>
      <c r="K31" s="233">
        <v>5.99</v>
      </c>
      <c r="L31" s="233">
        <v>31.12</v>
      </c>
      <c r="M31" s="233">
        <v>35.479999999999997</v>
      </c>
      <c r="N31" s="233">
        <v>40.24</v>
      </c>
      <c r="O31" s="233">
        <v>42.77</v>
      </c>
      <c r="P31" s="100">
        <f t="shared" si="2"/>
        <v>6.2872763419483224E-2</v>
      </c>
      <c r="Q31" s="232">
        <f t="shared" si="3"/>
        <v>2.5300000000000011</v>
      </c>
    </row>
    <row r="32" spans="2:17" x14ac:dyDescent="0.25">
      <c r="B32" s="96" t="s">
        <v>65</v>
      </c>
      <c r="C32" s="230">
        <v>33.409999999999997</v>
      </c>
      <c r="D32" s="230">
        <v>23.06</v>
      </c>
      <c r="E32" s="230">
        <v>22.18</v>
      </c>
      <c r="F32" s="230">
        <v>30.16</v>
      </c>
      <c r="G32" s="230">
        <v>36.21</v>
      </c>
      <c r="H32" s="230">
        <v>43.56</v>
      </c>
      <c r="I32" s="98">
        <f t="shared" si="0"/>
        <v>0.20298260149130076</v>
      </c>
      <c r="J32" s="230">
        <f t="shared" si="1"/>
        <v>7.3500000000000014</v>
      </c>
      <c r="K32" s="231">
        <v>12.32</v>
      </c>
      <c r="L32" s="231">
        <v>26.99</v>
      </c>
      <c r="M32" s="231">
        <v>28.97</v>
      </c>
      <c r="N32" s="231">
        <v>33.950000000000003</v>
      </c>
      <c r="O32" s="231">
        <v>45.79</v>
      </c>
      <c r="P32" s="98">
        <f t="shared" si="2"/>
        <v>0.34874815905743728</v>
      </c>
      <c r="Q32" s="230">
        <f t="shared" si="3"/>
        <v>11.839999999999996</v>
      </c>
    </row>
    <row r="33" spans="2:17" x14ac:dyDescent="0.25">
      <c r="B33" s="93" t="s">
        <v>51</v>
      </c>
      <c r="C33" s="234">
        <v>51.62</v>
      </c>
      <c r="D33" s="234">
        <v>49.1</v>
      </c>
      <c r="E33" s="234">
        <v>45.63</v>
      </c>
      <c r="F33" s="234">
        <v>64.64</v>
      </c>
      <c r="G33" s="234">
        <v>73.62</v>
      </c>
      <c r="H33" s="234">
        <v>81.849999999999994</v>
      </c>
      <c r="I33" s="102">
        <f t="shared" si="0"/>
        <v>0.11179027438196121</v>
      </c>
      <c r="J33" s="234">
        <f t="shared" si="1"/>
        <v>8.2299999999999898</v>
      </c>
      <c r="K33" s="235">
        <v>32.31</v>
      </c>
      <c r="L33" s="235">
        <v>69.349999999999994</v>
      </c>
      <c r="M33" s="235">
        <v>75.05</v>
      </c>
      <c r="N33" s="235">
        <v>82.2</v>
      </c>
      <c r="O33" s="235">
        <v>90.08</v>
      </c>
      <c r="P33" s="102">
        <f t="shared" si="2"/>
        <v>9.5863746958637419E-2</v>
      </c>
      <c r="Q33" s="234">
        <f t="shared" si="3"/>
        <v>7.8799999999999955</v>
      </c>
    </row>
    <row r="34" spans="2:17" x14ac:dyDescent="0.25">
      <c r="B34" s="96" t="s">
        <v>62</v>
      </c>
      <c r="C34" s="230">
        <v>51.62</v>
      </c>
      <c r="D34" s="230">
        <v>49.1</v>
      </c>
      <c r="E34" s="230">
        <v>45.63</v>
      </c>
      <c r="F34" s="230">
        <v>64.64</v>
      </c>
      <c r="G34" s="230">
        <v>73.62</v>
      </c>
      <c r="H34" s="230">
        <v>81.849999999999994</v>
      </c>
      <c r="I34" s="98">
        <f t="shared" si="0"/>
        <v>0.11179027438196121</v>
      </c>
      <c r="J34" s="230">
        <f t="shared" si="1"/>
        <v>8.2299999999999898</v>
      </c>
      <c r="K34" s="231">
        <v>32.31</v>
      </c>
      <c r="L34" s="231">
        <v>69.349999999999994</v>
      </c>
      <c r="M34" s="231">
        <v>75.05</v>
      </c>
      <c r="N34" s="231">
        <v>82.2</v>
      </c>
      <c r="O34" s="231">
        <v>90.08</v>
      </c>
      <c r="P34" s="98">
        <f t="shared" si="2"/>
        <v>9.5863746958637419E-2</v>
      </c>
      <c r="Q34" s="230">
        <f t="shared" si="3"/>
        <v>7.8799999999999955</v>
      </c>
    </row>
    <row r="35" spans="2:17" x14ac:dyDescent="0.25">
      <c r="B35" s="93" t="s">
        <v>52</v>
      </c>
      <c r="C35" s="234">
        <v>67.78</v>
      </c>
      <c r="D35" s="234">
        <v>64.31</v>
      </c>
      <c r="E35" s="234">
        <v>82.55</v>
      </c>
      <c r="F35" s="234">
        <v>96.71</v>
      </c>
      <c r="G35" s="234">
        <v>122.12</v>
      </c>
      <c r="H35" s="234">
        <v>143.97</v>
      </c>
      <c r="I35" s="102">
        <f t="shared" si="0"/>
        <v>0.17892237143792977</v>
      </c>
      <c r="J35" s="234">
        <f t="shared" si="1"/>
        <v>21.849999999999994</v>
      </c>
      <c r="K35" s="235">
        <v>43.4</v>
      </c>
      <c r="L35" s="235">
        <v>86.79</v>
      </c>
      <c r="M35" s="235">
        <v>115.01</v>
      </c>
      <c r="N35" s="235">
        <v>132.63</v>
      </c>
      <c r="O35" s="235">
        <v>149.19999999999999</v>
      </c>
      <c r="P35" s="102">
        <f t="shared" si="2"/>
        <v>0.12493402699238487</v>
      </c>
      <c r="Q35" s="234">
        <f t="shared" si="3"/>
        <v>16.569999999999993</v>
      </c>
    </row>
    <row r="36" spans="2:17" x14ac:dyDescent="0.25">
      <c r="B36" s="96" t="s">
        <v>62</v>
      </c>
      <c r="C36" s="230">
        <v>88.08</v>
      </c>
      <c r="D36" s="230">
        <v>75.77</v>
      </c>
      <c r="E36" s="230">
        <v>86.58</v>
      </c>
      <c r="F36" s="230">
        <v>103.27</v>
      </c>
      <c r="G36" s="230">
        <v>127.65</v>
      </c>
      <c r="H36" s="230">
        <v>152.83000000000001</v>
      </c>
      <c r="I36" s="98">
        <f t="shared" si="0"/>
        <v>0.1972581276929104</v>
      </c>
      <c r="J36" s="230">
        <f t="shared" si="1"/>
        <v>25.180000000000007</v>
      </c>
      <c r="K36" s="231">
        <v>44.76</v>
      </c>
      <c r="L36" s="231">
        <v>94.18</v>
      </c>
      <c r="M36" s="231">
        <v>121.48</v>
      </c>
      <c r="N36" s="231">
        <v>143.25</v>
      </c>
      <c r="O36" s="231">
        <v>162.71</v>
      </c>
      <c r="P36" s="98">
        <f t="shared" si="2"/>
        <v>0.13584642233856892</v>
      </c>
      <c r="Q36" s="230">
        <f t="shared" si="3"/>
        <v>19.460000000000008</v>
      </c>
    </row>
    <row r="37" spans="2:17" x14ac:dyDescent="0.25">
      <c r="B37" s="96" t="s">
        <v>65</v>
      </c>
      <c r="C37" s="230">
        <v>45.47</v>
      </c>
      <c r="D37" s="230">
        <v>30.29</v>
      </c>
      <c r="E37" s="230">
        <v>48.86</v>
      </c>
      <c r="F37" s="230">
        <v>61.39</v>
      </c>
      <c r="G37" s="230">
        <v>90.45</v>
      </c>
      <c r="H37" s="230">
        <v>93.94</v>
      </c>
      <c r="I37" s="98">
        <f t="shared" si="0"/>
        <v>3.8584853510226669E-2</v>
      </c>
      <c r="J37" s="230">
        <f t="shared" si="1"/>
        <v>3.4899999999999949</v>
      </c>
      <c r="K37" s="231">
        <v>1.49</v>
      </c>
      <c r="L37" s="231">
        <v>44.32</v>
      </c>
      <c r="M37" s="231">
        <v>78.12</v>
      </c>
      <c r="N37" s="231">
        <v>72.67</v>
      </c>
      <c r="O37" s="231">
        <v>71.77</v>
      </c>
      <c r="P37" s="98">
        <f t="shared" si="2"/>
        <v>-1.2384752992982029E-2</v>
      </c>
      <c r="Q37" s="230">
        <f t="shared" si="3"/>
        <v>-0.90000000000000568</v>
      </c>
    </row>
    <row r="38" spans="2:17" x14ac:dyDescent="0.25">
      <c r="B38" s="93" t="s">
        <v>53</v>
      </c>
      <c r="C38" s="234">
        <v>43.26</v>
      </c>
      <c r="D38" s="234">
        <v>33.54</v>
      </c>
      <c r="E38" s="234">
        <v>37.840000000000003</v>
      </c>
      <c r="F38" s="234">
        <v>53.16</v>
      </c>
      <c r="G38" s="234">
        <v>62.05</v>
      </c>
      <c r="H38" s="234">
        <v>69.75</v>
      </c>
      <c r="I38" s="102">
        <f t="shared" si="0"/>
        <v>0.12409347300564066</v>
      </c>
      <c r="J38" s="234">
        <f t="shared" si="1"/>
        <v>7.7000000000000028</v>
      </c>
      <c r="K38" s="235">
        <v>24.79</v>
      </c>
      <c r="L38" s="235">
        <v>53.48</v>
      </c>
      <c r="M38" s="235">
        <v>53.65</v>
      </c>
      <c r="N38" s="235">
        <v>67.52</v>
      </c>
      <c r="O38" s="235">
        <v>73.47</v>
      </c>
      <c r="P38" s="102">
        <f t="shared" si="2"/>
        <v>8.8122037914692086E-2</v>
      </c>
      <c r="Q38" s="234">
        <f t="shared" si="3"/>
        <v>5.9500000000000028</v>
      </c>
    </row>
    <row r="39" spans="2:17" x14ac:dyDescent="0.25">
      <c r="B39" s="96" t="s">
        <v>62</v>
      </c>
      <c r="C39" s="230">
        <v>43.26</v>
      </c>
      <c r="D39" s="230">
        <v>33.54</v>
      </c>
      <c r="E39" s="230">
        <v>37.840000000000003</v>
      </c>
      <c r="F39" s="230">
        <v>53.16</v>
      </c>
      <c r="G39" s="230">
        <v>62.05</v>
      </c>
      <c r="H39" s="230">
        <v>69.75</v>
      </c>
      <c r="I39" s="98">
        <f t="shared" si="0"/>
        <v>0.12409347300564066</v>
      </c>
      <c r="J39" s="230">
        <f t="shared" si="1"/>
        <v>7.7000000000000028</v>
      </c>
      <c r="K39" s="231">
        <v>24.79</v>
      </c>
      <c r="L39" s="231">
        <v>53.48</v>
      </c>
      <c r="M39" s="231">
        <v>53.65</v>
      </c>
      <c r="N39" s="231">
        <v>67.52</v>
      </c>
      <c r="O39" s="231">
        <v>73.47</v>
      </c>
      <c r="P39" s="98">
        <f t="shared" si="2"/>
        <v>8.8122037914692086E-2</v>
      </c>
      <c r="Q39" s="230">
        <f t="shared" si="3"/>
        <v>5.9500000000000028</v>
      </c>
    </row>
    <row r="40" spans="2:17" x14ac:dyDescent="0.25">
      <c r="B40" s="99" t="s">
        <v>63</v>
      </c>
      <c r="C40" s="232">
        <v>56.68</v>
      </c>
      <c r="D40" s="232">
        <v>39.090000000000003</v>
      </c>
      <c r="E40" s="232">
        <v>40.1</v>
      </c>
      <c r="F40" s="232">
        <v>62.85</v>
      </c>
      <c r="G40" s="232">
        <v>73.61</v>
      </c>
      <c r="H40" s="232">
        <v>84.16</v>
      </c>
      <c r="I40" s="100">
        <f t="shared" si="0"/>
        <v>0.14332291808178232</v>
      </c>
      <c r="J40" s="232">
        <f t="shared" si="1"/>
        <v>10.549999999999997</v>
      </c>
      <c r="K40" s="233">
        <v>25.16</v>
      </c>
      <c r="L40" s="233">
        <v>64.73</v>
      </c>
      <c r="M40" s="233">
        <v>64.58</v>
      </c>
      <c r="N40" s="233">
        <v>82.73</v>
      </c>
      <c r="O40" s="233">
        <v>86.77</v>
      </c>
      <c r="P40" s="100">
        <f t="shared" si="2"/>
        <v>4.8833554937749213E-2</v>
      </c>
      <c r="Q40" s="232">
        <f t="shared" si="3"/>
        <v>4.039999999999992</v>
      </c>
    </row>
    <row r="41" spans="2:17" x14ac:dyDescent="0.25">
      <c r="B41" s="99" t="s">
        <v>64</v>
      </c>
      <c r="C41" s="232">
        <v>31.7</v>
      </c>
      <c r="D41" s="232">
        <v>27.82</v>
      </c>
      <c r="E41" s="232">
        <v>34.1</v>
      </c>
      <c r="F41" s="232">
        <v>40.229999999999997</v>
      </c>
      <c r="G41" s="232">
        <v>47.48</v>
      </c>
      <c r="H41" s="232">
        <v>49.35</v>
      </c>
      <c r="I41" s="100">
        <f t="shared" si="0"/>
        <v>3.9385004212300068E-2</v>
      </c>
      <c r="J41" s="232">
        <f t="shared" si="1"/>
        <v>1.8700000000000045</v>
      </c>
      <c r="K41" s="233">
        <v>24.09</v>
      </c>
      <c r="L41" s="233">
        <v>37.58</v>
      </c>
      <c r="M41" s="233">
        <v>40.75</v>
      </c>
      <c r="N41" s="233">
        <v>48.02</v>
      </c>
      <c r="O41" s="233">
        <v>49.23</v>
      </c>
      <c r="P41" s="100">
        <f t="shared" si="2"/>
        <v>2.5197834235735073E-2</v>
      </c>
      <c r="Q41" s="232">
        <f t="shared" si="3"/>
        <v>1.2099999999999937</v>
      </c>
    </row>
    <row r="42" spans="2:17" x14ac:dyDescent="0.25">
      <c r="B42" s="93" t="s">
        <v>54</v>
      </c>
      <c r="C42" s="234">
        <v>71.48</v>
      </c>
      <c r="D42" s="234">
        <v>50.94</v>
      </c>
      <c r="E42" s="234">
        <v>53.72</v>
      </c>
      <c r="F42" s="234">
        <v>88.72</v>
      </c>
      <c r="G42" s="234">
        <v>108.87</v>
      </c>
      <c r="H42" s="234">
        <v>119.53</v>
      </c>
      <c r="I42" s="102">
        <f t="shared" si="0"/>
        <v>9.791494442913562E-2</v>
      </c>
      <c r="J42" s="234">
        <f t="shared" si="1"/>
        <v>10.659999999999997</v>
      </c>
      <c r="K42" s="235">
        <v>24.62</v>
      </c>
      <c r="L42" s="235">
        <v>88.41</v>
      </c>
      <c r="M42" s="235">
        <v>102.34</v>
      </c>
      <c r="N42" s="235">
        <v>104.71</v>
      </c>
      <c r="O42" s="235">
        <v>95.11</v>
      </c>
      <c r="P42" s="102">
        <f t="shared" si="2"/>
        <v>-9.1681787794861913E-2</v>
      </c>
      <c r="Q42" s="234">
        <f t="shared" si="3"/>
        <v>-9.5999999999999943</v>
      </c>
    </row>
    <row r="43" spans="2:17" x14ac:dyDescent="0.25">
      <c r="B43" s="96" t="s">
        <v>62</v>
      </c>
      <c r="C43" s="230">
        <v>77.83</v>
      </c>
      <c r="D43" s="230">
        <v>56.41</v>
      </c>
      <c r="E43" s="230">
        <v>62.75</v>
      </c>
      <c r="F43" s="230">
        <v>96.52</v>
      </c>
      <c r="G43" s="230">
        <v>119.31</v>
      </c>
      <c r="H43" s="230">
        <v>129.19999999999999</v>
      </c>
      <c r="I43" s="98">
        <f t="shared" si="0"/>
        <v>8.2893303159835563E-2</v>
      </c>
      <c r="J43" s="230">
        <f t="shared" si="1"/>
        <v>9.8899999999999864</v>
      </c>
      <c r="K43" s="231">
        <v>33.4</v>
      </c>
      <c r="L43" s="231">
        <v>96.48</v>
      </c>
      <c r="M43" s="231">
        <v>113.86</v>
      </c>
      <c r="N43" s="231">
        <v>114.71</v>
      </c>
      <c r="O43" s="231">
        <v>101.6</v>
      </c>
      <c r="P43" s="98">
        <f t="shared" si="2"/>
        <v>-0.11428820503879344</v>
      </c>
      <c r="Q43" s="230">
        <f t="shared" si="3"/>
        <v>-13.11</v>
      </c>
    </row>
    <row r="44" spans="2:17" x14ac:dyDescent="0.25">
      <c r="B44" s="99" t="s">
        <v>63</v>
      </c>
      <c r="C44" s="232">
        <v>81.78</v>
      </c>
      <c r="D44" s="232">
        <v>0</v>
      </c>
      <c r="E44" s="232">
        <v>65.540000000000006</v>
      </c>
      <c r="F44" s="232">
        <v>100.75</v>
      </c>
      <c r="G44" s="232">
        <v>126.98</v>
      </c>
      <c r="H44" s="232">
        <v>135.56</v>
      </c>
      <c r="I44" s="100">
        <f t="shared" si="0"/>
        <v>6.7569696015120417E-2</v>
      </c>
      <c r="J44" s="232">
        <f t="shared" si="1"/>
        <v>8.5799999999999983</v>
      </c>
      <c r="K44" s="233">
        <v>0</v>
      </c>
      <c r="L44" s="233">
        <v>102.9</v>
      </c>
      <c r="M44" s="233">
        <v>125.3</v>
      </c>
      <c r="N44" s="233">
        <v>125.52</v>
      </c>
      <c r="O44" s="233">
        <v>107.65</v>
      </c>
      <c r="P44" s="100">
        <f t="shared" si="2"/>
        <v>-0.14236775015933711</v>
      </c>
      <c r="Q44" s="232">
        <f t="shared" si="3"/>
        <v>-17.86999999999999</v>
      </c>
    </row>
    <row r="45" spans="2:17" x14ac:dyDescent="0.25">
      <c r="B45" s="99" t="s">
        <v>64</v>
      </c>
      <c r="C45" s="232">
        <v>62.86</v>
      </c>
      <c r="D45" s="232">
        <v>0</v>
      </c>
      <c r="E45" s="232">
        <v>51.57</v>
      </c>
      <c r="F45" s="232">
        <v>79.3</v>
      </c>
      <c r="G45" s="232">
        <v>88.65</v>
      </c>
      <c r="H45" s="232">
        <v>103.35</v>
      </c>
      <c r="I45" s="100">
        <f t="shared" si="0"/>
        <v>0.16582064297800314</v>
      </c>
      <c r="J45" s="232">
        <f t="shared" si="1"/>
        <v>14.699999999999989</v>
      </c>
      <c r="K45" s="233">
        <v>0</v>
      </c>
      <c r="L45" s="233">
        <v>70.400000000000006</v>
      </c>
      <c r="M45" s="233">
        <v>70.31</v>
      </c>
      <c r="N45" s="233">
        <v>70.760000000000005</v>
      </c>
      <c r="O45" s="233">
        <v>77.010000000000005</v>
      </c>
      <c r="P45" s="100">
        <f t="shared" si="2"/>
        <v>8.8326738270209093E-2</v>
      </c>
      <c r="Q45" s="232">
        <f t="shared" si="3"/>
        <v>6.25</v>
      </c>
    </row>
    <row r="46" spans="2:17" x14ac:dyDescent="0.25">
      <c r="B46" s="96" t="s">
        <v>65</v>
      </c>
      <c r="C46" s="230">
        <v>50.93</v>
      </c>
      <c r="D46" s="230">
        <v>31.82</v>
      </c>
      <c r="E46" s="230">
        <v>24.11</v>
      </c>
      <c r="F46" s="230">
        <v>48.07</v>
      </c>
      <c r="G46" s="230">
        <v>55.12</v>
      </c>
      <c r="H46" s="230">
        <v>69.489999999999995</v>
      </c>
      <c r="I46" s="98">
        <f t="shared" si="0"/>
        <v>0.26070391872278664</v>
      </c>
      <c r="J46" s="230">
        <f t="shared" si="1"/>
        <v>14.369999999999997</v>
      </c>
      <c r="K46" s="231">
        <v>10.43</v>
      </c>
      <c r="L46" s="231">
        <v>46.34</v>
      </c>
      <c r="M46" s="231">
        <v>45.29</v>
      </c>
      <c r="N46" s="231">
        <v>52.56</v>
      </c>
      <c r="O46" s="231">
        <v>62.67</v>
      </c>
      <c r="P46" s="98">
        <f t="shared" si="2"/>
        <v>0.19235159817351599</v>
      </c>
      <c r="Q46" s="230">
        <f t="shared" si="3"/>
        <v>10.11</v>
      </c>
    </row>
    <row r="47" spans="2:17" x14ac:dyDescent="0.25">
      <c r="B47" s="93" t="s">
        <v>55</v>
      </c>
      <c r="C47" s="234">
        <v>39.85</v>
      </c>
      <c r="D47" s="234">
        <v>22.7</v>
      </c>
      <c r="E47" s="234">
        <v>29.35</v>
      </c>
      <c r="F47" s="234">
        <v>43.18</v>
      </c>
      <c r="G47" s="234">
        <v>54</v>
      </c>
      <c r="H47" s="234">
        <v>56.57</v>
      </c>
      <c r="I47" s="102">
        <f t="shared" si="0"/>
        <v>4.7592592592592631E-2</v>
      </c>
      <c r="J47" s="234">
        <f t="shared" si="1"/>
        <v>2.5700000000000003</v>
      </c>
      <c r="K47" s="235">
        <v>16.86</v>
      </c>
      <c r="L47" s="235">
        <v>40.869999999999997</v>
      </c>
      <c r="M47" s="235">
        <v>48.01</v>
      </c>
      <c r="N47" s="235">
        <v>50.45</v>
      </c>
      <c r="O47" s="235">
        <v>47.62</v>
      </c>
      <c r="P47" s="102">
        <f t="shared" si="2"/>
        <v>-5.6095143706640371E-2</v>
      </c>
      <c r="Q47" s="234">
        <f t="shared" si="3"/>
        <v>-2.8300000000000054</v>
      </c>
    </row>
    <row r="48" spans="2:17" x14ac:dyDescent="0.25">
      <c r="B48" s="96" t="s">
        <v>62</v>
      </c>
      <c r="C48" s="230">
        <v>40.090000000000003</v>
      </c>
      <c r="D48" s="230">
        <v>22.26</v>
      </c>
      <c r="E48" s="230">
        <v>29.29</v>
      </c>
      <c r="F48" s="230">
        <v>43.74</v>
      </c>
      <c r="G48" s="230">
        <v>54.6</v>
      </c>
      <c r="H48" s="230">
        <v>58.13</v>
      </c>
      <c r="I48" s="98">
        <f t="shared" si="0"/>
        <v>6.4652014652014644E-2</v>
      </c>
      <c r="J48" s="230">
        <f t="shared" si="1"/>
        <v>3.5300000000000011</v>
      </c>
      <c r="K48" s="231">
        <v>16.899999999999999</v>
      </c>
      <c r="L48" s="231">
        <v>41.46</v>
      </c>
      <c r="M48" s="231">
        <v>48.04</v>
      </c>
      <c r="N48" s="231">
        <v>52.71</v>
      </c>
      <c r="O48" s="231">
        <v>48.46</v>
      </c>
      <c r="P48" s="98">
        <f t="shared" si="2"/>
        <v>-8.0629861506355538E-2</v>
      </c>
      <c r="Q48" s="230">
        <f t="shared" si="3"/>
        <v>-4.25</v>
      </c>
    </row>
    <row r="49" spans="2:17" x14ac:dyDescent="0.25">
      <c r="B49" s="99" t="s">
        <v>63</v>
      </c>
      <c r="C49" s="232">
        <v>43.4</v>
      </c>
      <c r="D49" s="232">
        <v>22.57</v>
      </c>
      <c r="E49" s="232">
        <v>31.13</v>
      </c>
      <c r="F49" s="232">
        <v>47.77</v>
      </c>
      <c r="G49" s="232">
        <v>59.8</v>
      </c>
      <c r="H49" s="232">
        <v>61.8</v>
      </c>
      <c r="I49" s="100">
        <f t="shared" si="0"/>
        <v>3.3444816053511683E-2</v>
      </c>
      <c r="J49" s="232">
        <f t="shared" si="1"/>
        <v>2</v>
      </c>
      <c r="K49" s="233">
        <v>17.149999999999999</v>
      </c>
      <c r="L49" s="233">
        <v>44.15</v>
      </c>
      <c r="M49" s="233">
        <v>51.85</v>
      </c>
      <c r="N49" s="233">
        <v>56.42</v>
      </c>
      <c r="O49" s="233">
        <v>50.48</v>
      </c>
      <c r="P49" s="100">
        <f t="shared" si="2"/>
        <v>-0.10528181495923439</v>
      </c>
      <c r="Q49" s="232">
        <f t="shared" si="3"/>
        <v>-5.9400000000000048</v>
      </c>
    </row>
    <row r="50" spans="2:17" x14ac:dyDescent="0.25">
      <c r="B50" s="99" t="s">
        <v>64</v>
      </c>
      <c r="C50" s="232">
        <v>28.7</v>
      </c>
      <c r="D50" s="232">
        <v>21.23</v>
      </c>
      <c r="E50" s="232">
        <v>23.12</v>
      </c>
      <c r="F50" s="232">
        <v>33.61</v>
      </c>
      <c r="G50" s="232">
        <v>39.770000000000003</v>
      </c>
      <c r="H50" s="232">
        <v>48.41</v>
      </c>
      <c r="I50" s="100">
        <f t="shared" si="0"/>
        <v>0.21724918280110628</v>
      </c>
      <c r="J50" s="232">
        <f t="shared" si="1"/>
        <v>8.6399999999999935</v>
      </c>
      <c r="K50" s="233">
        <v>16.12</v>
      </c>
      <c r="L50" s="233">
        <v>33.630000000000003</v>
      </c>
      <c r="M50" s="233">
        <v>37.17</v>
      </c>
      <c r="N50" s="233">
        <v>43.07</v>
      </c>
      <c r="O50" s="233">
        <v>43</v>
      </c>
      <c r="P50" s="100">
        <f t="shared" si="2"/>
        <v>-1.6252612026933511E-3</v>
      </c>
      <c r="Q50" s="232">
        <f t="shared" si="3"/>
        <v>-7.0000000000000284E-2</v>
      </c>
    </row>
    <row r="51" spans="2:17" x14ac:dyDescent="0.25">
      <c r="B51" s="96" t="s">
        <v>65</v>
      </c>
      <c r="C51" s="230">
        <v>35.76</v>
      </c>
      <c r="D51" s="230">
        <v>16.5</v>
      </c>
      <c r="E51" s="230">
        <v>23.32</v>
      </c>
      <c r="F51" s="230">
        <v>71.760000000000005</v>
      </c>
      <c r="G51" s="230">
        <v>82.76</v>
      </c>
      <c r="H51" s="230">
        <v>68.41</v>
      </c>
      <c r="I51" s="98">
        <f t="shared" si="0"/>
        <v>-0.17339294345094258</v>
      </c>
      <c r="J51" s="230">
        <f t="shared" si="1"/>
        <v>-14.350000000000009</v>
      </c>
      <c r="K51" s="231">
        <v>29.5</v>
      </c>
      <c r="L51" s="231">
        <v>97.11</v>
      </c>
      <c r="M51" s="231">
        <v>98.78</v>
      </c>
      <c r="N51" s="231">
        <v>32.36</v>
      </c>
      <c r="O51" s="231">
        <v>53.88</v>
      </c>
      <c r="P51" s="98">
        <f t="shared" si="2"/>
        <v>0.66501854140914718</v>
      </c>
      <c r="Q51" s="230">
        <f t="shared" si="3"/>
        <v>21.520000000000003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1F67-2841-436D-89CA-7E0A16B5880C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E32F-3053-4871-BB5F-912B1379706B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311</v>
      </c>
      <c r="C1" s="1"/>
      <c r="D1" s="1"/>
      <c r="F1" s="236"/>
      <c r="G1" s="236"/>
      <c r="H1" s="236"/>
      <c r="J1" s="236"/>
    </row>
    <row r="3" spans="1:31" s="4" customFormat="1" ht="25.5" customHeight="1" thickBot="1" x14ac:dyDescent="0.3">
      <c r="B3" s="66" t="s">
        <v>312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4" t="s">
        <v>263</v>
      </c>
      <c r="D5" s="174" t="s">
        <v>264</v>
      </c>
      <c r="E5" s="174" t="s">
        <v>265</v>
      </c>
      <c r="F5" s="174" t="s">
        <v>266</v>
      </c>
      <c r="G5" s="175" t="str">
        <f>CONCATENATE("var. ",RIGHT(F5,2),"/",RIGHT(E5,2))</f>
        <v>var. 23/22</v>
      </c>
      <c r="H5" s="175" t="str">
        <f>CONCATENATE("dif. ",RIGHT(F5,2),"/",RIGHT(E5,2))</f>
        <v>dif. 23/22</v>
      </c>
      <c r="I5" s="175" t="str">
        <f>CONCATENATE("%/s total España ",RIGHT(F5,4))</f>
        <v>%/s total España 2023</v>
      </c>
      <c r="J5" s="174" t="s">
        <v>267</v>
      </c>
      <c r="K5" s="175" t="str">
        <f>CONCATENATE("var. ",RIGHT(J5,2),"/",RIGHT(F5,2))</f>
        <v>var. 24/23</v>
      </c>
      <c r="L5" s="175" t="str">
        <f>CONCATENATE("dif. ",RIGHT(J5,2),"/",RIGHT(F5,2))</f>
        <v>dif. 24/23</v>
      </c>
      <c r="M5" s="175" t="str">
        <f>CONCATENATE("%/s total España ",RIGHT(J5,4))</f>
        <v>%/s total España 2024</v>
      </c>
      <c r="N5" s="174" t="s">
        <v>268</v>
      </c>
      <c r="O5" s="175" t="str">
        <f>CONCATENATE("var. ",RIGHT(N5,2),"/",RIGHT(J5,2))</f>
        <v>var. 25/24</v>
      </c>
      <c r="P5" s="175" t="str">
        <f>CONCATENATE("dif. ",RIGHT(N5,2),"/",RIGHT(J5,2))</f>
        <v>dif. 25/24</v>
      </c>
      <c r="Q5" s="175" t="str">
        <f>CONCATENATE("var. ",RIGHT(N5,2),"/",RIGHT(C5,2))</f>
        <v>var. 25/20</v>
      </c>
      <c r="R5" s="175" t="str">
        <f>CONCATENATE("dif. ",RIGHT(N5,2),"/",RIGHT(C5,2))</f>
        <v>dif. 25/20</v>
      </c>
      <c r="S5" s="175" t="str">
        <f>CONCATENATE("%/s total España ",RIGHT(N5,4))</f>
        <v>%/s total España 2025</v>
      </c>
      <c r="T5" s="175" t="str">
        <f>CONCATENATE("%/s total Turistas ",RIGHT(N5,4))</f>
        <v>%/s total Turistas 2025</v>
      </c>
      <c r="AE5" s="1"/>
    </row>
    <row r="6" spans="1:31" s="4" customFormat="1" ht="18.75" x14ac:dyDescent="0.3">
      <c r="B6" s="237" t="s">
        <v>175</v>
      </c>
      <c r="C6" s="238">
        <v>249277</v>
      </c>
      <c r="D6" s="238">
        <v>44784</v>
      </c>
      <c r="E6" s="238">
        <v>376595</v>
      </c>
      <c r="F6" s="238">
        <v>431484</v>
      </c>
      <c r="G6" s="239">
        <f t="shared" ref="G6:G11" si="0">F6/E6-1</f>
        <v>0.1457507401850795</v>
      </c>
      <c r="H6" s="238">
        <f t="shared" ref="H6:H11" si="1">F6-E6</f>
        <v>54889</v>
      </c>
      <c r="I6" s="239"/>
      <c r="J6" s="238">
        <v>450886</v>
      </c>
      <c r="K6" s="239">
        <f t="shared" ref="K6:K11" si="2">J6/F6-1</f>
        <v>4.4965746122683559E-2</v>
      </c>
      <c r="L6" s="238">
        <f t="shared" ref="L6:L11" si="3">J6-F6</f>
        <v>19402</v>
      </c>
      <c r="M6" s="239"/>
      <c r="N6" s="238">
        <v>462494</v>
      </c>
      <c r="O6" s="239">
        <f t="shared" ref="O6:O11" si="4">N6/J6-1</f>
        <v>2.5744866773419472E-2</v>
      </c>
      <c r="P6" s="238">
        <f t="shared" ref="P6:P11" si="5">N6-J6</f>
        <v>11608</v>
      </c>
      <c r="Q6" s="239">
        <f>N6/C6-1</f>
        <v>0.85534164804614954</v>
      </c>
      <c r="R6" s="238">
        <f>N6-C6</f>
        <v>213217</v>
      </c>
      <c r="S6" s="239"/>
      <c r="T6" s="239"/>
      <c r="V6" s="29"/>
      <c r="AE6" s="1"/>
    </row>
    <row r="7" spans="1:31" ht="18.75" x14ac:dyDescent="0.3">
      <c r="A7" s="4"/>
      <c r="B7" s="237" t="s">
        <v>176</v>
      </c>
      <c r="C7" s="238">
        <v>13953</v>
      </c>
      <c r="D7" s="238">
        <v>14521</v>
      </c>
      <c r="E7" s="238">
        <v>29136</v>
      </c>
      <c r="F7" s="238">
        <v>28866</v>
      </c>
      <c r="G7" s="239">
        <f t="shared" si="0"/>
        <v>-9.2668863261944345E-3</v>
      </c>
      <c r="H7" s="238">
        <f t="shared" si="1"/>
        <v>-270</v>
      </c>
      <c r="I7" s="239">
        <f>F7/$F$7</f>
        <v>1</v>
      </c>
      <c r="J7" s="238">
        <v>26309</v>
      </c>
      <c r="K7" s="239">
        <f t="shared" si="2"/>
        <v>-8.8581722441626876E-2</v>
      </c>
      <c r="L7" s="238">
        <f t="shared" si="3"/>
        <v>-2557</v>
      </c>
      <c r="M7" s="239">
        <f>J7/$J$7</f>
        <v>1</v>
      </c>
      <c r="N7" s="238">
        <v>29571</v>
      </c>
      <c r="O7" s="239">
        <f t="shared" si="4"/>
        <v>0.1239879889011366</v>
      </c>
      <c r="P7" s="238">
        <f t="shared" si="5"/>
        <v>3262</v>
      </c>
      <c r="Q7" s="239">
        <f t="shared" ref="Q7:Q11" si="6">N7/C7-1</f>
        <v>1.1193291765211781</v>
      </c>
      <c r="R7" s="238">
        <f t="shared" ref="R7:R11" si="7">N7-C7</f>
        <v>15618</v>
      </c>
      <c r="S7" s="239">
        <f>N7/$N$7</f>
        <v>1</v>
      </c>
      <c r="T7" s="239">
        <f>N7/$N$6</f>
        <v>6.3938126764887762E-2</v>
      </c>
      <c r="V7" s="29"/>
      <c r="W7" s="81"/>
      <c r="AE7" s="1" t="s">
        <v>177</v>
      </c>
    </row>
    <row r="8" spans="1:31" ht="15.75" x14ac:dyDescent="0.25">
      <c r="A8" s="4"/>
      <c r="B8" s="240" t="s">
        <v>102</v>
      </c>
      <c r="C8" s="241">
        <v>8874</v>
      </c>
      <c r="D8" s="241">
        <v>2643</v>
      </c>
      <c r="E8" s="241">
        <v>17554</v>
      </c>
      <c r="F8" s="241">
        <v>18307</v>
      </c>
      <c r="G8" s="242">
        <f t="shared" si="0"/>
        <v>4.2896205992936087E-2</v>
      </c>
      <c r="H8" s="241">
        <f t="shared" si="1"/>
        <v>753</v>
      </c>
      <c r="I8" s="242">
        <f>F8/$F$7</f>
        <v>0.63420633270976234</v>
      </c>
      <c r="J8" s="241">
        <v>15516</v>
      </c>
      <c r="K8" s="242">
        <f t="shared" si="2"/>
        <v>-0.15245534495001911</v>
      </c>
      <c r="L8" s="241">
        <f t="shared" si="3"/>
        <v>-2791</v>
      </c>
      <c r="M8" s="242">
        <f>J8/$J$7</f>
        <v>0.58976015812079519</v>
      </c>
      <c r="N8" s="241">
        <v>17579</v>
      </c>
      <c r="O8" s="242">
        <f t="shared" si="4"/>
        <v>0.13295952565094105</v>
      </c>
      <c r="P8" s="241">
        <f t="shared" si="5"/>
        <v>2063</v>
      </c>
      <c r="Q8" s="242">
        <f t="shared" si="6"/>
        <v>0.98095560063105691</v>
      </c>
      <c r="R8" s="241">
        <f t="shared" si="7"/>
        <v>8705</v>
      </c>
      <c r="S8" s="242">
        <f>N8/$N$7</f>
        <v>0.59446755266984541</v>
      </c>
      <c r="T8" s="242">
        <f>N8/$N$6</f>
        <v>3.8009141740217169E-2</v>
      </c>
      <c r="V8" s="29"/>
      <c r="W8" s="81"/>
      <c r="AE8" s="1" t="s">
        <v>178</v>
      </c>
    </row>
    <row r="9" spans="1:31" s="4" customFormat="1" x14ac:dyDescent="0.25">
      <c r="B9" s="243" t="s">
        <v>105</v>
      </c>
      <c r="C9" s="244">
        <v>5079</v>
      </c>
      <c r="D9" s="244">
        <v>11878</v>
      </c>
      <c r="E9" s="244">
        <v>11582</v>
      </c>
      <c r="F9" s="244">
        <v>10559</v>
      </c>
      <c r="G9" s="245">
        <f t="shared" si="0"/>
        <v>-8.8326713866344275E-2</v>
      </c>
      <c r="H9" s="246">
        <f t="shared" si="1"/>
        <v>-1023</v>
      </c>
      <c r="I9" s="247">
        <f>F9/$F$7</f>
        <v>0.36579366729023766</v>
      </c>
      <c r="J9" s="244">
        <v>10793</v>
      </c>
      <c r="K9" s="245">
        <f t="shared" si="2"/>
        <v>2.216118950658208E-2</v>
      </c>
      <c r="L9" s="246">
        <f t="shared" si="3"/>
        <v>234</v>
      </c>
      <c r="M9" s="247">
        <f>J9/$J$7</f>
        <v>0.41023984187920481</v>
      </c>
      <c r="N9" s="244">
        <v>11992</v>
      </c>
      <c r="O9" s="245">
        <f t="shared" si="4"/>
        <v>0.1110905216343927</v>
      </c>
      <c r="P9" s="246">
        <f t="shared" si="5"/>
        <v>1199</v>
      </c>
      <c r="Q9" s="245">
        <f t="shared" si="6"/>
        <v>1.3610947036818271</v>
      </c>
      <c r="R9" s="246">
        <f t="shared" si="7"/>
        <v>6913</v>
      </c>
      <c r="S9" s="247">
        <f>N9/$N$7</f>
        <v>0.40553244733015453</v>
      </c>
      <c r="T9" s="247">
        <f>N9/$N$6</f>
        <v>2.592898502467059E-2</v>
      </c>
      <c r="V9" s="29"/>
      <c r="W9" s="81"/>
      <c r="AE9" s="1" t="s">
        <v>179</v>
      </c>
    </row>
    <row r="10" spans="1:31" s="4" customFormat="1" x14ac:dyDescent="0.25">
      <c r="B10" s="248" t="s">
        <v>180</v>
      </c>
      <c r="C10" s="29">
        <v>3946</v>
      </c>
      <c r="D10" s="29">
        <v>11146</v>
      </c>
      <c r="E10" s="29">
        <v>10453</v>
      </c>
      <c r="F10" s="29">
        <v>9483</v>
      </c>
      <c r="G10" s="22">
        <f t="shared" si="0"/>
        <v>-9.2796326413469798E-2</v>
      </c>
      <c r="H10" s="20">
        <f t="shared" si="1"/>
        <v>-970</v>
      </c>
      <c r="I10" s="31">
        <f>F10/$F$7</f>
        <v>0.32851797963001456</v>
      </c>
      <c r="J10" s="29">
        <v>8195</v>
      </c>
      <c r="K10" s="22">
        <f t="shared" si="2"/>
        <v>-0.13582199725825161</v>
      </c>
      <c r="L10" s="20">
        <f t="shared" si="3"/>
        <v>-1288</v>
      </c>
      <c r="M10" s="31">
        <f>J10/$J$7</f>
        <v>0.3114903645140446</v>
      </c>
      <c r="N10" s="29">
        <v>7181</v>
      </c>
      <c r="O10" s="22">
        <f t="shared" si="4"/>
        <v>-0.1237339841366687</v>
      </c>
      <c r="P10" s="20">
        <f t="shared" si="5"/>
        <v>-1014</v>
      </c>
      <c r="Q10" s="22">
        <f t="shared" si="6"/>
        <v>0.81981753674607205</v>
      </c>
      <c r="R10" s="20">
        <f t="shared" si="7"/>
        <v>3235</v>
      </c>
      <c r="S10" s="31">
        <f>N10/$N$7</f>
        <v>0.24283926820195462</v>
      </c>
      <c r="T10" s="31">
        <f>N10/$N$6</f>
        <v>1.5526687913789151E-2</v>
      </c>
      <c r="V10" s="29"/>
      <c r="W10" s="81"/>
      <c r="AE10" s="1" t="s">
        <v>181</v>
      </c>
    </row>
    <row r="11" spans="1:31" s="4" customFormat="1" x14ac:dyDescent="0.25">
      <c r="B11" s="248" t="s">
        <v>182</v>
      </c>
      <c r="C11" s="29">
        <f>C9-C10</f>
        <v>1133</v>
      </c>
      <c r="D11" s="29">
        <f>D9-D10</f>
        <v>732</v>
      </c>
      <c r="E11" s="29">
        <f>E9-E10</f>
        <v>1129</v>
      </c>
      <c r="F11" s="29">
        <f>F9-F10</f>
        <v>1076</v>
      </c>
      <c r="G11" s="22">
        <f t="shared" si="0"/>
        <v>-4.6944198405668769E-2</v>
      </c>
      <c r="H11" s="20">
        <f t="shared" si="1"/>
        <v>-53</v>
      </c>
      <c r="I11" s="31">
        <f>F11/$F$7</f>
        <v>3.72756876602231E-2</v>
      </c>
      <c r="J11" s="29">
        <f>J9-J10</f>
        <v>2598</v>
      </c>
      <c r="K11" s="22">
        <f t="shared" si="2"/>
        <v>1.4144981412639406</v>
      </c>
      <c r="L11" s="20">
        <f t="shared" si="3"/>
        <v>1522</v>
      </c>
      <c r="M11" s="31">
        <f>J11/$J$7</f>
        <v>9.874947736516021E-2</v>
      </c>
      <c r="N11" s="29">
        <f>N9-N10</f>
        <v>4811</v>
      </c>
      <c r="O11" s="22">
        <f t="shared" si="4"/>
        <v>0.85180908391070065</v>
      </c>
      <c r="P11" s="20">
        <f t="shared" si="5"/>
        <v>2213</v>
      </c>
      <c r="Q11" s="22">
        <f t="shared" si="6"/>
        <v>3.2462488967343335</v>
      </c>
      <c r="R11" s="20">
        <f t="shared" si="7"/>
        <v>3678</v>
      </c>
      <c r="S11" s="31">
        <f>N11/$N$7</f>
        <v>0.16269317912819992</v>
      </c>
      <c r="T11" s="31">
        <f>N11/$N$6</f>
        <v>1.0402297110881439E-2</v>
      </c>
      <c r="V11" s="29"/>
      <c r="W11" s="81"/>
      <c r="AE11" s="1" t="s">
        <v>183</v>
      </c>
    </row>
    <row r="12" spans="1:31" s="4" customFormat="1" ht="7.5" customHeight="1" x14ac:dyDescent="0.25"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AE12" s="1" t="s">
        <v>184</v>
      </c>
    </row>
    <row r="13" spans="1:31" s="4" customFormat="1" x14ac:dyDescent="0.25">
      <c r="B13" s="173" t="s">
        <v>185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83" t="s">
        <v>187</v>
      </c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188</v>
      </c>
      <c r="N39" s="14">
        <v>2021</v>
      </c>
      <c r="O39" s="14" t="s">
        <v>188</v>
      </c>
      <c r="P39" s="14" t="s">
        <v>189</v>
      </c>
      <c r="Q39" s="14" t="s">
        <v>190</v>
      </c>
      <c r="R39" s="14" t="s">
        <v>191</v>
      </c>
      <c r="S39" s="89"/>
      <c r="T39" s="89"/>
      <c r="AE39" s="1"/>
    </row>
    <row r="40" spans="2:31" s="4" customFormat="1" ht="18.75" hidden="1" x14ac:dyDescent="0.3">
      <c r="B40" s="237" t="s">
        <v>175</v>
      </c>
      <c r="C40" s="237"/>
      <c r="D40" s="237"/>
      <c r="E40" s="238"/>
      <c r="F40" s="238"/>
      <c r="G40" s="238"/>
      <c r="H40" s="238"/>
      <c r="I40" s="238"/>
      <c r="J40" s="238">
        <v>1824653</v>
      </c>
      <c r="K40" s="238"/>
      <c r="L40" s="238"/>
      <c r="M40" s="239"/>
      <c r="N40" s="238">
        <v>2354005</v>
      </c>
      <c r="O40" s="239"/>
      <c r="P40" s="239">
        <v>1</v>
      </c>
      <c r="Q40" s="239">
        <v>0.2901110512519367</v>
      </c>
      <c r="R40" s="238">
        <v>529352</v>
      </c>
      <c r="S40" s="250"/>
      <c r="T40" s="250"/>
      <c r="AE40" s="1"/>
    </row>
    <row r="41" spans="2:31" ht="18.75" hidden="1" x14ac:dyDescent="0.3">
      <c r="B41" s="237" t="s">
        <v>176</v>
      </c>
      <c r="C41" s="237"/>
      <c r="D41" s="237"/>
      <c r="E41" s="238"/>
      <c r="F41" s="238"/>
      <c r="G41" s="238"/>
      <c r="H41" s="238"/>
      <c r="I41" s="238"/>
      <c r="J41" s="238">
        <v>603938</v>
      </c>
      <c r="K41" s="238"/>
      <c r="L41" s="238"/>
      <c r="M41" s="239">
        <v>1</v>
      </c>
      <c r="N41" s="238">
        <v>936181</v>
      </c>
      <c r="O41" s="239">
        <v>1</v>
      </c>
      <c r="P41" s="239">
        <v>0.39769711619134201</v>
      </c>
      <c r="Q41" s="239">
        <v>0.55012766211101138</v>
      </c>
      <c r="R41" s="238">
        <v>332243</v>
      </c>
      <c r="S41" s="250"/>
      <c r="T41" s="250"/>
      <c r="AE41" s="1" t="s">
        <v>177</v>
      </c>
    </row>
    <row r="42" spans="2:31" ht="15.75" hidden="1" x14ac:dyDescent="0.25">
      <c r="B42" s="240" t="s">
        <v>102</v>
      </c>
      <c r="C42" s="240"/>
      <c r="D42" s="240"/>
      <c r="E42" s="241"/>
      <c r="F42" s="241"/>
      <c r="G42" s="241"/>
      <c r="H42" s="241"/>
      <c r="I42" s="241"/>
      <c r="J42" s="241">
        <v>276550.36166633503</v>
      </c>
      <c r="K42" s="241"/>
      <c r="L42" s="241"/>
      <c r="M42" s="242">
        <v>0.45791184139155844</v>
      </c>
      <c r="N42" s="241">
        <v>430252.45635520399</v>
      </c>
      <c r="O42" s="242">
        <v>0.4595825554622493</v>
      </c>
      <c r="P42" s="242">
        <v>0.18277465695918402</v>
      </c>
      <c r="Q42" s="242">
        <v>0.55578337978930015</v>
      </c>
      <c r="R42" s="241">
        <v>153702.09468886897</v>
      </c>
      <c r="S42" s="251"/>
      <c r="T42" s="251"/>
      <c r="AE42" s="1" t="s">
        <v>178</v>
      </c>
    </row>
    <row r="43" spans="2:31" s="4" customFormat="1" hidden="1" x14ac:dyDescent="0.25">
      <c r="B43" s="243" t="s">
        <v>105</v>
      </c>
      <c r="C43" s="252"/>
      <c r="D43" s="252"/>
      <c r="E43" s="244"/>
      <c r="F43" s="244"/>
      <c r="G43" s="244"/>
      <c r="H43" s="244"/>
      <c r="I43" s="244"/>
      <c r="J43" s="244">
        <v>327387.63833385095</v>
      </c>
      <c r="K43" s="244"/>
      <c r="L43" s="244"/>
      <c r="M43" s="247">
        <v>0.54208815860874948</v>
      </c>
      <c r="N43" s="244">
        <v>505927.5436448183</v>
      </c>
      <c r="O43" s="247">
        <v>0.54041637636826456</v>
      </c>
      <c r="P43" s="247">
        <v>0.21492203442423372</v>
      </c>
      <c r="Q43" s="245">
        <v>0.54534711884540576</v>
      </c>
      <c r="R43" s="246">
        <v>178539.90531096736</v>
      </c>
      <c r="S43" s="253"/>
      <c r="T43" s="253"/>
      <c r="AE43" s="1" t="s">
        <v>179</v>
      </c>
    </row>
    <row r="44" spans="2:31" s="4" customFormat="1" hidden="1" x14ac:dyDescent="0.25">
      <c r="B44" s="248" t="s">
        <v>180</v>
      </c>
      <c r="C44" s="248"/>
      <c r="D44" s="248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181</v>
      </c>
    </row>
    <row r="45" spans="2:31" s="4" customFormat="1" hidden="1" x14ac:dyDescent="0.25">
      <c r="B45" s="248" t="s">
        <v>182</v>
      </c>
      <c r="C45" s="248"/>
      <c r="D45" s="248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183</v>
      </c>
    </row>
    <row r="46" spans="2:31" s="4" customFormat="1" ht="7.5" hidden="1" customHeight="1" x14ac:dyDescent="0.25"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AE46" s="1" t="s">
        <v>184</v>
      </c>
    </row>
    <row r="47" spans="2:31" s="4" customFormat="1" hidden="1" x14ac:dyDescent="0.25">
      <c r="B47" s="282" t="s">
        <v>185</v>
      </c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49"/>
      <c r="T47" s="49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7"/>
      <c r="F49" s="127"/>
      <c r="G49" s="127"/>
      <c r="H49" s="127"/>
      <c r="I49" s="127"/>
      <c r="J49" s="127">
        <v>0.54208815860874948</v>
      </c>
      <c r="K49" s="127"/>
      <c r="L49" s="127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312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7">
        <v>2020</v>
      </c>
      <c r="D123" s="187">
        <v>2021</v>
      </c>
      <c r="E123" s="187">
        <v>2022</v>
      </c>
      <c r="F123" s="187">
        <v>2023</v>
      </c>
      <c r="G123" s="175" t="str">
        <f>CONCATENATE("var. ",RIGHT(F123,2),"/",RIGHT(E123,2))</f>
        <v>var. 23/22</v>
      </c>
      <c r="H123" s="175" t="str">
        <f>CONCATENATE("dif. ",RIGHT(F123,2),"/",RIGHT(E123,2))</f>
        <v>dif. 23/22</v>
      </c>
      <c r="I123" s="175" t="str">
        <f>CONCATENATE("%/s total España ",RIGHT(F123,4))</f>
        <v>%/s total España 2023</v>
      </c>
      <c r="J123" s="187">
        <v>2024</v>
      </c>
      <c r="K123" s="175" t="str">
        <f>CONCATENATE("%/s total España ",RIGHT(J123,4))</f>
        <v>%/s total España 2024</v>
      </c>
      <c r="L123" s="175" t="str">
        <f>CONCATENATE("var. ",RIGHT(J123,2),"/",RIGHT(F123,2))</f>
        <v>var. 24/23</v>
      </c>
      <c r="M123" s="175" t="str">
        <f>CONCATENATE("dif. ",RIGHT(J123,2),"/",RIGHT(F123,2))</f>
        <v>dif. 24/23</v>
      </c>
      <c r="N123" s="175" t="str">
        <f>CONCATENATE("var. ",RIGHT(J123,2),"/",RIGHT(D123,2))</f>
        <v>var. 24/21</v>
      </c>
      <c r="O123" s="175" t="str">
        <f>CONCATENATE("dif. ",RIGHT(J123,2),"/",RIGHT(D123,2))</f>
        <v>dif. 24/21</v>
      </c>
      <c r="Z123" s="1"/>
      <c r="AE123"/>
    </row>
    <row r="124" spans="2:31" ht="18.75" x14ac:dyDescent="0.3">
      <c r="B124" s="237" t="s">
        <v>175</v>
      </c>
      <c r="C124" s="238">
        <v>375345</v>
      </c>
      <c r="D124" s="238">
        <v>492258</v>
      </c>
      <c r="E124" s="238">
        <v>1243535</v>
      </c>
      <c r="F124" s="238">
        <v>1319978</v>
      </c>
      <c r="G124" s="239">
        <f t="shared" ref="G124:G129" si="8">F124/E124-1</f>
        <v>6.1472334916186533E-2</v>
      </c>
      <c r="H124" s="238">
        <f t="shared" ref="H124:H129" si="9">F124-E124</f>
        <v>76443</v>
      </c>
      <c r="I124" s="239"/>
      <c r="J124" s="238">
        <v>1387823</v>
      </c>
      <c r="K124" s="239"/>
      <c r="L124" s="239">
        <f t="shared" ref="L124:L129" si="10">J124/F124-1</f>
        <v>5.139858391579244E-2</v>
      </c>
      <c r="M124" s="238">
        <f t="shared" ref="M124:M129" si="11">J124-F124</f>
        <v>67845</v>
      </c>
      <c r="N124" s="239">
        <f t="shared" ref="N124:N129" si="12">J124/D124-1</f>
        <v>1.8193000418479741</v>
      </c>
      <c r="O124" s="238">
        <f t="shared" ref="O124:O129" si="13">J124-D124</f>
        <v>895565</v>
      </c>
      <c r="Z124" s="1"/>
      <c r="AE124"/>
    </row>
    <row r="125" spans="2:31" ht="18.75" x14ac:dyDescent="0.3">
      <c r="B125" s="237" t="s">
        <v>176</v>
      </c>
      <c r="C125" s="238">
        <v>51760</v>
      </c>
      <c r="D125" s="238">
        <v>83468</v>
      </c>
      <c r="E125" s="238">
        <v>123951</v>
      </c>
      <c r="F125" s="238">
        <v>118966</v>
      </c>
      <c r="G125" s="239">
        <f t="shared" si="8"/>
        <v>-4.0217505304515511E-2</v>
      </c>
      <c r="H125" s="238">
        <f t="shared" si="9"/>
        <v>-4985</v>
      </c>
      <c r="I125" s="239">
        <f>F125/$F$7</f>
        <v>4.1213191990577149</v>
      </c>
      <c r="J125" s="238">
        <v>114660</v>
      </c>
      <c r="K125" s="239">
        <f>J125/$J$125</f>
        <v>1</v>
      </c>
      <c r="L125" s="239">
        <f t="shared" si="10"/>
        <v>-3.6195215439705497E-2</v>
      </c>
      <c r="M125" s="238">
        <f t="shared" si="11"/>
        <v>-4306</v>
      </c>
      <c r="N125" s="239">
        <f t="shared" si="12"/>
        <v>0.37370010063736991</v>
      </c>
      <c r="O125" s="238">
        <f t="shared" si="13"/>
        <v>31192</v>
      </c>
      <c r="Z125" s="1"/>
      <c r="AE125"/>
    </row>
    <row r="126" spans="2:31" ht="15.75" x14ac:dyDescent="0.25">
      <c r="B126" s="240" t="s">
        <v>102</v>
      </c>
      <c r="C126" s="241">
        <v>26848</v>
      </c>
      <c r="D126" s="241">
        <v>39986</v>
      </c>
      <c r="E126" s="241">
        <v>75857</v>
      </c>
      <c r="F126" s="241">
        <v>67064</v>
      </c>
      <c r="G126" s="242">
        <f t="shared" si="8"/>
        <v>-0.1159154725338466</v>
      </c>
      <c r="H126" s="241">
        <f t="shared" si="9"/>
        <v>-8793</v>
      </c>
      <c r="I126" s="242">
        <f>F126/$F$7</f>
        <v>2.3232869119379203</v>
      </c>
      <c r="J126" s="241">
        <v>64415</v>
      </c>
      <c r="K126" s="242">
        <f>J126/$J$125</f>
        <v>0.5617913832199547</v>
      </c>
      <c r="L126" s="242">
        <f t="shared" si="10"/>
        <v>-3.9499582488369267E-2</v>
      </c>
      <c r="M126" s="241">
        <f t="shared" si="11"/>
        <v>-2649</v>
      </c>
      <c r="N126" s="242">
        <f t="shared" si="12"/>
        <v>0.61093882859000659</v>
      </c>
      <c r="O126" s="241">
        <f t="shared" si="13"/>
        <v>24429</v>
      </c>
      <c r="Z126" s="1"/>
      <c r="AE126"/>
    </row>
    <row r="127" spans="2:31" x14ac:dyDescent="0.25">
      <c r="B127" s="243" t="s">
        <v>105</v>
      </c>
      <c r="C127" s="244">
        <v>24912</v>
      </c>
      <c r="D127" s="244">
        <v>43482</v>
      </c>
      <c r="E127" s="244">
        <v>48094</v>
      </c>
      <c r="F127" s="244">
        <v>51902</v>
      </c>
      <c r="G127" s="245">
        <f t="shared" si="8"/>
        <v>7.9178275876408799E-2</v>
      </c>
      <c r="H127" s="246">
        <f t="shared" si="9"/>
        <v>3808</v>
      </c>
      <c r="I127" s="247">
        <f>F127/$F$7</f>
        <v>1.7980322871197949</v>
      </c>
      <c r="J127" s="244">
        <v>50245</v>
      </c>
      <c r="K127" s="247">
        <f>J127/$J$125</f>
        <v>0.43820861678004536</v>
      </c>
      <c r="L127" s="245">
        <f t="shared" si="10"/>
        <v>-3.1925552001849655E-2</v>
      </c>
      <c r="M127" s="246">
        <f t="shared" si="11"/>
        <v>-1657</v>
      </c>
      <c r="N127" s="245">
        <f t="shared" si="12"/>
        <v>0.15553562393634146</v>
      </c>
      <c r="O127" s="246">
        <f t="shared" si="13"/>
        <v>6763</v>
      </c>
      <c r="Z127" s="1"/>
      <c r="AE127"/>
    </row>
    <row r="128" spans="2:31" x14ac:dyDescent="0.25">
      <c r="B128" s="248" t="s">
        <v>180</v>
      </c>
      <c r="C128" s="29">
        <v>21584</v>
      </c>
      <c r="D128" s="29">
        <v>38551</v>
      </c>
      <c r="E128" s="29">
        <v>38088</v>
      </c>
      <c r="F128" s="29">
        <v>39043</v>
      </c>
      <c r="G128" s="22">
        <f t="shared" si="8"/>
        <v>2.5073513967653893E-2</v>
      </c>
      <c r="H128" s="20">
        <f t="shared" si="9"/>
        <v>955</v>
      </c>
      <c r="I128" s="31">
        <f>F128/$F$7</f>
        <v>1.3525601053142104</v>
      </c>
      <c r="J128" s="29">
        <v>34737</v>
      </c>
      <c r="K128" s="31">
        <f>J128/$J$125</f>
        <v>0.30295656724228154</v>
      </c>
      <c r="L128" s="22">
        <f t="shared" si="10"/>
        <v>-0.11028865609712368</v>
      </c>
      <c r="M128" s="20">
        <f t="shared" si="11"/>
        <v>-4306</v>
      </c>
      <c r="N128" s="22">
        <f t="shared" si="12"/>
        <v>-9.8933879795595425E-2</v>
      </c>
      <c r="O128" s="20">
        <f t="shared" si="13"/>
        <v>-3814</v>
      </c>
      <c r="Z128" s="1"/>
      <c r="AE128"/>
    </row>
    <row r="129" spans="2:31" x14ac:dyDescent="0.25">
      <c r="B129" s="248" t="s">
        <v>182</v>
      </c>
      <c r="C129" s="29">
        <f>C127-C128</f>
        <v>3328</v>
      </c>
      <c r="D129" s="29">
        <f>D127-D128</f>
        <v>4931</v>
      </c>
      <c r="E129" s="29">
        <f>E127-E128</f>
        <v>10006</v>
      </c>
      <c r="F129" s="29">
        <f>F127-F128</f>
        <v>12859</v>
      </c>
      <c r="G129" s="22">
        <f t="shared" si="8"/>
        <v>0.28512892264641221</v>
      </c>
      <c r="H129" s="20">
        <f t="shared" si="9"/>
        <v>2853</v>
      </c>
      <c r="I129" s="31">
        <f>F129/$F$7</f>
        <v>0.4454721818055844</v>
      </c>
      <c r="J129" s="29">
        <f>J127-J128</f>
        <v>15508</v>
      </c>
      <c r="K129" s="31">
        <f>J129/$J$125</f>
        <v>0.13525204953776382</v>
      </c>
      <c r="L129" s="22">
        <f t="shared" si="10"/>
        <v>0.20600357726106222</v>
      </c>
      <c r="M129" s="20">
        <f t="shared" si="11"/>
        <v>2649</v>
      </c>
      <c r="N129" s="22">
        <f t="shared" si="12"/>
        <v>2.1450010139931051</v>
      </c>
      <c r="O129" s="20">
        <f t="shared" si="13"/>
        <v>10577</v>
      </c>
      <c r="Z129" s="1"/>
      <c r="AE129"/>
    </row>
    <row r="130" spans="2:31" x14ac:dyDescent="0.25"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Z130" s="1"/>
      <c r="AE130"/>
    </row>
    <row r="131" spans="2:31" x14ac:dyDescent="0.25">
      <c r="B131" s="173" t="s">
        <v>185</v>
      </c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71E8-14AF-40B3-866C-19C19B8684F8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6"/>
      <c r="H1" s="236"/>
      <c r="I1" s="236"/>
      <c r="K1" s="236"/>
    </row>
    <row r="3" spans="1:31" s="4" customFormat="1" ht="25.5" customHeight="1" thickBot="1" x14ac:dyDescent="0.3">
      <c r="B3" s="66" t="s">
        <v>313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4" t="s">
        <v>263</v>
      </c>
      <c r="D5" s="254" t="s">
        <v>264</v>
      </c>
      <c r="E5" s="254" t="s">
        <v>265</v>
      </c>
      <c r="F5" s="255" t="str">
        <f>CONCATENATE("%/s total Tenerife ",RIGHT(E5,4))</f>
        <v>%/s total Tenerife 2022</v>
      </c>
      <c r="G5" s="254" t="s">
        <v>266</v>
      </c>
      <c r="H5" s="255" t="str">
        <f>CONCATENATE("var. ",RIGHT(G5,2),"/",RIGHT(E5,2))</f>
        <v>var. 23/22</v>
      </c>
      <c r="I5" s="255" t="str">
        <f>CONCATENATE("dif. ",RIGHT(G5,2),"/",RIGHT(E5,2))</f>
        <v>dif. 23/22</v>
      </c>
      <c r="J5" s="255" t="str">
        <f>CONCATENATE("%/s total Tenerife ",RIGHT(G5,4))</f>
        <v>%/s total Tenerife 2023</v>
      </c>
      <c r="K5" s="254" t="s">
        <v>267</v>
      </c>
      <c r="L5" s="255" t="str">
        <f>CONCATENATE("var. ",RIGHT(K5,2),"/",RIGHT(G5,2))</f>
        <v>var. 24/23</v>
      </c>
      <c r="M5" s="255" t="str">
        <f>CONCATENATE("dif. ",RIGHT(K5,2),"/",RIGHT(G5,2))</f>
        <v>dif. 24/23</v>
      </c>
      <c r="N5" s="255" t="str">
        <f>CONCATENATE("%/s total Tenerife ",RIGHT(K5,4))</f>
        <v>%/s total Tenerife 2024</v>
      </c>
      <c r="O5" s="254" t="s">
        <v>268</v>
      </c>
      <c r="P5" s="255" t="str">
        <f>CONCATENATE("var. ",RIGHT(O5,2),"/",RIGHT(K5,2))</f>
        <v>var. 25/24</v>
      </c>
      <c r="Q5" s="255" t="str">
        <f>CONCATENATE("dif. ",RIGHT(O5,2),"/",RIGHT(K5,2))</f>
        <v>dif. 25/24</v>
      </c>
      <c r="R5" s="255" t="str">
        <f>CONCATENATE("var. ",RIGHT(O5,2),"/",RIGHT(C5,2))</f>
        <v>var. 25/20</v>
      </c>
      <c r="S5" s="255" t="str">
        <f>CONCATENATE("dif. ",RIGHT(O5,2),"/",RIGHT(C5,2))</f>
        <v>dif. 25/20</v>
      </c>
      <c r="T5" s="255" t="str">
        <f>CONCATENATE("%/s total Tenerife ",RIGHT(O5,4))</f>
        <v>%/s total Tenerife 2025</v>
      </c>
      <c r="AE5" s="1"/>
    </row>
    <row r="6" spans="1:31" ht="18.75" x14ac:dyDescent="0.3">
      <c r="A6" s="4"/>
      <c r="B6" s="237" t="s">
        <v>193</v>
      </c>
      <c r="C6" s="256">
        <v>13953</v>
      </c>
      <c r="D6" s="256">
        <v>14521</v>
      </c>
      <c r="E6" s="256">
        <v>29136</v>
      </c>
      <c r="F6" s="257">
        <f>E6/$E$6</f>
        <v>1</v>
      </c>
      <c r="G6" s="256">
        <v>28866</v>
      </c>
      <c r="H6" s="257">
        <f>G6/E6-1</f>
        <v>-9.2668863261944345E-3</v>
      </c>
      <c r="I6" s="256">
        <f>G6-E6</f>
        <v>-270</v>
      </c>
      <c r="J6" s="257">
        <f>G6/$G$6</f>
        <v>1</v>
      </c>
      <c r="K6" s="256">
        <v>26309</v>
      </c>
      <c r="L6" s="257">
        <f t="shared" ref="L6:L12" si="0">K6/G6-1</f>
        <v>-8.8581722441626876E-2</v>
      </c>
      <c r="M6" s="256">
        <f t="shared" ref="M6:M12" si="1">K6-G6</f>
        <v>-2557</v>
      </c>
      <c r="N6" s="257">
        <f>K6/$K$6</f>
        <v>1</v>
      </c>
      <c r="O6" s="256">
        <v>29571</v>
      </c>
      <c r="P6" s="257">
        <f t="shared" ref="P6:P11" si="2">O6/K6-1</f>
        <v>0.1239879889011366</v>
      </c>
      <c r="Q6" s="256">
        <f t="shared" ref="Q6:Q12" si="3">O6-K6</f>
        <v>3262</v>
      </c>
      <c r="R6" s="257">
        <f>O6/C6-1</f>
        <v>1.1193291765211781</v>
      </c>
      <c r="S6" s="256">
        <f>O6-C6</f>
        <v>15618</v>
      </c>
      <c r="T6" s="257">
        <f>O6/$O$6</f>
        <v>1</v>
      </c>
      <c r="V6" s="29"/>
      <c r="W6" s="81"/>
      <c r="AE6" s="1" t="s">
        <v>177</v>
      </c>
    </row>
    <row r="7" spans="1:31" s="4" customFormat="1" x14ac:dyDescent="0.25">
      <c r="B7" s="258" t="s">
        <v>194</v>
      </c>
      <c r="C7" s="259">
        <v>9666</v>
      </c>
      <c r="D7" s="259">
        <v>3405</v>
      </c>
      <c r="E7" s="259">
        <v>20248</v>
      </c>
      <c r="F7" s="260">
        <f t="shared" ref="F7:F12" si="4">E7/$E$6</f>
        <v>0.69494783086216361</v>
      </c>
      <c r="G7" s="259">
        <v>20597</v>
      </c>
      <c r="H7" s="261">
        <f>G7/E7-1</f>
        <v>1.7236270248913499E-2</v>
      </c>
      <c r="I7" s="262">
        <f>G7-E7</f>
        <v>349</v>
      </c>
      <c r="J7" s="260">
        <f>G7/$G$6</f>
        <v>0.71353841890112935</v>
      </c>
      <c r="K7" s="259">
        <v>18853</v>
      </c>
      <c r="L7" s="263">
        <f t="shared" si="0"/>
        <v>-8.4672525125018216E-2</v>
      </c>
      <c r="M7" s="264">
        <f t="shared" si="1"/>
        <v>-1744</v>
      </c>
      <c r="N7" s="260">
        <f>K7/$K$6</f>
        <v>0.71659888251168802</v>
      </c>
      <c r="O7" s="259">
        <v>20900</v>
      </c>
      <c r="P7" s="261">
        <f t="shared" si="2"/>
        <v>0.1085768843154935</v>
      </c>
      <c r="Q7" s="262">
        <f t="shared" si="3"/>
        <v>2047</v>
      </c>
      <c r="R7" s="261">
        <f t="shared" ref="R7:R10" si="5">O7/C7-1</f>
        <v>1.1622180840057936</v>
      </c>
      <c r="S7" s="262">
        <f t="shared" ref="S7:S10" si="6">O7-C7</f>
        <v>11234</v>
      </c>
      <c r="T7" s="260">
        <f>O7/$O$6</f>
        <v>0.70677352811876504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5">
        <v>2530</v>
      </c>
      <c r="D8" s="265">
        <v>806</v>
      </c>
      <c r="E8" s="265">
        <v>5789</v>
      </c>
      <c r="F8" s="266">
        <f t="shared" si="4"/>
        <v>0.19868890719384955</v>
      </c>
      <c r="G8" s="265">
        <v>7768</v>
      </c>
      <c r="H8" s="267">
        <f>IFERROR(G8/E8-1,"-")</f>
        <v>0.34185524270167567</v>
      </c>
      <c r="I8" s="268">
        <f t="shared" ref="I8:I12" si="7">G8-E8</f>
        <v>1979</v>
      </c>
      <c r="J8" s="266">
        <f t="shared" ref="J8:J12" si="8">G8/$G$6</f>
        <v>0.26910552206748423</v>
      </c>
      <c r="K8" s="265">
        <v>6860</v>
      </c>
      <c r="L8" s="269">
        <f>IFERROR(K8/G8-1,"-")</f>
        <v>-0.11688980432543772</v>
      </c>
      <c r="M8" s="270">
        <f>IF(G8=0,"nd",K8-G8)</f>
        <v>-908</v>
      </c>
      <c r="N8" s="271">
        <f t="shared" ref="N8:N12" si="9">K8/$K$6</f>
        <v>0.26074727279638149</v>
      </c>
      <c r="O8" s="265">
        <v>5863</v>
      </c>
      <c r="P8" s="269">
        <f>IFERROR(O8/K8-1,"-")</f>
        <v>-0.14533527696793003</v>
      </c>
      <c r="Q8" s="272">
        <f t="shared" si="3"/>
        <v>-997</v>
      </c>
      <c r="R8" s="269">
        <f>IFERROR(O8/C8-1,"-")</f>
        <v>1.3173913043478263</v>
      </c>
      <c r="S8" s="272">
        <f t="shared" si="6"/>
        <v>3333</v>
      </c>
      <c r="T8" s="271">
        <f t="shared" ref="T8:T12" si="10">O8/$O$6</f>
        <v>0.19826857394068514</v>
      </c>
      <c r="V8" s="29"/>
      <c r="W8" s="81"/>
      <c r="AE8" s="1"/>
    </row>
    <row r="9" spans="1:31" s="4" customFormat="1" x14ac:dyDescent="0.25">
      <c r="B9" s="99" t="s">
        <v>63</v>
      </c>
      <c r="C9" s="265">
        <v>7136</v>
      </c>
      <c r="D9" s="265">
        <v>2599</v>
      </c>
      <c r="E9" s="265">
        <v>14459</v>
      </c>
      <c r="F9" s="271">
        <f t="shared" si="4"/>
        <v>0.49625892366831409</v>
      </c>
      <c r="G9" s="265">
        <v>12829</v>
      </c>
      <c r="H9" s="267">
        <f>IFERROR(G9/E9-1,"-")</f>
        <v>-0.11273255411854211</v>
      </c>
      <c r="I9" s="272">
        <f t="shared" si="7"/>
        <v>-1630</v>
      </c>
      <c r="J9" s="271">
        <f t="shared" si="8"/>
        <v>0.44443289683364512</v>
      </c>
      <c r="K9" s="265">
        <v>11993</v>
      </c>
      <c r="L9" s="269">
        <f>IFERROR(K9/G9-1,"-")</f>
        <v>-6.5164860862109264E-2</v>
      </c>
      <c r="M9" s="270">
        <f>IF(G9=0,"nd",K9-G9)</f>
        <v>-836</v>
      </c>
      <c r="N9" s="271">
        <f t="shared" si="9"/>
        <v>0.45585160971530653</v>
      </c>
      <c r="O9" s="265">
        <v>15037</v>
      </c>
      <c r="P9" s="269">
        <f t="shared" si="2"/>
        <v>0.25381472525639959</v>
      </c>
      <c r="Q9" s="272">
        <f t="shared" si="3"/>
        <v>3044</v>
      </c>
      <c r="R9" s="273">
        <f t="shared" si="5"/>
        <v>1.1072029147982061</v>
      </c>
      <c r="S9" s="272">
        <f t="shared" si="6"/>
        <v>7901</v>
      </c>
      <c r="T9" s="271">
        <f t="shared" si="10"/>
        <v>0.50850495417807984</v>
      </c>
      <c r="V9" s="29"/>
      <c r="W9" s="81"/>
      <c r="AE9" s="1"/>
    </row>
    <row r="10" spans="1:31" s="4" customFormat="1" x14ac:dyDescent="0.25">
      <c r="B10" s="258" t="s">
        <v>195</v>
      </c>
      <c r="C10" s="274">
        <v>4287</v>
      </c>
      <c r="D10" s="274">
        <v>11116</v>
      </c>
      <c r="E10" s="274">
        <v>8888</v>
      </c>
      <c r="F10" s="275">
        <f>IFERROR(E10/$E$6,"-")</f>
        <v>0.30505216913783634</v>
      </c>
      <c r="G10" s="274">
        <v>8269</v>
      </c>
      <c r="H10" s="263">
        <f>IFERROR(G10/E10-1,"-")</f>
        <v>-6.9644464446444676E-2</v>
      </c>
      <c r="I10" s="264">
        <f>IFERROR(G10-E10,"-")</f>
        <v>-619</v>
      </c>
      <c r="J10" s="275">
        <f>IFERROR(G10/$G$6,"-")</f>
        <v>0.28646158109887065</v>
      </c>
      <c r="K10" s="274">
        <v>7456</v>
      </c>
      <c r="L10" s="263">
        <f>IFERROR(K10/G10-1,"-")</f>
        <v>-9.8319022856451777E-2</v>
      </c>
      <c r="M10" s="264">
        <f>IFERROR(K10-G10,"-")</f>
        <v>-813</v>
      </c>
      <c r="N10" s="275">
        <f>IFERROR(K10/$K$6,"-")</f>
        <v>0.28340111748831198</v>
      </c>
      <c r="O10" s="274">
        <v>8671</v>
      </c>
      <c r="P10" s="263">
        <f>IFERROR(O10/K10-1,"-")</f>
        <v>0.16295600858369097</v>
      </c>
      <c r="Q10" s="264">
        <f>IFERROR(O10-K10,"-")</f>
        <v>1215</v>
      </c>
      <c r="R10" s="263">
        <f t="shared" si="5"/>
        <v>1.0226265453697225</v>
      </c>
      <c r="S10" s="264">
        <f t="shared" si="6"/>
        <v>4384</v>
      </c>
      <c r="T10" s="275">
        <f>IFERROR(O10/$O$6,"-")</f>
        <v>0.29322647188123502</v>
      </c>
      <c r="V10" s="29"/>
      <c r="W10" s="81"/>
      <c r="AE10" s="1"/>
    </row>
    <row r="11" spans="1:31" s="4" customFormat="1" hidden="1" x14ac:dyDescent="0.25">
      <c r="B11" s="99" t="s">
        <v>64</v>
      </c>
      <c r="C11" s="265">
        <v>1249</v>
      </c>
      <c r="D11" s="265">
        <v>128</v>
      </c>
      <c r="E11" s="265">
        <v>2493</v>
      </c>
      <c r="F11" s="271">
        <f t="shared" si="4"/>
        <v>8.5564250411861609E-2</v>
      </c>
      <c r="G11" s="265">
        <v>3201</v>
      </c>
      <c r="H11" s="273">
        <f t="shared" ref="H11:H12" si="11">G11/E11-1</f>
        <v>0.2839951865222623</v>
      </c>
      <c r="I11" s="272">
        <f t="shared" si="7"/>
        <v>708</v>
      </c>
      <c r="J11" s="271">
        <f t="shared" si="8"/>
        <v>0.11089170650592392</v>
      </c>
      <c r="K11" s="265">
        <v>3617</v>
      </c>
      <c r="L11" s="269">
        <f>K11/G11-1</f>
        <v>0.12995938769134652</v>
      </c>
      <c r="M11" s="272">
        <f t="shared" si="1"/>
        <v>416</v>
      </c>
      <c r="N11" s="271">
        <f t="shared" si="9"/>
        <v>0.13748147021931659</v>
      </c>
      <c r="O11" s="265">
        <v>3528</v>
      </c>
      <c r="P11" s="273">
        <f t="shared" si="2"/>
        <v>-2.4606027094277061E-2</v>
      </c>
      <c r="Q11" s="272">
        <f t="shared" si="3"/>
        <v>-89</v>
      </c>
      <c r="R11" s="273">
        <f t="shared" ref="R11:R12" si="12">O11/D11-1</f>
        <v>26.5625</v>
      </c>
      <c r="S11" s="272">
        <f t="shared" ref="S11:S12" si="13">O11-D11</f>
        <v>3400</v>
      </c>
      <c r="T11" s="271">
        <f t="shared" si="10"/>
        <v>0.11930607689966521</v>
      </c>
      <c r="V11" s="29"/>
      <c r="W11" s="81"/>
      <c r="AE11" s="1"/>
    </row>
    <row r="12" spans="1:31" s="4" customFormat="1" hidden="1" x14ac:dyDescent="0.25">
      <c r="B12" s="99" t="s">
        <v>63</v>
      </c>
      <c r="C12" s="265">
        <v>24</v>
      </c>
      <c r="D12" s="265">
        <v>7</v>
      </c>
      <c r="E12" s="265">
        <v>220</v>
      </c>
      <c r="F12" s="271">
        <f t="shared" si="4"/>
        <v>7.550796265788029E-3</v>
      </c>
      <c r="G12" s="265">
        <v>213</v>
      </c>
      <c r="H12" s="273">
        <f t="shared" si="11"/>
        <v>-3.1818181818181857E-2</v>
      </c>
      <c r="I12" s="272">
        <f t="shared" si="7"/>
        <v>-7</v>
      </c>
      <c r="J12" s="271">
        <f t="shared" si="8"/>
        <v>7.378923300769071E-3</v>
      </c>
      <c r="K12" s="265">
        <v>141</v>
      </c>
      <c r="L12" s="269">
        <f t="shared" si="0"/>
        <v>-0.3380281690140845</v>
      </c>
      <c r="M12" s="272">
        <f t="shared" si="1"/>
        <v>-72</v>
      </c>
      <c r="N12" s="271">
        <f t="shared" si="9"/>
        <v>5.3593827207419516E-3</v>
      </c>
      <c r="O12" s="265">
        <v>594</v>
      </c>
      <c r="P12" s="273">
        <f>O12/K12-1</f>
        <v>3.2127659574468082</v>
      </c>
      <c r="Q12" s="272">
        <f t="shared" si="3"/>
        <v>453</v>
      </c>
      <c r="R12" s="273">
        <f t="shared" si="12"/>
        <v>83.857142857142861</v>
      </c>
      <c r="S12" s="272">
        <f t="shared" si="13"/>
        <v>587</v>
      </c>
      <c r="T12" s="271">
        <f t="shared" si="10"/>
        <v>2.0087247641270164E-2</v>
      </c>
      <c r="V12" s="29"/>
      <c r="W12" s="81"/>
      <c r="AE12" s="1"/>
    </row>
    <row r="13" spans="1:31" s="4" customFormat="1" ht="7.5" customHeight="1" x14ac:dyDescent="0.25"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76"/>
      <c r="M13" s="249"/>
      <c r="N13" s="249"/>
      <c r="O13" s="249"/>
      <c r="P13" s="249"/>
      <c r="Q13" s="249"/>
      <c r="R13" s="249"/>
      <c r="S13" s="249"/>
      <c r="T13" s="249"/>
      <c r="AE13" s="1" t="s">
        <v>184</v>
      </c>
    </row>
    <row r="14" spans="1:31" s="4" customFormat="1" x14ac:dyDescent="0.25">
      <c r="B14" s="173" t="s">
        <v>185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20.900 viajeros 
cuota: 70,7%</v>
      </c>
    </row>
    <row r="20" spans="1:27" x14ac:dyDescent="0.25">
      <c r="AA20" t="str">
        <f>CONCATENATE("Apartamentos: 
",FIXED(O10,0)," viajeros
cuota: ",FIXED(T10*100,1),"%")</f>
        <v>Apartamentos: 
8.671 viajeros
cuota: 29,3%</v>
      </c>
    </row>
    <row r="38" spans="2:31" s="4" customFormat="1" ht="15.75" hidden="1" customHeight="1" thickBot="1" x14ac:dyDescent="0.3">
      <c r="B38" s="283" t="s">
        <v>187</v>
      </c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7" t="s">
        <v>175</v>
      </c>
      <c r="C41" s="238"/>
      <c r="D41" s="238"/>
      <c r="E41" s="238"/>
      <c r="F41" s="238"/>
      <c r="G41" s="238"/>
      <c r="H41" s="238"/>
      <c r="I41" s="238"/>
      <c r="J41" s="238"/>
      <c r="K41" s="238">
        <v>1824653</v>
      </c>
      <c r="L41" s="238"/>
      <c r="M41" s="238"/>
      <c r="N41" s="239"/>
      <c r="O41" s="238">
        <v>2354005</v>
      </c>
      <c r="P41" s="239"/>
      <c r="Q41" s="239">
        <v>1</v>
      </c>
      <c r="R41" s="239">
        <v>0.2901110512519367</v>
      </c>
      <c r="S41" s="238">
        <v>529352</v>
      </c>
      <c r="T41" s="250"/>
      <c r="AE41" s="1"/>
    </row>
    <row r="42" spans="2:31" ht="18.75" hidden="1" x14ac:dyDescent="0.3">
      <c r="B42" s="237" t="s">
        <v>176</v>
      </c>
      <c r="C42" s="238"/>
      <c r="D42" s="238"/>
      <c r="E42" s="238"/>
      <c r="F42" s="238"/>
      <c r="G42" s="238"/>
      <c r="H42" s="238"/>
      <c r="I42" s="238"/>
      <c r="J42" s="238"/>
      <c r="K42" s="238">
        <v>603938</v>
      </c>
      <c r="L42" s="238"/>
      <c r="M42" s="238"/>
      <c r="N42" s="239">
        <v>1</v>
      </c>
      <c r="O42" s="238">
        <v>936181</v>
      </c>
      <c r="P42" s="239">
        <v>1</v>
      </c>
      <c r="Q42" s="239">
        <v>0.39769711619134201</v>
      </c>
      <c r="R42" s="239">
        <v>0.55012766211101138</v>
      </c>
      <c r="S42" s="238">
        <v>332243</v>
      </c>
      <c r="T42" s="250"/>
      <c r="AE42" s="1" t="s">
        <v>177</v>
      </c>
    </row>
    <row r="43" spans="2:31" ht="15.75" hidden="1" x14ac:dyDescent="0.25">
      <c r="B43" s="240" t="s">
        <v>102</v>
      </c>
      <c r="C43" s="241"/>
      <c r="D43" s="241"/>
      <c r="E43" s="241"/>
      <c r="F43" s="241"/>
      <c r="G43" s="241"/>
      <c r="H43" s="241"/>
      <c r="I43" s="241"/>
      <c r="J43" s="241"/>
      <c r="K43" s="241">
        <v>276550.36166633503</v>
      </c>
      <c r="L43" s="241"/>
      <c r="M43" s="241"/>
      <c r="N43" s="242">
        <v>0.45791184139155844</v>
      </c>
      <c r="O43" s="241">
        <v>430252.45635520399</v>
      </c>
      <c r="P43" s="242">
        <v>0.4595825554622493</v>
      </c>
      <c r="Q43" s="242">
        <v>0.18277465695918402</v>
      </c>
      <c r="R43" s="242">
        <v>0.55578337978930015</v>
      </c>
      <c r="S43" s="241">
        <v>153702.09468886897</v>
      </c>
      <c r="T43" s="251"/>
      <c r="AE43" s="1" t="s">
        <v>178</v>
      </c>
    </row>
    <row r="44" spans="2:31" s="4" customFormat="1" hidden="1" x14ac:dyDescent="0.25">
      <c r="B44" s="243" t="s">
        <v>105</v>
      </c>
      <c r="C44" s="244"/>
      <c r="D44" s="244"/>
      <c r="E44" s="244"/>
      <c r="F44" s="244"/>
      <c r="G44" s="244"/>
      <c r="H44" s="244"/>
      <c r="I44" s="244"/>
      <c r="J44" s="244"/>
      <c r="K44" s="244">
        <v>327387.63833385095</v>
      </c>
      <c r="L44" s="244"/>
      <c r="M44" s="244"/>
      <c r="N44" s="247">
        <v>0.54208815860874948</v>
      </c>
      <c r="O44" s="244">
        <v>505927.5436448183</v>
      </c>
      <c r="P44" s="247">
        <v>0.54041637636826456</v>
      </c>
      <c r="Q44" s="247">
        <v>0.21492203442423372</v>
      </c>
      <c r="R44" s="245">
        <v>0.54534711884540576</v>
      </c>
      <c r="S44" s="246">
        <v>178539.90531096736</v>
      </c>
      <c r="T44" s="253"/>
      <c r="AE44" s="1" t="s">
        <v>179</v>
      </c>
    </row>
    <row r="45" spans="2:31" s="4" customFormat="1" hidden="1" x14ac:dyDescent="0.25">
      <c r="B45" s="248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8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AE47" s="1" t="s">
        <v>184</v>
      </c>
    </row>
    <row r="48" spans="2:31" s="4" customFormat="1" hidden="1" x14ac:dyDescent="0.25">
      <c r="B48" s="282" t="s">
        <v>185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197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5" t="str">
        <f>CONCATENATE("%/s total Tenerife ",RIGHT(F133,4))</f>
        <v>%/s total Tenerife 2023</v>
      </c>
      <c r="J133" s="187">
        <v>2024</v>
      </c>
      <c r="K133" s="255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7" t="s">
        <v>193</v>
      </c>
      <c r="C134" s="256">
        <v>13953</v>
      </c>
      <c r="D134" s="241">
        <v>39986</v>
      </c>
      <c r="E134" s="241">
        <v>75857</v>
      </c>
      <c r="F134" s="241">
        <v>67064</v>
      </c>
      <c r="G134" s="242">
        <f>F134/E134-1</f>
        <v>-0.1159154725338466</v>
      </c>
      <c r="H134" s="241">
        <f>F134-E134</f>
        <v>-8793</v>
      </c>
      <c r="I134" s="242">
        <f>F134/F$134</f>
        <v>1</v>
      </c>
      <c r="J134" s="241">
        <v>64415</v>
      </c>
      <c r="K134" s="242">
        <f>J134/J$134</f>
        <v>1</v>
      </c>
      <c r="L134" s="242">
        <f>J134/F134-1</f>
        <v>-3.9499582488369267E-2</v>
      </c>
      <c r="M134" s="241">
        <f>J134-F134</f>
        <v>-2649</v>
      </c>
      <c r="N134" s="242">
        <f>J134/D134-1</f>
        <v>0.61093882859000659</v>
      </c>
      <c r="O134" s="241">
        <f>J134-D134</f>
        <v>24429</v>
      </c>
      <c r="Q134" s="29"/>
      <c r="R134" s="81"/>
      <c r="Z134" s="1" t="s">
        <v>177</v>
      </c>
      <c r="AE134"/>
    </row>
    <row r="135" spans="1:31" s="4" customFormat="1" x14ac:dyDescent="0.25">
      <c r="B135" s="258" t="s">
        <v>194</v>
      </c>
      <c r="C135" s="259">
        <v>9666</v>
      </c>
      <c r="D135" s="259">
        <v>30757</v>
      </c>
      <c r="E135" s="259">
        <v>64410</v>
      </c>
      <c r="F135" s="259">
        <v>52216</v>
      </c>
      <c r="G135" s="263">
        <f>IFERROR(F135/E135-1,"-")</f>
        <v>-0.18931842881540129</v>
      </c>
      <c r="H135" s="259">
        <f t="shared" ref="H135:H138" si="14">F135-E135</f>
        <v>-12194</v>
      </c>
      <c r="I135" s="261">
        <f>F135/F$134</f>
        <v>0.7785995467016581</v>
      </c>
      <c r="J135" s="259">
        <v>49406</v>
      </c>
      <c r="K135" s="260">
        <f t="shared" ref="K135:K138" si="15">J135/J$134</f>
        <v>0.76699526507800975</v>
      </c>
      <c r="L135" s="261">
        <f t="shared" ref="L135:L138" si="16">J135/F135-1</f>
        <v>-5.3814922629079165E-2</v>
      </c>
      <c r="M135" s="262">
        <f t="shared" ref="M135:M138" si="17">J135-F135</f>
        <v>-2810</v>
      </c>
      <c r="N135" s="260">
        <f t="shared" ref="N135:N138" si="18">J135/D135-1</f>
        <v>0.60633351757323539</v>
      </c>
      <c r="O135" s="259">
        <f t="shared" ref="O135:O138" si="19">J135-D135</f>
        <v>18649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5">
        <v>2530</v>
      </c>
      <c r="D136" s="265">
        <v>1711</v>
      </c>
      <c r="E136" s="265">
        <v>12871</v>
      </c>
      <c r="F136" s="265">
        <v>12769</v>
      </c>
      <c r="G136" s="269">
        <f t="shared" ref="G136:G138" si="20">IFERROR(F136/E136-1,"-")</f>
        <v>-7.9247921684406641E-3</v>
      </c>
      <c r="H136" s="265">
        <f t="shared" si="14"/>
        <v>-102</v>
      </c>
      <c r="I136" s="273">
        <f t="shared" ref="I136:I138" si="21">F136/F$134</f>
        <v>0.19040021472026722</v>
      </c>
      <c r="J136" s="265">
        <v>10236</v>
      </c>
      <c r="K136" s="271">
        <f t="shared" si="15"/>
        <v>0.15890708685865093</v>
      </c>
      <c r="L136" s="273">
        <f t="shared" si="16"/>
        <v>-0.19837105489858253</v>
      </c>
      <c r="M136" s="272">
        <f t="shared" si="17"/>
        <v>-2533</v>
      </c>
      <c r="N136" s="271">
        <f t="shared" si="18"/>
        <v>4.9824663939216833</v>
      </c>
      <c r="O136" s="265">
        <f t="shared" si="19"/>
        <v>8525</v>
      </c>
      <c r="Q136" s="29"/>
      <c r="R136" s="81"/>
      <c r="Z136" s="1"/>
    </row>
    <row r="137" spans="1:31" s="4" customFormat="1" x14ac:dyDescent="0.25">
      <c r="B137" s="99" t="s">
        <v>63</v>
      </c>
      <c r="C137" s="265">
        <v>17480</v>
      </c>
      <c r="D137" s="265">
        <v>29046</v>
      </c>
      <c r="E137" s="265">
        <v>51539</v>
      </c>
      <c r="F137" s="265">
        <v>39447</v>
      </c>
      <c r="G137" s="267">
        <f t="shared" si="20"/>
        <v>-0.23461844428491041</v>
      </c>
      <c r="H137" s="265">
        <f t="shared" si="14"/>
        <v>-12092</v>
      </c>
      <c r="I137" s="277">
        <f t="shared" si="21"/>
        <v>0.58819933198139096</v>
      </c>
      <c r="J137" s="265">
        <v>39170</v>
      </c>
      <c r="K137" s="271">
        <f t="shared" si="15"/>
        <v>0.6080881782193589</v>
      </c>
      <c r="L137" s="273">
        <f t="shared" si="16"/>
        <v>-7.0220802595888365E-3</v>
      </c>
      <c r="M137" s="272">
        <f t="shared" si="17"/>
        <v>-277</v>
      </c>
      <c r="N137" s="271">
        <f t="shared" si="18"/>
        <v>0.34855057495007924</v>
      </c>
      <c r="O137" s="265">
        <f t="shared" si="19"/>
        <v>10124</v>
      </c>
      <c r="Q137" s="29"/>
      <c r="R137" s="81"/>
      <c r="Z137" s="1"/>
    </row>
    <row r="138" spans="1:31" s="4" customFormat="1" x14ac:dyDescent="0.25">
      <c r="B138" s="258" t="s">
        <v>195</v>
      </c>
      <c r="C138" s="259">
        <v>6019</v>
      </c>
      <c r="D138" s="259">
        <v>9229</v>
      </c>
      <c r="E138" s="259">
        <v>11447</v>
      </c>
      <c r="F138" s="259">
        <v>14848</v>
      </c>
      <c r="G138" s="263">
        <f t="shared" si="20"/>
        <v>0.29710841268454624</v>
      </c>
      <c r="H138" s="259">
        <f t="shared" si="14"/>
        <v>3401</v>
      </c>
      <c r="I138" s="261">
        <f t="shared" si="21"/>
        <v>0.22140045329834188</v>
      </c>
      <c r="J138" s="259">
        <v>15009</v>
      </c>
      <c r="K138" s="260">
        <f t="shared" si="15"/>
        <v>0.23300473492199023</v>
      </c>
      <c r="L138" s="261">
        <f t="shared" si="16"/>
        <v>1.0843211206896575E-2</v>
      </c>
      <c r="M138" s="262">
        <f t="shared" si="17"/>
        <v>161</v>
      </c>
      <c r="N138" s="260">
        <f t="shared" si="18"/>
        <v>0.6262867049517824</v>
      </c>
      <c r="O138" s="259">
        <f t="shared" si="19"/>
        <v>5780</v>
      </c>
      <c r="Q138" s="29"/>
      <c r="R138" s="81"/>
      <c r="Z138" s="1"/>
    </row>
    <row r="139" spans="1:31" s="4" customFormat="1" ht="7.5" customHeight="1" x14ac:dyDescent="0.25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Z139" s="1" t="s">
        <v>184</v>
      </c>
    </row>
    <row r="140" spans="1:31" s="4" customFormat="1" ht="32.25" customHeight="1" x14ac:dyDescent="0.25">
      <c r="B140" s="321" t="s">
        <v>198</v>
      </c>
      <c r="C140" s="321"/>
      <c r="D140" s="321"/>
      <c r="E140" s="321"/>
      <c r="F140" s="321"/>
      <c r="G140" s="321"/>
      <c r="H140" s="321"/>
      <c r="I140" s="321"/>
      <c r="J140" s="321"/>
      <c r="K140" s="321"/>
      <c r="L140" s="321"/>
      <c r="M140" s="321"/>
      <c r="N140" s="321"/>
      <c r="O140" s="32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C7B7-E16E-4C23-BA21-29514BFA6A01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6"/>
      <c r="H1" s="236"/>
      <c r="I1" s="236"/>
      <c r="K1" s="236"/>
    </row>
    <row r="3" spans="1:31" s="4" customFormat="1" ht="25.5" customHeight="1" thickBot="1" x14ac:dyDescent="0.3">
      <c r="B3" s="66" t="s">
        <v>314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4" t="s">
        <v>263</v>
      </c>
      <c r="D5" s="254" t="s">
        <v>264</v>
      </c>
      <c r="E5" s="254" t="s">
        <v>265</v>
      </c>
      <c r="F5" s="255" t="str">
        <f>CONCATENATE("%/s total Tenerife ",RIGHT(E5,4))</f>
        <v>%/s total Tenerife 2022</v>
      </c>
      <c r="G5" s="254" t="s">
        <v>266</v>
      </c>
      <c r="H5" s="255" t="str">
        <f>CONCATENATE("var. ",RIGHT(G5,2),"/",RIGHT(E5,2))</f>
        <v>var. 23/22</v>
      </c>
      <c r="I5" s="255" t="str">
        <f>CONCATENATE("dif. ",RIGHT(G5,2),"/",RIGHT(E5,2))</f>
        <v>dif. 23/22</v>
      </c>
      <c r="J5" s="255" t="str">
        <f>CONCATENATE("%/s total Tenerife ",RIGHT(G5,4))</f>
        <v>%/s total Tenerife 2023</v>
      </c>
      <c r="K5" s="254" t="s">
        <v>267</v>
      </c>
      <c r="L5" s="255" t="str">
        <f>CONCATENATE("var. ",RIGHT(K5,2),"/",RIGHT(G5,2))</f>
        <v>var. 24/23</v>
      </c>
      <c r="M5" s="255" t="str">
        <f>CONCATENATE("dif. ",RIGHT(K5,2),"/",RIGHT(G5,2))</f>
        <v>dif. 24/23</v>
      </c>
      <c r="N5" s="255" t="str">
        <f>CONCATENATE("%/s total Tenerife ",RIGHT(K5,4))</f>
        <v>%/s total Tenerife 2024</v>
      </c>
      <c r="O5" s="254" t="s">
        <v>268</v>
      </c>
      <c r="P5" s="255" t="str">
        <f>CONCATENATE("var. ",RIGHT(O5,2),"/",RIGHT(K5,2))</f>
        <v>var. 25/24</v>
      </c>
      <c r="Q5" s="255" t="str">
        <f>CONCATENATE("dif. ",RIGHT(O5,2),"/",RIGHT(K5,2))</f>
        <v>dif. 25/24</v>
      </c>
      <c r="R5" s="255" t="str">
        <f>CONCATENATE("var. ",RIGHT(O5,2),"/",RIGHT(C5,2))</f>
        <v>var. 25/20</v>
      </c>
      <c r="S5" s="255" t="str">
        <f>CONCATENATE("dif. ",RIGHT(O5,2),"/",RIGHT(C5,2))</f>
        <v>dif. 25/20</v>
      </c>
      <c r="T5" s="255" t="str">
        <f>CONCATENATE("%/s total Tenerife ",RIGHT(O5,4))</f>
        <v>%/s total Tenerife 2025</v>
      </c>
      <c r="AE5" s="1"/>
    </row>
    <row r="6" spans="1:31" ht="18.75" x14ac:dyDescent="0.3">
      <c r="A6" s="4"/>
      <c r="B6" s="237" t="s">
        <v>199</v>
      </c>
      <c r="C6" s="256">
        <v>8874</v>
      </c>
      <c r="D6" s="256">
        <v>2643</v>
      </c>
      <c r="E6" s="256">
        <v>17554</v>
      </c>
      <c r="F6" s="257">
        <f>E6/$E$6</f>
        <v>1</v>
      </c>
      <c r="G6" s="256">
        <v>18307</v>
      </c>
      <c r="H6" s="257">
        <f>G6/E6-1</f>
        <v>4.2896205992936087E-2</v>
      </c>
      <c r="I6" s="256">
        <f>G6-E6</f>
        <v>753</v>
      </c>
      <c r="J6" s="257">
        <f>G6/$G$6</f>
        <v>1</v>
      </c>
      <c r="K6" s="256">
        <v>15516</v>
      </c>
      <c r="L6" s="257">
        <f t="shared" ref="L6:L12" si="0">K6/G6-1</f>
        <v>-0.15245534495001911</v>
      </c>
      <c r="M6" s="256">
        <f t="shared" ref="M6:M12" si="1">K6-G6</f>
        <v>-2791</v>
      </c>
      <c r="N6" s="257">
        <f>K6/$K$6</f>
        <v>1</v>
      </c>
      <c r="O6" s="256">
        <v>17579</v>
      </c>
      <c r="P6" s="257">
        <f t="shared" ref="P6:P11" si="2">O6/K6-1</f>
        <v>0.13295952565094105</v>
      </c>
      <c r="Q6" s="256">
        <f t="shared" ref="Q6:Q12" si="3">O6-K6</f>
        <v>2063</v>
      </c>
      <c r="R6" s="257">
        <f>O6/C6-1</f>
        <v>0.98095560063105691</v>
      </c>
      <c r="S6" s="256">
        <f>O6-C6</f>
        <v>8705</v>
      </c>
      <c r="T6" s="257">
        <f>O6/$O$6</f>
        <v>1</v>
      </c>
      <c r="V6" s="29"/>
      <c r="W6" s="81"/>
      <c r="AE6" s="1" t="s">
        <v>177</v>
      </c>
    </row>
    <row r="7" spans="1:31" s="4" customFormat="1" x14ac:dyDescent="0.25">
      <c r="B7" s="258" t="s">
        <v>194</v>
      </c>
      <c r="C7" s="259">
        <v>7601</v>
      </c>
      <c r="D7" s="259">
        <v>1672</v>
      </c>
      <c r="E7" s="259">
        <v>14841</v>
      </c>
      <c r="F7" s="260">
        <f t="shared" ref="F7:F12" si="4">E7/$E$6</f>
        <v>0.84544833086476012</v>
      </c>
      <c r="G7" s="259">
        <v>14893</v>
      </c>
      <c r="H7" s="261">
        <f>G7/E7-1</f>
        <v>3.5038070210902106E-3</v>
      </c>
      <c r="I7" s="262">
        <f>G7-E7</f>
        <v>52</v>
      </c>
      <c r="J7" s="260">
        <f>G7/$G$6</f>
        <v>0.81351395641011637</v>
      </c>
      <c r="K7" s="259">
        <v>11758</v>
      </c>
      <c r="L7" s="263">
        <f t="shared" si="0"/>
        <v>-0.21050157792251389</v>
      </c>
      <c r="M7" s="264">
        <f t="shared" si="1"/>
        <v>-3135</v>
      </c>
      <c r="N7" s="260">
        <f>K7/$K$6</f>
        <v>0.75779840164990975</v>
      </c>
      <c r="O7" s="259">
        <v>13457</v>
      </c>
      <c r="P7" s="261">
        <f t="shared" si="2"/>
        <v>0.14449736349719333</v>
      </c>
      <c r="Q7" s="262">
        <f t="shared" si="3"/>
        <v>1699</v>
      </c>
      <c r="R7" s="261">
        <f t="shared" ref="R7:R10" si="5">O7/C7-1</f>
        <v>0.77042494408630446</v>
      </c>
      <c r="S7" s="262">
        <f t="shared" ref="S7:S10" si="6">O7-C7</f>
        <v>5856</v>
      </c>
      <c r="T7" s="260">
        <f>O7/$O$6</f>
        <v>0.76551567210876614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5">
        <v>1419</v>
      </c>
      <c r="D8" s="265">
        <v>107</v>
      </c>
      <c r="E8" s="265">
        <v>2800</v>
      </c>
      <c r="F8" s="266">
        <f t="shared" si="4"/>
        <v>0.15950780448900537</v>
      </c>
      <c r="G8" s="265">
        <v>4053</v>
      </c>
      <c r="H8" s="267">
        <f>IFERROR(G8/E8-1,"-")</f>
        <v>0.44750000000000001</v>
      </c>
      <c r="I8" s="268">
        <f t="shared" ref="I8:I12" si="7">G8-E8</f>
        <v>1253</v>
      </c>
      <c r="J8" s="266">
        <f t="shared" ref="J8:J12" si="8">G8/$G$6</f>
        <v>0.22139072485934341</v>
      </c>
      <c r="K8" s="265">
        <v>1923</v>
      </c>
      <c r="L8" s="269">
        <f>IFERROR(K8/G8-1,"-")</f>
        <v>-0.52553663952627683</v>
      </c>
      <c r="M8" s="270">
        <f>IF(G8=0,"nd",K8-G8)</f>
        <v>-2130</v>
      </c>
      <c r="N8" s="271">
        <f t="shared" ref="N8:N12" si="9">K8/$K$6</f>
        <v>0.12393658159319412</v>
      </c>
      <c r="O8" s="265">
        <v>2457</v>
      </c>
      <c r="P8" s="269">
        <f>IFERROR(O8/K8-1,"-")</f>
        <v>0.27769110764430582</v>
      </c>
      <c r="Q8" s="272">
        <f t="shared" si="3"/>
        <v>534</v>
      </c>
      <c r="R8" s="269">
        <f>IFERROR(O8/C8-1,"-")</f>
        <v>0.7315010570824525</v>
      </c>
      <c r="S8" s="272">
        <f t="shared" si="6"/>
        <v>1038</v>
      </c>
      <c r="T8" s="271">
        <f t="shared" ref="T8:T12" si="10">O8/$O$6</f>
        <v>0.13976904260765685</v>
      </c>
      <c r="V8" s="29"/>
      <c r="W8" s="81"/>
      <c r="AE8" s="1"/>
    </row>
    <row r="9" spans="1:31" s="4" customFormat="1" x14ac:dyDescent="0.25">
      <c r="B9" s="99" t="s">
        <v>63</v>
      </c>
      <c r="C9" s="265">
        <v>6182</v>
      </c>
      <c r="D9" s="265">
        <v>1565</v>
      </c>
      <c r="E9" s="265">
        <v>12041</v>
      </c>
      <c r="F9" s="271">
        <f t="shared" si="4"/>
        <v>0.68594052637575487</v>
      </c>
      <c r="G9" s="265">
        <v>10840</v>
      </c>
      <c r="H9" s="267">
        <f>IFERROR(G9/E9-1,"-")</f>
        <v>-9.9742546300141233E-2</v>
      </c>
      <c r="I9" s="272">
        <f t="shared" si="7"/>
        <v>-1201</v>
      </c>
      <c r="J9" s="271">
        <f t="shared" si="8"/>
        <v>0.59212323155077295</v>
      </c>
      <c r="K9" s="265">
        <v>9835</v>
      </c>
      <c r="L9" s="269">
        <f>IFERROR(K9/G9-1,"-")</f>
        <v>-9.2712177121771266E-2</v>
      </c>
      <c r="M9" s="270">
        <f>IF(G9=0,"nd",K9-G9)</f>
        <v>-1005</v>
      </c>
      <c r="N9" s="271">
        <f t="shared" si="9"/>
        <v>0.63386182005671565</v>
      </c>
      <c r="O9" s="265">
        <v>11000</v>
      </c>
      <c r="P9" s="269">
        <f t="shared" si="2"/>
        <v>0.11845449923741747</v>
      </c>
      <c r="Q9" s="272">
        <f t="shared" si="3"/>
        <v>1165</v>
      </c>
      <c r="R9" s="273">
        <f t="shared" si="5"/>
        <v>0.77935943060498225</v>
      </c>
      <c r="S9" s="272">
        <f t="shared" si="6"/>
        <v>4818</v>
      </c>
      <c r="T9" s="271">
        <f t="shared" si="10"/>
        <v>0.62574662950110926</v>
      </c>
      <c r="V9" s="29"/>
      <c r="W9" s="81"/>
      <c r="AE9" s="1"/>
    </row>
    <row r="10" spans="1:31" s="4" customFormat="1" x14ac:dyDescent="0.25">
      <c r="B10" s="258" t="s">
        <v>195</v>
      </c>
      <c r="C10" s="274">
        <v>1273</v>
      </c>
      <c r="D10" s="274">
        <v>971</v>
      </c>
      <c r="E10" s="274">
        <v>2713</v>
      </c>
      <c r="F10" s="275">
        <f>IFERROR(E10/$E$6,"-")</f>
        <v>0.15455166913523982</v>
      </c>
      <c r="G10" s="274">
        <v>3414</v>
      </c>
      <c r="H10" s="263">
        <f>IFERROR(G10/E10-1,"-")</f>
        <v>0.25838555105049754</v>
      </c>
      <c r="I10" s="264">
        <f>IFERROR(G10-E10,"-")</f>
        <v>701</v>
      </c>
      <c r="J10" s="275">
        <f>IFERROR(G10/$G$6,"-")</f>
        <v>0.18648604358988366</v>
      </c>
      <c r="K10" s="274">
        <v>3758</v>
      </c>
      <c r="L10" s="263">
        <f>IFERROR(K10/G10-1,"-")</f>
        <v>0.10076157000585817</v>
      </c>
      <c r="M10" s="264">
        <f>IFERROR(K10-G10,"-")</f>
        <v>344</v>
      </c>
      <c r="N10" s="275">
        <f>IFERROR(K10/$K$6,"-")</f>
        <v>0.24220159835009022</v>
      </c>
      <c r="O10" s="274">
        <v>4122</v>
      </c>
      <c r="P10" s="263">
        <f>IFERROR(O10/K10-1,"-")</f>
        <v>9.6860031931878643E-2</v>
      </c>
      <c r="Q10" s="264">
        <f>IFERROR(O10-K10,"-")</f>
        <v>364</v>
      </c>
      <c r="R10" s="263">
        <f t="shared" si="5"/>
        <v>2.2380204241948154</v>
      </c>
      <c r="S10" s="264">
        <f t="shared" si="6"/>
        <v>2849</v>
      </c>
      <c r="T10" s="275">
        <f>IFERROR(O10/$O$6,"-")</f>
        <v>0.23448432789123386</v>
      </c>
      <c r="V10" s="29"/>
      <c r="W10" s="81"/>
      <c r="AE10" s="1"/>
    </row>
    <row r="11" spans="1:31" s="4" customFormat="1" hidden="1" x14ac:dyDescent="0.25">
      <c r="B11" s="99" t="s">
        <v>64</v>
      </c>
      <c r="C11" s="265">
        <v>1249</v>
      </c>
      <c r="D11" s="265">
        <v>128</v>
      </c>
      <c r="E11" s="265">
        <v>2493</v>
      </c>
      <c r="F11" s="271">
        <f t="shared" si="4"/>
        <v>0.14201891306824654</v>
      </c>
      <c r="G11" s="265">
        <v>3201</v>
      </c>
      <c r="H11" s="273">
        <f t="shared" ref="H11:H12" si="11">G11/E11-1</f>
        <v>0.2839951865222623</v>
      </c>
      <c r="I11" s="272">
        <f t="shared" si="7"/>
        <v>708</v>
      </c>
      <c r="J11" s="271">
        <f t="shared" si="8"/>
        <v>0.17485114983339706</v>
      </c>
      <c r="K11" s="265">
        <v>3617</v>
      </c>
      <c r="L11" s="269">
        <f>K11/G11-1</f>
        <v>0.12995938769134652</v>
      </c>
      <c r="M11" s="272">
        <f t="shared" si="1"/>
        <v>416</v>
      </c>
      <c r="N11" s="271">
        <f t="shared" si="9"/>
        <v>0.23311420469193092</v>
      </c>
      <c r="O11" s="265">
        <v>3528</v>
      </c>
      <c r="P11" s="273">
        <f t="shared" si="2"/>
        <v>-2.4606027094277061E-2</v>
      </c>
      <c r="Q11" s="272">
        <f t="shared" si="3"/>
        <v>-89</v>
      </c>
      <c r="R11" s="273">
        <f t="shared" ref="R11:R12" si="12">O11/D11-1</f>
        <v>26.5625</v>
      </c>
      <c r="S11" s="272">
        <f t="shared" ref="S11:S12" si="13">O11-D11</f>
        <v>3400</v>
      </c>
      <c r="T11" s="271">
        <f t="shared" si="10"/>
        <v>0.20069400989817396</v>
      </c>
      <c r="V11" s="29"/>
      <c r="W11" s="81"/>
      <c r="AE11" s="1"/>
    </row>
    <row r="12" spans="1:31" s="4" customFormat="1" hidden="1" x14ac:dyDescent="0.25">
      <c r="B12" s="99" t="s">
        <v>63</v>
      </c>
      <c r="C12" s="265">
        <v>24</v>
      </c>
      <c r="D12" s="265">
        <v>7</v>
      </c>
      <c r="E12" s="265">
        <v>220</v>
      </c>
      <c r="F12" s="271">
        <f t="shared" si="4"/>
        <v>1.2532756066993278E-2</v>
      </c>
      <c r="G12" s="265">
        <v>213</v>
      </c>
      <c r="H12" s="273">
        <f t="shared" si="11"/>
        <v>-3.1818181818181857E-2</v>
      </c>
      <c r="I12" s="272">
        <f t="shared" si="7"/>
        <v>-7</v>
      </c>
      <c r="J12" s="271">
        <f t="shared" si="8"/>
        <v>1.1634893756486589E-2</v>
      </c>
      <c r="K12" s="265">
        <v>141</v>
      </c>
      <c r="L12" s="269">
        <f t="shared" si="0"/>
        <v>-0.3380281690140845</v>
      </c>
      <c r="M12" s="272">
        <f t="shared" si="1"/>
        <v>-72</v>
      </c>
      <c r="N12" s="271">
        <f t="shared" si="9"/>
        <v>9.0873936581593196E-3</v>
      </c>
      <c r="O12" s="265">
        <v>594</v>
      </c>
      <c r="P12" s="273">
        <f>O12/K12-1</f>
        <v>3.2127659574468082</v>
      </c>
      <c r="Q12" s="272">
        <f t="shared" si="3"/>
        <v>453</v>
      </c>
      <c r="R12" s="273">
        <f t="shared" si="12"/>
        <v>83.857142857142861</v>
      </c>
      <c r="S12" s="272">
        <f t="shared" si="13"/>
        <v>587</v>
      </c>
      <c r="T12" s="271">
        <f t="shared" si="10"/>
        <v>3.3790317993059898E-2</v>
      </c>
      <c r="V12" s="29"/>
      <c r="W12" s="81"/>
      <c r="AE12" s="1"/>
    </row>
    <row r="13" spans="1:31" s="4" customFormat="1" ht="7.5" customHeight="1" x14ac:dyDescent="0.25"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76"/>
      <c r="M13" s="249"/>
      <c r="N13" s="249"/>
      <c r="O13" s="249"/>
      <c r="P13" s="249"/>
      <c r="Q13" s="249"/>
      <c r="R13" s="249"/>
      <c r="S13" s="249"/>
      <c r="T13" s="249"/>
      <c r="AE13" s="1" t="s">
        <v>184</v>
      </c>
    </row>
    <row r="14" spans="1:31" s="4" customFormat="1" x14ac:dyDescent="0.25">
      <c r="B14" s="173" t="s">
        <v>185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13.457 viajeros 
cuota: 76,6%</v>
      </c>
    </row>
    <row r="20" spans="27:27" x14ac:dyDescent="0.25">
      <c r="AA20" t="str">
        <f>CONCATENATE("Apartamentos: 
",FIXED(O10,0)," viajeros
cuota: ",FIXED(T10*100,1),"%")</f>
        <v>Apartamentos: 
4.122 viajeros
cuota: 23,4%</v>
      </c>
    </row>
    <row r="38" spans="2:31" s="4" customFormat="1" ht="15.75" hidden="1" customHeight="1" thickBot="1" x14ac:dyDescent="0.3">
      <c r="B38" s="283" t="s">
        <v>187</v>
      </c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7" t="s">
        <v>175</v>
      </c>
      <c r="C41" s="238"/>
      <c r="D41" s="238"/>
      <c r="E41" s="238"/>
      <c r="F41" s="238"/>
      <c r="G41" s="238"/>
      <c r="H41" s="238"/>
      <c r="I41" s="238"/>
      <c r="J41" s="238"/>
      <c r="K41" s="238">
        <v>1824653</v>
      </c>
      <c r="L41" s="238"/>
      <c r="M41" s="238"/>
      <c r="N41" s="239"/>
      <c r="O41" s="238">
        <v>2354005</v>
      </c>
      <c r="P41" s="239"/>
      <c r="Q41" s="239">
        <v>1</v>
      </c>
      <c r="R41" s="239">
        <v>0.2901110512519367</v>
      </c>
      <c r="S41" s="238">
        <v>529352</v>
      </c>
      <c r="T41" s="250"/>
      <c r="AE41" s="1"/>
    </row>
    <row r="42" spans="2:31" ht="18.75" hidden="1" x14ac:dyDescent="0.3">
      <c r="B42" s="237" t="s">
        <v>176</v>
      </c>
      <c r="C42" s="238"/>
      <c r="D42" s="238"/>
      <c r="E42" s="238"/>
      <c r="F42" s="238"/>
      <c r="G42" s="238"/>
      <c r="H42" s="238"/>
      <c r="I42" s="238"/>
      <c r="J42" s="238"/>
      <c r="K42" s="238">
        <v>603938</v>
      </c>
      <c r="L42" s="238"/>
      <c r="M42" s="238"/>
      <c r="N42" s="239">
        <v>1</v>
      </c>
      <c r="O42" s="238">
        <v>936181</v>
      </c>
      <c r="P42" s="239">
        <v>1</v>
      </c>
      <c r="Q42" s="239">
        <v>0.39769711619134201</v>
      </c>
      <c r="R42" s="239">
        <v>0.55012766211101138</v>
      </c>
      <c r="S42" s="238">
        <v>332243</v>
      </c>
      <c r="T42" s="250"/>
      <c r="AE42" s="1" t="s">
        <v>177</v>
      </c>
    </row>
    <row r="43" spans="2:31" ht="15.75" hidden="1" x14ac:dyDescent="0.25">
      <c r="B43" s="240" t="s">
        <v>102</v>
      </c>
      <c r="C43" s="241"/>
      <c r="D43" s="241"/>
      <c r="E43" s="241"/>
      <c r="F43" s="241"/>
      <c r="G43" s="241"/>
      <c r="H43" s="241"/>
      <c r="I43" s="241"/>
      <c r="J43" s="241"/>
      <c r="K43" s="241">
        <v>276550.36166633503</v>
      </c>
      <c r="L43" s="241"/>
      <c r="M43" s="241"/>
      <c r="N43" s="242">
        <v>0.45791184139155844</v>
      </c>
      <c r="O43" s="241">
        <v>430252.45635520399</v>
      </c>
      <c r="P43" s="242">
        <v>0.4595825554622493</v>
      </c>
      <c r="Q43" s="242">
        <v>0.18277465695918402</v>
      </c>
      <c r="R43" s="242">
        <v>0.55578337978930015</v>
      </c>
      <c r="S43" s="241">
        <v>153702.09468886897</v>
      </c>
      <c r="T43" s="251"/>
      <c r="AE43" s="1" t="s">
        <v>178</v>
      </c>
    </row>
    <row r="44" spans="2:31" s="4" customFormat="1" hidden="1" x14ac:dyDescent="0.25">
      <c r="B44" s="243" t="s">
        <v>105</v>
      </c>
      <c r="C44" s="244"/>
      <c r="D44" s="244"/>
      <c r="E44" s="244"/>
      <c r="F44" s="244"/>
      <c r="G44" s="244"/>
      <c r="H44" s="244"/>
      <c r="I44" s="244"/>
      <c r="J44" s="244"/>
      <c r="K44" s="244">
        <v>327387.63833385095</v>
      </c>
      <c r="L44" s="244"/>
      <c r="M44" s="244"/>
      <c r="N44" s="247">
        <v>0.54208815860874948</v>
      </c>
      <c r="O44" s="244">
        <v>505927.5436448183</v>
      </c>
      <c r="P44" s="247">
        <v>0.54041637636826456</v>
      </c>
      <c r="Q44" s="247">
        <v>0.21492203442423372</v>
      </c>
      <c r="R44" s="245">
        <v>0.54534711884540576</v>
      </c>
      <c r="S44" s="246">
        <v>178539.90531096736</v>
      </c>
      <c r="T44" s="253"/>
      <c r="AE44" s="1" t="s">
        <v>179</v>
      </c>
    </row>
    <row r="45" spans="2:31" s="4" customFormat="1" hidden="1" x14ac:dyDescent="0.25">
      <c r="B45" s="248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8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AE47" s="1" t="s">
        <v>184</v>
      </c>
    </row>
    <row r="48" spans="2:31" s="4" customFormat="1" hidden="1" x14ac:dyDescent="0.25">
      <c r="B48" s="282" t="s">
        <v>185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5" t="str">
        <f>CONCATENATE("%/s total Tenerife ",RIGHT(F133,4))</f>
        <v>%/s total Tenerife 2023</v>
      </c>
      <c r="J133" s="187">
        <v>2024</v>
      </c>
      <c r="K133" s="255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7" t="s">
        <v>199</v>
      </c>
      <c r="C134" s="241">
        <v>26848</v>
      </c>
      <c r="D134" s="241">
        <v>39986</v>
      </c>
      <c r="E134" s="241">
        <v>75857</v>
      </c>
      <c r="F134" s="241">
        <v>67064</v>
      </c>
      <c r="G134" s="242">
        <f>F134/E134-1</f>
        <v>-0.1159154725338466</v>
      </c>
      <c r="H134" s="241">
        <f>F134-E134</f>
        <v>-8793</v>
      </c>
      <c r="I134" s="242">
        <f>F134/F$134</f>
        <v>1</v>
      </c>
      <c r="J134" s="241">
        <v>64415</v>
      </c>
      <c r="K134" s="242">
        <f>J134/J$134</f>
        <v>1</v>
      </c>
      <c r="L134" s="242">
        <f>J134/F134-1</f>
        <v>-3.9499582488369267E-2</v>
      </c>
      <c r="M134" s="241">
        <f>J134-F134</f>
        <v>-2649</v>
      </c>
      <c r="N134" s="242">
        <f>J134/D134-1</f>
        <v>0.61093882859000659</v>
      </c>
      <c r="O134" s="241">
        <f>J134-D134</f>
        <v>24429</v>
      </c>
      <c r="Q134" s="29"/>
      <c r="R134" s="81"/>
      <c r="Z134" s="1" t="s">
        <v>177</v>
      </c>
      <c r="AE134"/>
    </row>
    <row r="135" spans="1:31" s="4" customFormat="1" x14ac:dyDescent="0.25">
      <c r="B135" s="258" t="s">
        <v>194</v>
      </c>
      <c r="C135" s="259">
        <v>20829</v>
      </c>
      <c r="D135" s="259">
        <v>30757</v>
      </c>
      <c r="E135" s="259">
        <v>64410</v>
      </c>
      <c r="F135" s="259">
        <v>52216</v>
      </c>
      <c r="G135" s="263">
        <f>IFERROR(F135/E135-1,"-")</f>
        <v>-0.18931842881540129</v>
      </c>
      <c r="H135" s="259">
        <f t="shared" ref="H135:H138" si="14">F135-E135</f>
        <v>-12194</v>
      </c>
      <c r="I135" s="261">
        <f>F135/F$134</f>
        <v>0.7785995467016581</v>
      </c>
      <c r="J135" s="259">
        <v>49406</v>
      </c>
      <c r="K135" s="260">
        <f t="shared" ref="K135:K138" si="15">J135/J$134</f>
        <v>0.76699526507800975</v>
      </c>
      <c r="L135" s="261">
        <f t="shared" ref="L135:L138" si="16">J135/F135-1</f>
        <v>-5.3814922629079165E-2</v>
      </c>
      <c r="M135" s="262">
        <f t="shared" ref="M135:M138" si="17">J135-F135</f>
        <v>-2810</v>
      </c>
      <c r="N135" s="260">
        <f t="shared" ref="N135:N138" si="18">J135/D135-1</f>
        <v>0.60633351757323539</v>
      </c>
      <c r="O135" s="259">
        <f t="shared" ref="O135:O138" si="19">J135-D135</f>
        <v>18649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5">
        <v>3349</v>
      </c>
      <c r="D136" s="265">
        <v>1711</v>
      </c>
      <c r="E136" s="265">
        <v>12871</v>
      </c>
      <c r="F136" s="265">
        <v>12769</v>
      </c>
      <c r="G136" s="269">
        <f t="shared" ref="G136:G138" si="20">IFERROR(F136/E136-1,"-")</f>
        <v>-7.9247921684406641E-3</v>
      </c>
      <c r="H136" s="265">
        <f t="shared" si="14"/>
        <v>-102</v>
      </c>
      <c r="I136" s="273">
        <f t="shared" ref="I136:I138" si="21">F136/F$134</f>
        <v>0.19040021472026722</v>
      </c>
      <c r="J136" s="265">
        <v>10236</v>
      </c>
      <c r="K136" s="271">
        <f t="shared" si="15"/>
        <v>0.15890708685865093</v>
      </c>
      <c r="L136" s="273">
        <f t="shared" si="16"/>
        <v>-0.19837105489858253</v>
      </c>
      <c r="M136" s="272">
        <f t="shared" si="17"/>
        <v>-2533</v>
      </c>
      <c r="N136" s="271">
        <f t="shared" si="18"/>
        <v>4.9824663939216833</v>
      </c>
      <c r="O136" s="265">
        <f t="shared" si="19"/>
        <v>8525</v>
      </c>
      <c r="Q136" s="29"/>
      <c r="R136" s="81"/>
      <c r="Z136" s="1"/>
    </row>
    <row r="137" spans="1:31" s="4" customFormat="1" x14ac:dyDescent="0.25">
      <c r="B137" s="99" t="s">
        <v>63</v>
      </c>
      <c r="C137" s="265">
        <v>17480</v>
      </c>
      <c r="D137" s="265">
        <v>29046</v>
      </c>
      <c r="E137" s="265">
        <v>51539</v>
      </c>
      <c r="F137" s="265">
        <v>39447</v>
      </c>
      <c r="G137" s="267">
        <f t="shared" si="20"/>
        <v>-0.23461844428491041</v>
      </c>
      <c r="H137" s="265">
        <f t="shared" si="14"/>
        <v>-12092</v>
      </c>
      <c r="I137" s="277">
        <f t="shared" si="21"/>
        <v>0.58819933198139096</v>
      </c>
      <c r="J137" s="265">
        <v>39170</v>
      </c>
      <c r="K137" s="271">
        <f t="shared" si="15"/>
        <v>0.6080881782193589</v>
      </c>
      <c r="L137" s="273">
        <f t="shared" si="16"/>
        <v>-7.0220802595888365E-3</v>
      </c>
      <c r="M137" s="272">
        <f t="shared" si="17"/>
        <v>-277</v>
      </c>
      <c r="N137" s="271">
        <f t="shared" si="18"/>
        <v>0.34855057495007924</v>
      </c>
      <c r="O137" s="265">
        <f t="shared" si="19"/>
        <v>10124</v>
      </c>
      <c r="Q137" s="29"/>
      <c r="R137" s="81"/>
      <c r="Z137" s="1"/>
    </row>
    <row r="138" spans="1:31" s="4" customFormat="1" x14ac:dyDescent="0.25">
      <c r="B138" s="258" t="s">
        <v>195</v>
      </c>
      <c r="C138" s="259">
        <v>6019</v>
      </c>
      <c r="D138" s="259">
        <v>9229</v>
      </c>
      <c r="E138" s="259">
        <v>11447</v>
      </c>
      <c r="F138" s="259">
        <v>14848</v>
      </c>
      <c r="G138" s="263">
        <f t="shared" si="20"/>
        <v>0.29710841268454624</v>
      </c>
      <c r="H138" s="259">
        <f t="shared" si="14"/>
        <v>3401</v>
      </c>
      <c r="I138" s="261">
        <f t="shared" si="21"/>
        <v>0.22140045329834188</v>
      </c>
      <c r="J138" s="259">
        <v>15009</v>
      </c>
      <c r="K138" s="260">
        <f t="shared" si="15"/>
        <v>0.23300473492199023</v>
      </c>
      <c r="L138" s="261">
        <f t="shared" si="16"/>
        <v>1.0843211206896575E-2</v>
      </c>
      <c r="M138" s="262">
        <f t="shared" si="17"/>
        <v>161</v>
      </c>
      <c r="N138" s="260">
        <f t="shared" si="18"/>
        <v>0.6262867049517824</v>
      </c>
      <c r="O138" s="259">
        <f t="shared" si="19"/>
        <v>5780</v>
      </c>
      <c r="Q138" s="29"/>
      <c r="R138" s="81"/>
      <c r="Z138" s="1"/>
    </row>
    <row r="139" spans="1:31" s="4" customFormat="1" ht="7.5" customHeight="1" x14ac:dyDescent="0.25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Z139" s="1" t="s">
        <v>184</v>
      </c>
    </row>
    <row r="140" spans="1:31" s="4" customFormat="1" ht="32.25" customHeight="1" x14ac:dyDescent="0.25">
      <c r="B140" s="321" t="s">
        <v>198</v>
      </c>
      <c r="C140" s="321"/>
      <c r="D140" s="321"/>
      <c r="E140" s="321"/>
      <c r="F140" s="321"/>
      <c r="G140" s="321"/>
      <c r="H140" s="321"/>
      <c r="I140" s="321"/>
      <c r="J140" s="321"/>
      <c r="K140" s="321"/>
      <c r="L140" s="321"/>
      <c r="M140" s="321"/>
      <c r="N140" s="321"/>
      <c r="O140" s="32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4F464-792C-45CF-B4A6-73724480371F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6"/>
      <c r="H1" s="236"/>
      <c r="I1" s="236"/>
      <c r="K1" s="236"/>
    </row>
    <row r="3" spans="1:31" s="4" customFormat="1" ht="25.5" customHeight="1" thickBot="1" x14ac:dyDescent="0.3">
      <c r="B3" s="66" t="s">
        <v>315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4" t="s">
        <v>263</v>
      </c>
      <c r="D5" s="254" t="s">
        <v>264</v>
      </c>
      <c r="E5" s="254" t="s">
        <v>265</v>
      </c>
      <c r="F5" s="255" t="str">
        <f>CONCATENATE("%/s total Tenerife ",RIGHT(E5,4))</f>
        <v>%/s total Tenerife 2022</v>
      </c>
      <c r="G5" s="254" t="s">
        <v>266</v>
      </c>
      <c r="H5" s="255" t="str">
        <f>CONCATENATE("var. ",RIGHT(G5,2),"/",RIGHT(E5,2))</f>
        <v>var. 23/22</v>
      </c>
      <c r="I5" s="255" t="str">
        <f>CONCATENATE("dif. ",RIGHT(G5,2),"/",RIGHT(E5,2))</f>
        <v>dif. 23/22</v>
      </c>
      <c r="J5" s="255" t="str">
        <f>CONCATENATE("%/s total Tenerife ",RIGHT(G5,4))</f>
        <v>%/s total Tenerife 2023</v>
      </c>
      <c r="K5" s="254" t="s">
        <v>267</v>
      </c>
      <c r="L5" s="255" t="str">
        <f>CONCATENATE("var. ",RIGHT(K5,2),"/",RIGHT(G5,2))</f>
        <v>var. 24/23</v>
      </c>
      <c r="M5" s="255" t="str">
        <f>CONCATENATE("dif. ",RIGHT(K5,2),"/",RIGHT(G5,2))</f>
        <v>dif. 24/23</v>
      </c>
      <c r="N5" s="255" t="str">
        <f>CONCATENATE("%/s total Tenerife ",RIGHT(K5,4))</f>
        <v>%/s total Tenerife 2024</v>
      </c>
      <c r="O5" s="254" t="s">
        <v>268</v>
      </c>
      <c r="P5" s="255" t="str">
        <f>CONCATENATE("var. ",RIGHT(O5,2),"/",RIGHT(K5,2))</f>
        <v>var. 25/24</v>
      </c>
      <c r="Q5" s="255" t="str">
        <f>CONCATENATE("dif. ",RIGHT(O5,2),"/",RIGHT(K5,2))</f>
        <v>dif. 25/24</v>
      </c>
      <c r="R5" s="255" t="str">
        <f>CONCATENATE("var. ",RIGHT(O5,2),"/",RIGHT(C5,2))</f>
        <v>var. 25/20</v>
      </c>
      <c r="S5" s="255" t="str">
        <f>CONCATENATE("dif. ",RIGHT(O5,2),"/",RIGHT(C5,2))</f>
        <v>dif. 25/20</v>
      </c>
      <c r="T5" s="255" t="str">
        <f>CONCATENATE("%/s total Tenerife ",RIGHT(O5,4))</f>
        <v>%/s total Tenerife 2025</v>
      </c>
      <c r="AE5" s="1"/>
    </row>
    <row r="6" spans="1:31" ht="18.75" x14ac:dyDescent="0.3">
      <c r="A6" s="4"/>
      <c r="B6" s="237" t="s">
        <v>201</v>
      </c>
      <c r="C6" s="256">
        <v>5079</v>
      </c>
      <c r="D6" s="256">
        <v>11878</v>
      </c>
      <c r="E6" s="256">
        <v>11582</v>
      </c>
      <c r="F6" s="257">
        <f>E6/$E$6</f>
        <v>1</v>
      </c>
      <c r="G6" s="256">
        <v>10559</v>
      </c>
      <c r="H6" s="257">
        <f>G6/E6-1</f>
        <v>-8.8326713866344275E-2</v>
      </c>
      <c r="I6" s="256">
        <f>G6-E6</f>
        <v>-1023</v>
      </c>
      <c r="J6" s="257">
        <f>G6/$G$6</f>
        <v>1</v>
      </c>
      <c r="K6" s="256">
        <v>10793</v>
      </c>
      <c r="L6" s="257">
        <f t="shared" ref="L6:L12" si="0">K6/G6-1</f>
        <v>2.216118950658208E-2</v>
      </c>
      <c r="M6" s="256">
        <f t="shared" ref="M6:M12" si="1">K6-G6</f>
        <v>234</v>
      </c>
      <c r="N6" s="257">
        <f>K6/$K$6</f>
        <v>1</v>
      </c>
      <c r="O6" s="256">
        <v>11992</v>
      </c>
      <c r="P6" s="257">
        <f t="shared" ref="P6:P11" si="2">O6/K6-1</f>
        <v>0.1110905216343927</v>
      </c>
      <c r="Q6" s="256">
        <f t="shared" ref="Q6:Q12" si="3">O6-K6</f>
        <v>1199</v>
      </c>
      <c r="R6" s="257">
        <f>O6/C6-1</f>
        <v>1.3610947036818271</v>
      </c>
      <c r="S6" s="256">
        <f>O6-C6</f>
        <v>6913</v>
      </c>
      <c r="T6" s="257">
        <f>O6/$O$6</f>
        <v>1</v>
      </c>
      <c r="V6" s="29"/>
      <c r="W6" s="81"/>
      <c r="AE6" s="1" t="s">
        <v>177</v>
      </c>
    </row>
    <row r="7" spans="1:31" s="4" customFormat="1" x14ac:dyDescent="0.25">
      <c r="B7" s="258" t="s">
        <v>194</v>
      </c>
      <c r="C7" s="259">
        <v>2065</v>
      </c>
      <c r="D7" s="259">
        <v>1733</v>
      </c>
      <c r="E7" s="259">
        <v>5407</v>
      </c>
      <c r="F7" s="260">
        <f t="shared" ref="F7:F12" si="4">E7/$E$6</f>
        <v>0.46684510447245725</v>
      </c>
      <c r="G7" s="259">
        <v>5704</v>
      </c>
      <c r="H7" s="261">
        <f>G7/E7-1</f>
        <v>5.4928796005178526E-2</v>
      </c>
      <c r="I7" s="262">
        <f>G7-E7</f>
        <v>297</v>
      </c>
      <c r="J7" s="260">
        <f>G7/$G$6</f>
        <v>0.54020267070745331</v>
      </c>
      <c r="K7" s="259">
        <v>7095</v>
      </c>
      <c r="L7" s="263">
        <f t="shared" si="0"/>
        <v>0.24386395511921455</v>
      </c>
      <c r="M7" s="264">
        <f t="shared" si="1"/>
        <v>1391</v>
      </c>
      <c r="N7" s="260">
        <f>K7/$K$6</f>
        <v>0.65737051792828682</v>
      </c>
      <c r="O7" s="259">
        <v>7443</v>
      </c>
      <c r="P7" s="261">
        <f t="shared" si="2"/>
        <v>4.9048625792811773E-2</v>
      </c>
      <c r="Q7" s="262">
        <f t="shared" si="3"/>
        <v>348</v>
      </c>
      <c r="R7" s="261">
        <f t="shared" ref="R7:R10" si="5">O7/C7-1</f>
        <v>2.6043583535108961</v>
      </c>
      <c r="S7" s="262">
        <f t="shared" ref="S7:S10" si="6">O7-C7</f>
        <v>5378</v>
      </c>
      <c r="T7" s="260">
        <f>O7/$O$6</f>
        <v>0.62066377585056709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5">
        <v>1111</v>
      </c>
      <c r="D8" s="265">
        <v>699</v>
      </c>
      <c r="E8" s="265">
        <v>2989</v>
      </c>
      <c r="F8" s="266">
        <f t="shared" si="4"/>
        <v>0.25807287169746157</v>
      </c>
      <c r="G8" s="265">
        <v>3715</v>
      </c>
      <c r="H8" s="267">
        <f>IFERROR(G8/E8-1,"-")</f>
        <v>0.24289059886249587</v>
      </c>
      <c r="I8" s="268">
        <f t="shared" ref="I8:I12" si="7">G8-E8</f>
        <v>726</v>
      </c>
      <c r="J8" s="266">
        <f t="shared" ref="J8:J12" si="8">G8/$G$6</f>
        <v>0.3518325599015058</v>
      </c>
      <c r="K8" s="265">
        <v>4937</v>
      </c>
      <c r="L8" s="269">
        <f>IFERROR(K8/G8-1,"-")</f>
        <v>0.32893674293405106</v>
      </c>
      <c r="M8" s="270">
        <f>IF(G8=0,"nd",K8-G8)</f>
        <v>1222</v>
      </c>
      <c r="N8" s="271">
        <f t="shared" ref="N8:N12" si="9">K8/$K$6</f>
        <v>0.45742610951542667</v>
      </c>
      <c r="O8" s="265">
        <v>3406</v>
      </c>
      <c r="P8" s="269">
        <f>IFERROR(O8/K8-1,"-")</f>
        <v>-0.31010735264330569</v>
      </c>
      <c r="Q8" s="272">
        <f t="shared" si="3"/>
        <v>-1531</v>
      </c>
      <c r="R8" s="269">
        <f>IFERROR(O8/C8-1,"-")</f>
        <v>2.0657065706570656</v>
      </c>
      <c r="S8" s="272">
        <f t="shared" si="6"/>
        <v>2295</v>
      </c>
      <c r="T8" s="271">
        <f t="shared" ref="T8:T12" si="10">O8/$O$6</f>
        <v>0.28402268178785856</v>
      </c>
      <c r="V8" s="29"/>
      <c r="W8" s="81"/>
      <c r="AE8" s="1"/>
    </row>
    <row r="9" spans="1:31" s="4" customFormat="1" x14ac:dyDescent="0.25">
      <c r="B9" s="99" t="s">
        <v>63</v>
      </c>
      <c r="C9" s="265">
        <v>954</v>
      </c>
      <c r="D9" s="265">
        <v>1034</v>
      </c>
      <c r="E9" s="265">
        <v>2418</v>
      </c>
      <c r="F9" s="271">
        <f t="shared" si="4"/>
        <v>0.20877223277499568</v>
      </c>
      <c r="G9" s="265">
        <v>1989</v>
      </c>
      <c r="H9" s="267">
        <f>IFERROR(G9/E9-1,"-")</f>
        <v>-0.17741935483870963</v>
      </c>
      <c r="I9" s="272">
        <f t="shared" si="7"/>
        <v>-429</v>
      </c>
      <c r="J9" s="271">
        <f t="shared" si="8"/>
        <v>0.18837011080594754</v>
      </c>
      <c r="K9" s="265">
        <v>2158</v>
      </c>
      <c r="L9" s="269">
        <f>IFERROR(K9/G9-1,"-")</f>
        <v>8.4967320261437829E-2</v>
      </c>
      <c r="M9" s="270">
        <f>IF(G9=0,"nd",K9-G9)</f>
        <v>169</v>
      </c>
      <c r="N9" s="271">
        <f t="shared" si="9"/>
        <v>0.19994440841286018</v>
      </c>
      <c r="O9" s="265">
        <v>4037</v>
      </c>
      <c r="P9" s="269">
        <f t="shared" si="2"/>
        <v>0.87071362372567185</v>
      </c>
      <c r="Q9" s="272">
        <f t="shared" si="3"/>
        <v>1879</v>
      </c>
      <c r="R9" s="273">
        <f t="shared" si="5"/>
        <v>3.2316561844863729</v>
      </c>
      <c r="S9" s="272">
        <f t="shared" si="6"/>
        <v>3083</v>
      </c>
      <c r="T9" s="271">
        <f t="shared" si="10"/>
        <v>0.33664109406270848</v>
      </c>
      <c r="V9" s="29"/>
      <c r="W9" s="81"/>
      <c r="AE9" s="1"/>
    </row>
    <row r="10" spans="1:31" s="4" customFormat="1" x14ac:dyDescent="0.25">
      <c r="B10" s="258" t="s">
        <v>195</v>
      </c>
      <c r="C10" s="274">
        <v>3014</v>
      </c>
      <c r="D10" s="274">
        <v>10145</v>
      </c>
      <c r="E10" s="274">
        <v>6175</v>
      </c>
      <c r="F10" s="275">
        <f>IFERROR(E10/$E$6,"-")</f>
        <v>0.53315489552754269</v>
      </c>
      <c r="G10" s="274">
        <v>4855</v>
      </c>
      <c r="H10" s="263">
        <f>IFERROR(G10/E10-1,"-")</f>
        <v>-0.21376518218623486</v>
      </c>
      <c r="I10" s="264">
        <f>IFERROR(G10-E10,"-")</f>
        <v>-1320</v>
      </c>
      <c r="J10" s="275">
        <f>IFERROR(G10/$G$6,"-")</f>
        <v>0.45979732929254663</v>
      </c>
      <c r="K10" s="274">
        <v>3698</v>
      </c>
      <c r="L10" s="263">
        <f>IFERROR(K10/G10-1,"-")</f>
        <v>-0.23831101956745626</v>
      </c>
      <c r="M10" s="264">
        <f>IFERROR(K10-G10,"-")</f>
        <v>-1157</v>
      </c>
      <c r="N10" s="275">
        <f>IFERROR(K10/$K$6,"-")</f>
        <v>0.34262948207171312</v>
      </c>
      <c r="O10" s="274">
        <v>4549</v>
      </c>
      <c r="P10" s="263">
        <f>IFERROR(O10/K10-1,"-")</f>
        <v>0.23012439156300712</v>
      </c>
      <c r="Q10" s="264">
        <f>IFERROR(O10-K10,"-")</f>
        <v>851</v>
      </c>
      <c r="R10" s="263">
        <f t="shared" si="5"/>
        <v>0.50928998009289983</v>
      </c>
      <c r="S10" s="264">
        <f t="shared" si="6"/>
        <v>1535</v>
      </c>
      <c r="T10" s="275">
        <f>IFERROR(O10/$O$6,"-")</f>
        <v>0.37933622414943297</v>
      </c>
      <c r="V10" s="29"/>
      <c r="W10" s="81"/>
      <c r="AE10" s="1"/>
    </row>
    <row r="11" spans="1:31" s="4" customFormat="1" hidden="1" x14ac:dyDescent="0.25">
      <c r="B11" s="99" t="s">
        <v>64</v>
      </c>
      <c r="C11" s="265">
        <v>2792</v>
      </c>
      <c r="D11" s="265">
        <v>718</v>
      </c>
      <c r="E11" s="265">
        <v>5130</v>
      </c>
      <c r="F11" s="271">
        <f t="shared" si="4"/>
        <v>0.44292868243826627</v>
      </c>
      <c r="G11" s="265">
        <v>3806</v>
      </c>
      <c r="H11" s="273">
        <f t="shared" ref="H11:H12" si="11">G11/E11-1</f>
        <v>-0.25808966861598437</v>
      </c>
      <c r="I11" s="272">
        <f t="shared" si="7"/>
        <v>-1324</v>
      </c>
      <c r="J11" s="271">
        <f t="shared" si="8"/>
        <v>0.36045080026517662</v>
      </c>
      <c r="K11" s="265">
        <v>2945</v>
      </c>
      <c r="L11" s="269">
        <f>K11/G11-1</f>
        <v>-0.22622175512348919</v>
      </c>
      <c r="M11" s="272">
        <f t="shared" si="1"/>
        <v>-861</v>
      </c>
      <c r="N11" s="271">
        <f t="shared" si="9"/>
        <v>0.27286204021124805</v>
      </c>
      <c r="O11" s="265">
        <v>4182</v>
      </c>
      <c r="P11" s="273">
        <f t="shared" si="2"/>
        <v>0.42003395585738534</v>
      </c>
      <c r="Q11" s="272">
        <f t="shared" si="3"/>
        <v>1237</v>
      </c>
      <c r="R11" s="273">
        <f t="shared" ref="R11:R12" si="12">O11/D11-1</f>
        <v>4.8245125348189415</v>
      </c>
      <c r="S11" s="272">
        <f t="shared" ref="S11:S12" si="13">O11-D11</f>
        <v>3464</v>
      </c>
      <c r="T11" s="271">
        <f t="shared" si="10"/>
        <v>0.34873248832555037</v>
      </c>
      <c r="V11" s="29"/>
      <c r="W11" s="81"/>
      <c r="AE11" s="1"/>
    </row>
    <row r="12" spans="1:31" s="4" customFormat="1" hidden="1" x14ac:dyDescent="0.25">
      <c r="B12" s="99" t="s">
        <v>63</v>
      </c>
      <c r="C12" s="265">
        <v>222</v>
      </c>
      <c r="D12" s="265">
        <v>742</v>
      </c>
      <c r="E12" s="265">
        <v>1045</v>
      </c>
      <c r="F12" s="271">
        <f t="shared" si="4"/>
        <v>9.0226213089276461E-2</v>
      </c>
      <c r="G12" s="265">
        <v>1049</v>
      </c>
      <c r="H12" s="273">
        <f t="shared" si="11"/>
        <v>3.82775119617218E-3</v>
      </c>
      <c r="I12" s="272">
        <f t="shared" si="7"/>
        <v>4</v>
      </c>
      <c r="J12" s="271">
        <f t="shared" si="8"/>
        <v>9.9346529027370012E-2</v>
      </c>
      <c r="K12" s="265">
        <v>753</v>
      </c>
      <c r="L12" s="269">
        <f t="shared" si="0"/>
        <v>-0.28217349857006668</v>
      </c>
      <c r="M12" s="272">
        <f t="shared" si="1"/>
        <v>-296</v>
      </c>
      <c r="N12" s="271">
        <f t="shared" si="9"/>
        <v>6.9767441860465115E-2</v>
      </c>
      <c r="O12" s="265">
        <v>367</v>
      </c>
      <c r="P12" s="273">
        <f>O12/K12-1</f>
        <v>-0.51261620185922974</v>
      </c>
      <c r="Q12" s="272">
        <f t="shared" si="3"/>
        <v>-386</v>
      </c>
      <c r="R12" s="273">
        <f t="shared" si="12"/>
        <v>-0.50539083557951481</v>
      </c>
      <c r="S12" s="272">
        <f t="shared" si="13"/>
        <v>-375</v>
      </c>
      <c r="T12" s="271">
        <f t="shared" si="10"/>
        <v>3.0603735823882587E-2</v>
      </c>
      <c r="V12" s="29"/>
      <c r="W12" s="81"/>
      <c r="AE12" s="1"/>
    </row>
    <row r="13" spans="1:31" s="4" customFormat="1" ht="7.5" customHeight="1" x14ac:dyDescent="0.25"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76"/>
      <c r="M13" s="249"/>
      <c r="N13" s="249"/>
      <c r="O13" s="249"/>
      <c r="P13" s="249"/>
      <c r="Q13" s="249"/>
      <c r="R13" s="249"/>
      <c r="S13" s="249"/>
      <c r="T13" s="249"/>
      <c r="AE13" s="1" t="s">
        <v>184</v>
      </c>
    </row>
    <row r="14" spans="1:31" s="4" customFormat="1" x14ac:dyDescent="0.25">
      <c r="B14" s="173" t="s">
        <v>185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7.443 viajeros 
cuota: 62,1%</v>
      </c>
    </row>
    <row r="20" spans="27:27" x14ac:dyDescent="0.25">
      <c r="AA20" t="str">
        <f>CONCATENATE("Apartamentos: 
",FIXED(O10,0)," viajeros
cuota: ",FIXED(T10*100,1),"%")</f>
        <v>Apartamentos: 
4.549 viajeros
cuota: 37,9%</v>
      </c>
    </row>
    <row r="38" spans="2:31" s="4" customFormat="1" ht="15.75" hidden="1" customHeight="1" thickBot="1" x14ac:dyDescent="0.3">
      <c r="B38" s="283" t="s">
        <v>187</v>
      </c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7" t="s">
        <v>175</v>
      </c>
      <c r="C41" s="238"/>
      <c r="D41" s="238"/>
      <c r="E41" s="238"/>
      <c r="F41" s="238"/>
      <c r="G41" s="238"/>
      <c r="H41" s="238"/>
      <c r="I41" s="238"/>
      <c r="J41" s="238"/>
      <c r="K41" s="238">
        <v>1824653</v>
      </c>
      <c r="L41" s="238"/>
      <c r="M41" s="238"/>
      <c r="N41" s="239"/>
      <c r="O41" s="238">
        <v>2354005</v>
      </c>
      <c r="P41" s="239"/>
      <c r="Q41" s="239">
        <v>1</v>
      </c>
      <c r="R41" s="239">
        <v>0.2901110512519367</v>
      </c>
      <c r="S41" s="238">
        <v>529352</v>
      </c>
      <c r="T41" s="250"/>
      <c r="AE41" s="1"/>
    </row>
    <row r="42" spans="2:31" ht="18.75" hidden="1" x14ac:dyDescent="0.3">
      <c r="B42" s="237" t="s">
        <v>176</v>
      </c>
      <c r="C42" s="238"/>
      <c r="D42" s="238"/>
      <c r="E42" s="238"/>
      <c r="F42" s="238"/>
      <c r="G42" s="238"/>
      <c r="H42" s="238"/>
      <c r="I42" s="238"/>
      <c r="J42" s="238"/>
      <c r="K42" s="238">
        <v>603938</v>
      </c>
      <c r="L42" s="238"/>
      <c r="M42" s="238"/>
      <c r="N42" s="239">
        <v>1</v>
      </c>
      <c r="O42" s="238">
        <v>936181</v>
      </c>
      <c r="P42" s="239">
        <v>1</v>
      </c>
      <c r="Q42" s="239">
        <v>0.39769711619134201</v>
      </c>
      <c r="R42" s="239">
        <v>0.55012766211101138</v>
      </c>
      <c r="S42" s="238">
        <v>332243</v>
      </c>
      <c r="T42" s="250"/>
      <c r="AE42" s="1" t="s">
        <v>177</v>
      </c>
    </row>
    <row r="43" spans="2:31" ht="15.75" hidden="1" x14ac:dyDescent="0.25">
      <c r="B43" s="240" t="s">
        <v>102</v>
      </c>
      <c r="C43" s="241"/>
      <c r="D43" s="241"/>
      <c r="E43" s="241"/>
      <c r="F43" s="241"/>
      <c r="G43" s="241"/>
      <c r="H43" s="241"/>
      <c r="I43" s="241"/>
      <c r="J43" s="241"/>
      <c r="K43" s="241">
        <v>276550.36166633503</v>
      </c>
      <c r="L43" s="241"/>
      <c r="M43" s="241"/>
      <c r="N43" s="242">
        <v>0.45791184139155844</v>
      </c>
      <c r="O43" s="241">
        <v>430252.45635520399</v>
      </c>
      <c r="P43" s="242">
        <v>0.4595825554622493</v>
      </c>
      <c r="Q43" s="242">
        <v>0.18277465695918402</v>
      </c>
      <c r="R43" s="242">
        <v>0.55578337978930015</v>
      </c>
      <c r="S43" s="241">
        <v>153702.09468886897</v>
      </c>
      <c r="T43" s="251"/>
      <c r="AE43" s="1" t="s">
        <v>178</v>
      </c>
    </row>
    <row r="44" spans="2:31" s="4" customFormat="1" hidden="1" x14ac:dyDescent="0.25">
      <c r="B44" s="243" t="s">
        <v>105</v>
      </c>
      <c r="C44" s="244"/>
      <c r="D44" s="244"/>
      <c r="E44" s="244"/>
      <c r="F44" s="244"/>
      <c r="G44" s="244"/>
      <c r="H44" s="244"/>
      <c r="I44" s="244"/>
      <c r="J44" s="244"/>
      <c r="K44" s="244">
        <v>327387.63833385095</v>
      </c>
      <c r="L44" s="244"/>
      <c r="M44" s="244"/>
      <c r="N44" s="247">
        <v>0.54208815860874948</v>
      </c>
      <c r="O44" s="244">
        <v>505927.5436448183</v>
      </c>
      <c r="P44" s="247">
        <v>0.54041637636826456</v>
      </c>
      <c r="Q44" s="247">
        <v>0.21492203442423372</v>
      </c>
      <c r="R44" s="245">
        <v>0.54534711884540576</v>
      </c>
      <c r="S44" s="246">
        <v>178539.90531096736</v>
      </c>
      <c r="T44" s="253"/>
      <c r="AE44" s="1" t="s">
        <v>179</v>
      </c>
    </row>
    <row r="45" spans="2:31" s="4" customFormat="1" hidden="1" x14ac:dyDescent="0.25">
      <c r="B45" s="248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8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AE47" s="1" t="s">
        <v>184</v>
      </c>
    </row>
    <row r="48" spans="2:31" s="4" customFormat="1" hidden="1" x14ac:dyDescent="0.25">
      <c r="B48" s="282" t="s">
        <v>185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202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5" t="str">
        <f>CONCATENATE("%/s total Tenerife ",RIGHT(F133,4))</f>
        <v>%/s total Tenerife 2023</v>
      </c>
      <c r="J133" s="187">
        <v>2024</v>
      </c>
      <c r="K133" s="255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7" t="s">
        <v>201</v>
      </c>
      <c r="C134" s="241">
        <v>24912</v>
      </c>
      <c r="D134" s="241">
        <v>43482</v>
      </c>
      <c r="E134" s="241">
        <v>48094</v>
      </c>
      <c r="F134" s="241">
        <v>51902</v>
      </c>
      <c r="G134" s="242">
        <f>F134/E134-1</f>
        <v>7.9178275876408799E-2</v>
      </c>
      <c r="H134" s="241">
        <f>F134-E134</f>
        <v>3808</v>
      </c>
      <c r="I134" s="242">
        <f>F134/F$134</f>
        <v>1</v>
      </c>
      <c r="J134" s="241">
        <v>50245</v>
      </c>
      <c r="K134" s="242">
        <f>J134/J$134</f>
        <v>1</v>
      </c>
      <c r="L134" s="242">
        <f>J134/F134-1</f>
        <v>-3.1925552001849655E-2</v>
      </c>
      <c r="M134" s="241">
        <f>J134-F134</f>
        <v>-1657</v>
      </c>
      <c r="N134" s="242">
        <f>J134/D134-1</f>
        <v>0.15553562393634146</v>
      </c>
      <c r="O134" s="241">
        <f>J134-D134</f>
        <v>6763</v>
      </c>
      <c r="Q134" s="29"/>
      <c r="R134" s="81"/>
      <c r="Z134" s="1" t="s">
        <v>177</v>
      </c>
      <c r="AE134"/>
    </row>
    <row r="135" spans="1:31" s="4" customFormat="1" x14ac:dyDescent="0.25">
      <c r="B135" s="258" t="s">
        <v>194</v>
      </c>
      <c r="C135" s="259">
        <v>3947</v>
      </c>
      <c r="D135" s="259">
        <v>9077</v>
      </c>
      <c r="E135" s="259">
        <v>18678</v>
      </c>
      <c r="F135" s="259">
        <v>28925</v>
      </c>
      <c r="G135" s="263">
        <f>IFERROR(F135/E135-1,"-")</f>
        <v>0.5486133418995609</v>
      </c>
      <c r="H135" s="259">
        <f t="shared" ref="H135:H138" si="14">F135-E135</f>
        <v>10247</v>
      </c>
      <c r="I135" s="261">
        <f>F135/F$134</f>
        <v>0.55730029671303616</v>
      </c>
      <c r="J135" s="259">
        <v>31401</v>
      </c>
      <c r="K135" s="260">
        <f t="shared" ref="K135:K138" si="15">J135/J$134</f>
        <v>0.62495770723455069</v>
      </c>
      <c r="L135" s="261">
        <f t="shared" ref="L135:L138" si="16">J135/F135-1</f>
        <v>8.5600691443388E-2</v>
      </c>
      <c r="M135" s="262">
        <f t="shared" ref="M135:M138" si="17">J135-F135</f>
        <v>2476</v>
      </c>
      <c r="N135" s="260">
        <f t="shared" ref="N135:N138" si="18">J135/D135-1</f>
        <v>2.4594028864162167</v>
      </c>
      <c r="O135" s="259">
        <f t="shared" ref="O135:O138" si="19">J135-D135</f>
        <v>22324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5">
        <v>2180</v>
      </c>
      <c r="D136" s="265">
        <v>4351</v>
      </c>
      <c r="E136" s="265">
        <v>9363</v>
      </c>
      <c r="F136" s="265">
        <v>15562</v>
      </c>
      <c r="G136" s="269">
        <f t="shared" ref="G136:G138" si="20">IFERROR(F136/E136-1,"-")</f>
        <v>0.66207412154224077</v>
      </c>
      <c r="H136" s="265">
        <f t="shared" si="14"/>
        <v>6199</v>
      </c>
      <c r="I136" s="273">
        <f t="shared" ref="I136:I138" si="21">F136/F$134</f>
        <v>0.29983430310970677</v>
      </c>
      <c r="J136" s="265">
        <v>21291</v>
      </c>
      <c r="K136" s="271">
        <f t="shared" si="15"/>
        <v>0.42374365608518261</v>
      </c>
      <c r="L136" s="273">
        <f t="shared" si="16"/>
        <v>0.36814034185837285</v>
      </c>
      <c r="M136" s="272">
        <f t="shared" si="17"/>
        <v>5729</v>
      </c>
      <c r="N136" s="271">
        <f t="shared" si="18"/>
        <v>3.8933578487703979</v>
      </c>
      <c r="O136" s="265">
        <f t="shared" si="19"/>
        <v>16940</v>
      </c>
      <c r="Q136" s="29"/>
      <c r="R136" s="81"/>
      <c r="Z136" s="1"/>
    </row>
    <row r="137" spans="1:31" s="4" customFormat="1" x14ac:dyDescent="0.25">
      <c r="B137" s="99" t="s">
        <v>63</v>
      </c>
      <c r="C137" s="265">
        <v>1767</v>
      </c>
      <c r="D137" s="265">
        <v>4726</v>
      </c>
      <c r="E137" s="265">
        <v>9315</v>
      </c>
      <c r="F137" s="265">
        <v>13363</v>
      </c>
      <c r="G137" s="267">
        <f t="shared" si="20"/>
        <v>0.43456790123456801</v>
      </c>
      <c r="H137" s="265">
        <f t="shared" si="14"/>
        <v>4048</v>
      </c>
      <c r="I137" s="277">
        <f t="shared" si="21"/>
        <v>0.25746599360332934</v>
      </c>
      <c r="J137" s="265">
        <v>10110</v>
      </c>
      <c r="K137" s="271">
        <f t="shared" si="15"/>
        <v>0.20121405114936811</v>
      </c>
      <c r="L137" s="273">
        <f t="shared" si="16"/>
        <v>-0.24343336077228173</v>
      </c>
      <c r="M137" s="272">
        <f t="shared" si="17"/>
        <v>-3253</v>
      </c>
      <c r="N137" s="271">
        <f t="shared" si="18"/>
        <v>1.1392297926364789</v>
      </c>
      <c r="O137" s="265">
        <f t="shared" si="19"/>
        <v>5384</v>
      </c>
      <c r="Q137" s="29"/>
      <c r="R137" s="81"/>
      <c r="Z137" s="1"/>
    </row>
    <row r="138" spans="1:31" s="4" customFormat="1" x14ac:dyDescent="0.25">
      <c r="B138" s="258" t="s">
        <v>195</v>
      </c>
      <c r="C138" s="259">
        <v>20965</v>
      </c>
      <c r="D138" s="259">
        <v>34405</v>
      </c>
      <c r="E138" s="259">
        <v>29416</v>
      </c>
      <c r="F138" s="259">
        <v>22977</v>
      </c>
      <c r="G138" s="263">
        <f t="shared" si="20"/>
        <v>-0.21889447919499594</v>
      </c>
      <c r="H138" s="259">
        <f t="shared" si="14"/>
        <v>-6439</v>
      </c>
      <c r="I138" s="261">
        <f t="shared" si="21"/>
        <v>0.4426997032869639</v>
      </c>
      <c r="J138" s="259">
        <v>18844</v>
      </c>
      <c r="K138" s="260">
        <f t="shared" si="15"/>
        <v>0.37504229276544931</v>
      </c>
      <c r="L138" s="261">
        <f t="shared" si="16"/>
        <v>-0.17987552770161463</v>
      </c>
      <c r="M138" s="262">
        <f t="shared" si="17"/>
        <v>-4133</v>
      </c>
      <c r="N138" s="260">
        <f t="shared" si="18"/>
        <v>-0.45228891149542216</v>
      </c>
      <c r="O138" s="259">
        <f t="shared" si="19"/>
        <v>-15561</v>
      </c>
      <c r="Q138" s="29"/>
      <c r="R138" s="81"/>
      <c r="Z138" s="1"/>
    </row>
    <row r="139" spans="1:31" s="4" customFormat="1" ht="7.5" customHeight="1" x14ac:dyDescent="0.25"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Z139" s="1" t="s">
        <v>184</v>
      </c>
    </row>
    <row r="140" spans="1:31" s="4" customFormat="1" ht="32.25" customHeight="1" x14ac:dyDescent="0.25">
      <c r="B140" s="321" t="s">
        <v>198</v>
      </c>
      <c r="C140" s="321"/>
      <c r="D140" s="321"/>
      <c r="E140" s="321"/>
      <c r="F140" s="321"/>
      <c r="G140" s="321"/>
      <c r="H140" s="321"/>
      <c r="I140" s="321"/>
      <c r="J140" s="321"/>
      <c r="K140" s="321"/>
      <c r="L140" s="321"/>
      <c r="M140" s="321"/>
      <c r="N140" s="321"/>
      <c r="O140" s="32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6A84-E157-4F6C-855C-7C85C1241905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36"/>
      <c r="H1" s="236"/>
      <c r="I1" s="236"/>
      <c r="K1" s="236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4" t="s">
        <v>263</v>
      </c>
      <c r="D5" s="254" t="s">
        <v>264</v>
      </c>
      <c r="E5" s="254" t="s">
        <v>265</v>
      </c>
      <c r="F5" s="255" t="str">
        <f>CONCATENATE("%/s total Tenerife ",RIGHT(E5,4))</f>
        <v>%/s total Tenerife 2022</v>
      </c>
      <c r="G5" s="254" t="s">
        <v>266</v>
      </c>
      <c r="H5" s="255" t="str">
        <f>CONCATENATE("var. ",RIGHT(G5,2),"/",RIGHT(E5,2))</f>
        <v>var. 23/22</v>
      </c>
      <c r="I5" s="255" t="str">
        <f>CONCATENATE("dif. ",RIGHT(G5,2),"/",RIGHT(E5,2))</f>
        <v>dif. 23/22</v>
      </c>
      <c r="J5" s="255" t="str">
        <f>CONCATENATE("%/s total Tenerife ",RIGHT(G5,4))</f>
        <v>%/s total Tenerife 2023</v>
      </c>
      <c r="K5" s="254" t="s">
        <v>267</v>
      </c>
      <c r="L5" s="255" t="str">
        <f>CONCATENATE("var. ",RIGHT(K5,2),"/",RIGHT(G5,2))</f>
        <v>var. 24/23</v>
      </c>
      <c r="M5" s="255" t="str">
        <f>CONCATENATE("dif. ",RIGHT(K5,2),"/",RIGHT(G5,2))</f>
        <v>dif. 24/23</v>
      </c>
      <c r="N5" s="255" t="str">
        <f>CONCATENATE("%/s total Tenerife ",RIGHT(K5,4))</f>
        <v>%/s total Tenerife 2024</v>
      </c>
      <c r="O5" s="254" t="s">
        <v>268</v>
      </c>
      <c r="P5" s="255" t="str">
        <f>CONCATENATE("var. ",RIGHT(O5,2),"/",RIGHT(K5,2))</f>
        <v>var. 25/24</v>
      </c>
      <c r="Q5" s="255" t="str">
        <f>CONCATENATE("dif. ",RIGHT(O5,2),"/",RIGHT(K5,2))</f>
        <v>dif. 25/24</v>
      </c>
      <c r="R5" s="255" t="str">
        <f>CONCATENATE("var. ",RIGHT(O5,2),"/",RIGHT(C5,2))</f>
        <v>var. 25/20</v>
      </c>
      <c r="S5" s="255" t="str">
        <f>CONCATENATE("dif. ",RIGHT(O5,2),"/",RIGHT(C5,2))</f>
        <v>dif. 25/20</v>
      </c>
      <c r="T5" s="255" t="str">
        <f>CONCATENATE("%/s total Tenerife ",RIGHT(O5,4))</f>
        <v>%/s total Tenerife 2025</v>
      </c>
      <c r="AE5" s="1"/>
    </row>
    <row r="6" spans="1:31" ht="18.75" x14ac:dyDescent="0.3">
      <c r="A6" s="4"/>
      <c r="B6" s="237" t="s">
        <v>204</v>
      </c>
      <c r="C6" s="256">
        <v>140270</v>
      </c>
      <c r="D6" s="256">
        <v>130748</v>
      </c>
      <c r="E6" s="256">
        <v>250871</v>
      </c>
      <c r="F6" s="257">
        <f>E6/$E$6</f>
        <v>1</v>
      </c>
      <c r="G6" s="256">
        <v>282545</v>
      </c>
      <c r="H6" s="257">
        <f>G6/E6-1</f>
        <v>0.12625612366515071</v>
      </c>
      <c r="I6" s="256">
        <f>G6-E6</f>
        <v>31674</v>
      </c>
      <c r="J6" s="257">
        <f>G6/$G$6</f>
        <v>1</v>
      </c>
      <c r="K6" s="256">
        <v>261693</v>
      </c>
      <c r="L6" s="257">
        <f>K6/G6-1</f>
        <v>-7.3800633527402737E-2</v>
      </c>
      <c r="M6" s="256">
        <f>K6-G6</f>
        <v>-20852</v>
      </c>
      <c r="N6" s="257">
        <f>K6/$K$6</f>
        <v>1</v>
      </c>
      <c r="O6" s="256">
        <v>267315</v>
      </c>
      <c r="P6" s="257">
        <f>O6/K6-1</f>
        <v>2.1483188316080204E-2</v>
      </c>
      <c r="Q6" s="256">
        <f>O6-K6</f>
        <v>5622</v>
      </c>
      <c r="R6" s="257">
        <f>IFERROR(O6/C6-1,"-")</f>
        <v>0.90571754473515353</v>
      </c>
      <c r="S6" s="256">
        <f>O6-C6</f>
        <v>127045</v>
      </c>
      <c r="T6" s="257">
        <f>O6/$O$6</f>
        <v>1</v>
      </c>
      <c r="V6" s="29"/>
      <c r="W6" s="81"/>
      <c r="AE6" s="1" t="s">
        <v>177</v>
      </c>
    </row>
    <row r="7" spans="1:31" s="4" customFormat="1" x14ac:dyDescent="0.25">
      <c r="B7" s="248" t="s">
        <v>46</v>
      </c>
      <c r="C7" s="265">
        <v>20277</v>
      </c>
      <c r="D7" s="265">
        <v>45464</v>
      </c>
      <c r="E7" s="265">
        <v>44639</v>
      </c>
      <c r="F7" s="271">
        <f t="shared" ref="F7:F16" si="0">E7/$E$6</f>
        <v>0.17793607072957815</v>
      </c>
      <c r="G7" s="265">
        <v>42026</v>
      </c>
      <c r="H7" s="273">
        <f>G7/E7-1</f>
        <v>-5.8536257532650793E-2</v>
      </c>
      <c r="I7" s="272">
        <f>G7-E7</f>
        <v>-2613</v>
      </c>
      <c r="J7" s="271">
        <f>G7/$G$6</f>
        <v>0.14874090852784513</v>
      </c>
      <c r="K7" s="265">
        <v>34651</v>
      </c>
      <c r="L7" s="273">
        <f>K7/G7-1</f>
        <v>-0.17548660353114742</v>
      </c>
      <c r="M7" s="272">
        <f>K7-G7</f>
        <v>-7375</v>
      </c>
      <c r="N7" s="271">
        <f>K7/$K$6</f>
        <v>0.13241087839567739</v>
      </c>
      <c r="O7" s="265">
        <v>32343</v>
      </c>
      <c r="P7" s="273">
        <f>O7/K7-1</f>
        <v>-6.6607024328302233E-2</v>
      </c>
      <c r="Q7" s="272">
        <f>O7-K7</f>
        <v>-2308</v>
      </c>
      <c r="R7" s="273">
        <f t="shared" ref="R7:R16" si="1">IFERROR(O7/C7-1,"-")</f>
        <v>0.59505844059772151</v>
      </c>
      <c r="S7" s="272">
        <f t="shared" ref="S7:S16" si="2">O7-C7</f>
        <v>12066</v>
      </c>
      <c r="T7" s="271">
        <f>O7/$O$6</f>
        <v>0.12099208798608384</v>
      </c>
      <c r="V7" s="29"/>
      <c r="W7" s="81"/>
      <c r="AE7" s="1" t="s">
        <v>179</v>
      </c>
    </row>
    <row r="8" spans="1:31" s="4" customFormat="1" x14ac:dyDescent="0.25">
      <c r="B8" s="248" t="s">
        <v>47</v>
      </c>
      <c r="C8" s="265">
        <v>13953</v>
      </c>
      <c r="D8" s="265">
        <v>14521</v>
      </c>
      <c r="E8" s="265">
        <v>29136</v>
      </c>
      <c r="F8" s="271">
        <f t="shared" si="0"/>
        <v>0.11613937043340999</v>
      </c>
      <c r="G8" s="265">
        <v>28866</v>
      </c>
      <c r="H8" s="273">
        <f t="shared" ref="H8:H16" si="3">G8/E8-1</f>
        <v>-9.2668863261944345E-3</v>
      </c>
      <c r="I8" s="272">
        <f t="shared" ref="I8:I16" si="4">G8-E8</f>
        <v>-270</v>
      </c>
      <c r="J8" s="271">
        <f t="shared" ref="J8:J16" si="5">G8/$G$6</f>
        <v>0.1021642570210055</v>
      </c>
      <c r="K8" s="265">
        <v>26309</v>
      </c>
      <c r="L8" s="273">
        <f t="shared" ref="L8:L16" si="6">K8/G8-1</f>
        <v>-8.8581722441626876E-2</v>
      </c>
      <c r="M8" s="272">
        <f t="shared" ref="M8:M16" si="7">K8-G8</f>
        <v>-2557</v>
      </c>
      <c r="N8" s="271">
        <f t="shared" ref="N8:N16" si="8">K8/$K$6</f>
        <v>0.10053383162713561</v>
      </c>
      <c r="O8" s="265">
        <v>29571</v>
      </c>
      <c r="P8" s="273">
        <f t="shared" ref="P8:P16" si="9">O8/K8-1</f>
        <v>0.1239879889011366</v>
      </c>
      <c r="Q8" s="272">
        <f t="shared" ref="Q8:Q16" si="10">O8-K8</f>
        <v>3262</v>
      </c>
      <c r="R8" s="273">
        <f t="shared" si="1"/>
        <v>1.1193291765211781</v>
      </c>
      <c r="S8" s="272">
        <f t="shared" si="2"/>
        <v>15618</v>
      </c>
      <c r="T8" s="271">
        <f t="shared" ref="T8:T16" si="11">O8/$O$6</f>
        <v>0.11062229953425734</v>
      </c>
      <c r="V8" s="29"/>
      <c r="W8" s="81"/>
      <c r="AE8" s="1"/>
    </row>
    <row r="9" spans="1:31" s="4" customFormat="1" x14ac:dyDescent="0.25">
      <c r="B9" s="248" t="s">
        <v>48</v>
      </c>
      <c r="C9" s="265">
        <v>1123</v>
      </c>
      <c r="D9" s="265">
        <v>461</v>
      </c>
      <c r="E9" s="265">
        <v>991</v>
      </c>
      <c r="F9" s="266">
        <f t="shared" si="0"/>
        <v>3.9502373729924942E-3</v>
      </c>
      <c r="G9" s="265">
        <v>8564</v>
      </c>
      <c r="H9" s="277">
        <f t="shared" si="3"/>
        <v>7.6417759838546928</v>
      </c>
      <c r="I9" s="268">
        <f t="shared" si="4"/>
        <v>7573</v>
      </c>
      <c r="J9" s="266">
        <f t="shared" si="5"/>
        <v>3.0310216071776176E-2</v>
      </c>
      <c r="K9" s="265">
        <v>5029</v>
      </c>
      <c r="L9" s="273">
        <f t="shared" si="6"/>
        <v>-0.41277440448388603</v>
      </c>
      <c r="M9" s="272">
        <f t="shared" si="7"/>
        <v>-3535</v>
      </c>
      <c r="N9" s="271">
        <f t="shared" si="8"/>
        <v>1.9217174322584095E-2</v>
      </c>
      <c r="O9" s="265">
        <v>2911</v>
      </c>
      <c r="P9" s="273">
        <f t="shared" si="9"/>
        <v>-0.42115728773115924</v>
      </c>
      <c r="Q9" s="272">
        <f t="shared" si="10"/>
        <v>-2118</v>
      </c>
      <c r="R9" s="273">
        <f t="shared" si="1"/>
        <v>1.5921638468388246</v>
      </c>
      <c r="S9" s="272">
        <f t="shared" si="2"/>
        <v>1788</v>
      </c>
      <c r="T9" s="271">
        <f t="shared" si="11"/>
        <v>1.0889774236387782E-2</v>
      </c>
      <c r="V9" s="29"/>
      <c r="W9" s="81"/>
      <c r="AE9" s="1"/>
    </row>
    <row r="10" spans="1:31" s="4" customFormat="1" x14ac:dyDescent="0.25">
      <c r="B10" s="248" t="s">
        <v>50</v>
      </c>
      <c r="C10" s="265">
        <v>47060</v>
      </c>
      <c r="D10" s="265">
        <v>12719</v>
      </c>
      <c r="E10" s="265">
        <v>83962</v>
      </c>
      <c r="F10" s="271">
        <f t="shared" si="0"/>
        <v>0.33468196802340644</v>
      </c>
      <c r="G10" s="265">
        <v>92403</v>
      </c>
      <c r="H10" s="273">
        <f t="shared" si="3"/>
        <v>0.1005335747123699</v>
      </c>
      <c r="I10" s="272">
        <f t="shared" si="4"/>
        <v>8441</v>
      </c>
      <c r="J10" s="271">
        <f t="shared" si="5"/>
        <v>0.32703817091082837</v>
      </c>
      <c r="K10" s="265">
        <v>90657</v>
      </c>
      <c r="L10" s="273">
        <f t="shared" si="6"/>
        <v>-1.8895490406155679E-2</v>
      </c>
      <c r="M10" s="272">
        <f t="shared" si="7"/>
        <v>-1746</v>
      </c>
      <c r="N10" s="271">
        <f t="shared" si="8"/>
        <v>0.34642500945764693</v>
      </c>
      <c r="O10" s="265">
        <v>98066</v>
      </c>
      <c r="P10" s="273">
        <f t="shared" si="9"/>
        <v>8.1725625158564741E-2</v>
      </c>
      <c r="Q10" s="272">
        <f t="shared" si="10"/>
        <v>7409</v>
      </c>
      <c r="R10" s="273">
        <f t="shared" si="1"/>
        <v>1.0838504037399064</v>
      </c>
      <c r="S10" s="272">
        <f t="shared" si="2"/>
        <v>51006</v>
      </c>
      <c r="T10" s="271">
        <f>O10/$O$6</f>
        <v>0.36685558236537419</v>
      </c>
      <c r="V10" s="29"/>
      <c r="W10" s="81"/>
      <c r="AE10" s="1"/>
    </row>
    <row r="11" spans="1:31" s="4" customFormat="1" x14ac:dyDescent="0.25">
      <c r="B11" s="248" t="s">
        <v>52</v>
      </c>
      <c r="C11" s="265">
        <v>7208</v>
      </c>
      <c r="D11" s="265">
        <v>7891</v>
      </c>
      <c r="E11" s="265">
        <v>11080</v>
      </c>
      <c r="F11" s="266">
        <f t="shared" si="0"/>
        <v>4.4166125219734446E-2</v>
      </c>
      <c r="G11" s="265">
        <v>15306</v>
      </c>
      <c r="H11" s="277">
        <f t="shared" si="3"/>
        <v>0.38140794223826724</v>
      </c>
      <c r="I11" s="268">
        <f t="shared" si="4"/>
        <v>4226</v>
      </c>
      <c r="J11" s="266">
        <f t="shared" si="5"/>
        <v>5.4171901820948873E-2</v>
      </c>
      <c r="K11" s="265">
        <v>11583</v>
      </c>
      <c r="L11" s="273">
        <f t="shared" si="6"/>
        <v>-0.24323794590356718</v>
      </c>
      <c r="M11" s="272">
        <f t="shared" si="7"/>
        <v>-3723</v>
      </c>
      <c r="N11" s="271">
        <f t="shared" si="8"/>
        <v>4.4261787667228394E-2</v>
      </c>
      <c r="O11" s="265">
        <v>13516</v>
      </c>
      <c r="P11" s="273">
        <f t="shared" si="9"/>
        <v>0.16688250021583362</v>
      </c>
      <c r="Q11" s="272">
        <f t="shared" si="10"/>
        <v>1933</v>
      </c>
      <c r="R11" s="273">
        <f t="shared" si="1"/>
        <v>0.87513873473917858</v>
      </c>
      <c r="S11" s="272">
        <f t="shared" si="2"/>
        <v>6308</v>
      </c>
      <c r="T11" s="271">
        <f t="shared" si="11"/>
        <v>5.0562070964966427E-2</v>
      </c>
      <c r="V11" s="29"/>
      <c r="W11" s="81"/>
      <c r="AE11" s="1"/>
    </row>
    <row r="12" spans="1:31" s="4" customFormat="1" x14ac:dyDescent="0.25">
      <c r="B12" s="248" t="s">
        <v>53</v>
      </c>
      <c r="C12" s="265">
        <v>26940</v>
      </c>
      <c r="D12" s="265">
        <v>20071</v>
      </c>
      <c r="E12" s="265">
        <v>37846</v>
      </c>
      <c r="F12" s="271">
        <f t="shared" si="0"/>
        <v>0.15085840930199185</v>
      </c>
      <c r="G12" s="265">
        <v>50185</v>
      </c>
      <c r="H12" s="273">
        <f t="shared" si="3"/>
        <v>0.32603181313745178</v>
      </c>
      <c r="I12" s="272">
        <f t="shared" si="4"/>
        <v>12339</v>
      </c>
      <c r="J12" s="271">
        <f t="shared" si="5"/>
        <v>0.17761772461023909</v>
      </c>
      <c r="K12" s="265">
        <v>48415</v>
      </c>
      <c r="L12" s="273">
        <f t="shared" si="6"/>
        <v>-3.5269502839493927E-2</v>
      </c>
      <c r="M12" s="272">
        <f t="shared" si="7"/>
        <v>-1770</v>
      </c>
      <c r="N12" s="271">
        <f t="shared" si="8"/>
        <v>0.18500685918232432</v>
      </c>
      <c r="O12" s="265">
        <v>53914</v>
      </c>
      <c r="P12" s="273">
        <f t="shared" si="9"/>
        <v>0.1135805019105649</v>
      </c>
      <c r="Q12" s="272">
        <f t="shared" si="10"/>
        <v>5499</v>
      </c>
      <c r="R12" s="273">
        <f t="shared" si="1"/>
        <v>1.0012620638455827</v>
      </c>
      <c r="S12" s="272">
        <f t="shared" si="2"/>
        <v>26974</v>
      </c>
      <c r="T12" s="271">
        <f t="shared" si="11"/>
        <v>0.20168714812113051</v>
      </c>
      <c r="V12" s="29"/>
      <c r="W12" s="81"/>
      <c r="AE12" s="1"/>
    </row>
    <row r="13" spans="1:31" s="4" customFormat="1" x14ac:dyDescent="0.25">
      <c r="B13" s="248" t="s">
        <v>51</v>
      </c>
      <c r="C13" s="265">
        <v>7454</v>
      </c>
      <c r="D13" s="265">
        <v>3772</v>
      </c>
      <c r="E13" s="265">
        <v>9332</v>
      </c>
      <c r="F13" s="266">
        <f t="shared" si="0"/>
        <v>3.7198400771711361E-2</v>
      </c>
      <c r="G13" s="265">
        <v>13085</v>
      </c>
      <c r="H13" s="277">
        <f t="shared" si="3"/>
        <v>0.40216459494213463</v>
      </c>
      <c r="I13" s="268">
        <f t="shared" si="4"/>
        <v>3753</v>
      </c>
      <c r="J13" s="266">
        <f t="shared" si="5"/>
        <v>4.6311207064361426E-2</v>
      </c>
      <c r="K13" s="265">
        <v>10252</v>
      </c>
      <c r="L13" s="273">
        <f t="shared" si="6"/>
        <v>-0.21650745128009175</v>
      </c>
      <c r="M13" s="272">
        <f t="shared" si="7"/>
        <v>-2833</v>
      </c>
      <c r="N13" s="271">
        <f t="shared" si="8"/>
        <v>3.9175675314204045E-2</v>
      </c>
      <c r="O13" s="265">
        <v>10010</v>
      </c>
      <c r="P13" s="273">
        <f t="shared" si="9"/>
        <v>-2.3605150214592308E-2</v>
      </c>
      <c r="Q13" s="272">
        <f t="shared" si="10"/>
        <v>-242</v>
      </c>
      <c r="R13" s="273">
        <f t="shared" si="1"/>
        <v>0.34290313925409177</v>
      </c>
      <c r="S13" s="272">
        <f t="shared" si="2"/>
        <v>2556</v>
      </c>
      <c r="T13" s="271">
        <f t="shared" si="11"/>
        <v>3.7446458298262347E-2</v>
      </c>
      <c r="V13" s="29"/>
      <c r="W13" s="81"/>
      <c r="AE13" s="1"/>
    </row>
    <row r="14" spans="1:31" s="4" customFormat="1" x14ac:dyDescent="0.25">
      <c r="B14" s="248" t="s">
        <v>54</v>
      </c>
      <c r="C14" s="265">
        <v>2629</v>
      </c>
      <c r="D14" s="265">
        <v>13596</v>
      </c>
      <c r="E14" s="265">
        <v>6661</v>
      </c>
      <c r="F14" s="271">
        <f t="shared" si="0"/>
        <v>2.6551494592838551E-2</v>
      </c>
      <c r="G14" s="265">
        <v>8562</v>
      </c>
      <c r="H14" s="273">
        <f t="shared" si="3"/>
        <v>0.28539258369614173</v>
      </c>
      <c r="I14" s="272">
        <f t="shared" si="4"/>
        <v>1901</v>
      </c>
      <c r="J14" s="271">
        <f t="shared" si="5"/>
        <v>3.0303137553310093E-2</v>
      </c>
      <c r="K14" s="265">
        <v>6098</v>
      </c>
      <c r="L14" s="273">
        <f t="shared" si="6"/>
        <v>-0.28778322821770619</v>
      </c>
      <c r="M14" s="272">
        <f t="shared" si="7"/>
        <v>-2464</v>
      </c>
      <c r="N14" s="271">
        <f t="shared" si="8"/>
        <v>2.3302113545261051E-2</v>
      </c>
      <c r="O14" s="265">
        <v>4700</v>
      </c>
      <c r="P14" s="273">
        <f t="shared" si="9"/>
        <v>-0.22925549360446051</v>
      </c>
      <c r="Q14" s="272">
        <f t="shared" si="10"/>
        <v>-1398</v>
      </c>
      <c r="R14" s="273">
        <f t="shared" si="1"/>
        <v>0.78775199695701792</v>
      </c>
      <c r="S14" s="272">
        <f t="shared" si="2"/>
        <v>2071</v>
      </c>
      <c r="T14" s="271">
        <f t="shared" si="11"/>
        <v>1.7582253147036268E-2</v>
      </c>
      <c r="V14" s="29"/>
      <c r="W14" s="81"/>
      <c r="AE14" s="1"/>
    </row>
    <row r="15" spans="1:31" s="4" customFormat="1" x14ac:dyDescent="0.25">
      <c r="B15" s="248" t="s">
        <v>49</v>
      </c>
      <c r="C15" s="265">
        <v>5545</v>
      </c>
      <c r="D15" s="265">
        <v>4371</v>
      </c>
      <c r="E15" s="265">
        <v>9383</v>
      </c>
      <c r="F15" s="266">
        <f t="shared" si="0"/>
        <v>3.7401692503318436E-2</v>
      </c>
      <c r="G15" s="265">
        <v>6094</v>
      </c>
      <c r="H15" s="277">
        <f t="shared" si="3"/>
        <v>-0.35052754982415002</v>
      </c>
      <c r="I15" s="268">
        <f t="shared" si="4"/>
        <v>-3289</v>
      </c>
      <c r="J15" s="266">
        <f t="shared" si="5"/>
        <v>2.1568245766161141E-2</v>
      </c>
      <c r="K15" s="265">
        <v>12035</v>
      </c>
      <c r="L15" s="273">
        <f t="shared" si="6"/>
        <v>0.97489333770922215</v>
      </c>
      <c r="M15" s="272">
        <f t="shared" si="7"/>
        <v>5941</v>
      </c>
      <c r="N15" s="271">
        <f t="shared" si="8"/>
        <v>4.5989002380652136E-2</v>
      </c>
      <c r="O15" s="265">
        <v>8102</v>
      </c>
      <c r="P15" s="273">
        <f t="shared" si="9"/>
        <v>-0.32679684254258412</v>
      </c>
      <c r="Q15" s="272">
        <f t="shared" si="10"/>
        <v>-3933</v>
      </c>
      <c r="R15" s="273">
        <f t="shared" si="1"/>
        <v>0.46113615870153302</v>
      </c>
      <c r="S15" s="272">
        <f t="shared" si="2"/>
        <v>2557</v>
      </c>
      <c r="T15" s="271">
        <f t="shared" si="11"/>
        <v>3.0308811701550604E-2</v>
      </c>
      <c r="V15" s="29"/>
      <c r="W15" s="81"/>
      <c r="AE15" s="1"/>
    </row>
    <row r="16" spans="1:31" s="4" customFormat="1" x14ac:dyDescent="0.25">
      <c r="B16" s="248" t="s">
        <v>205</v>
      </c>
      <c r="C16" s="265">
        <f>C6-SUM(C7:C15)</f>
        <v>8081</v>
      </c>
      <c r="D16" s="265">
        <f>D6-SUM(D7:D15)</f>
        <v>7882</v>
      </c>
      <c r="E16" s="265">
        <f>E6-SUM(E7:E15)</f>
        <v>17841</v>
      </c>
      <c r="F16" s="271">
        <f t="shared" si="0"/>
        <v>7.1116231051018247E-2</v>
      </c>
      <c r="G16" s="265">
        <f>G6-SUM(G7:G15)</f>
        <v>17454</v>
      </c>
      <c r="H16" s="273">
        <f t="shared" si="3"/>
        <v>-2.1691609214730123E-2</v>
      </c>
      <c r="I16" s="272">
        <f t="shared" si="4"/>
        <v>-387</v>
      </c>
      <c r="J16" s="271">
        <f t="shared" si="5"/>
        <v>6.177423065352422E-2</v>
      </c>
      <c r="K16" s="265">
        <f>K6-SUM(K7:K15)</f>
        <v>16664</v>
      </c>
      <c r="L16" s="273">
        <f t="shared" si="6"/>
        <v>-4.5261831098888483E-2</v>
      </c>
      <c r="M16" s="272">
        <f t="shared" si="7"/>
        <v>-790</v>
      </c>
      <c r="N16" s="271">
        <f t="shared" si="8"/>
        <v>6.367766810728602E-2</v>
      </c>
      <c r="O16" s="265">
        <f>O6-SUM(O7:O15)</f>
        <v>14182</v>
      </c>
      <c r="P16" s="273">
        <f t="shared" si="9"/>
        <v>-0.14894383101296205</v>
      </c>
      <c r="Q16" s="272">
        <f t="shared" si="10"/>
        <v>-2482</v>
      </c>
      <c r="R16" s="273">
        <f t="shared" si="1"/>
        <v>0.75498081920554383</v>
      </c>
      <c r="S16" s="272">
        <f t="shared" si="2"/>
        <v>6101</v>
      </c>
      <c r="T16" s="271">
        <f t="shared" si="11"/>
        <v>5.3053513644950714E-2</v>
      </c>
      <c r="V16" s="29"/>
      <c r="W16" s="81"/>
      <c r="AE16" s="1"/>
    </row>
    <row r="17" spans="2:31" s="4" customFormat="1" ht="7.5" customHeight="1" x14ac:dyDescent="0.25"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AE17" s="1" t="s">
        <v>184</v>
      </c>
    </row>
    <row r="18" spans="2:31" s="4" customFormat="1" x14ac:dyDescent="0.25">
      <c r="B18" s="173" t="s">
        <v>185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3" t="s">
        <v>187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7" t="s">
        <v>175</v>
      </c>
      <c r="C45" s="238"/>
      <c r="D45" s="238"/>
      <c r="E45" s="238"/>
      <c r="F45" s="238"/>
      <c r="G45" s="238"/>
      <c r="H45" s="238"/>
      <c r="I45" s="238"/>
      <c r="J45" s="238"/>
      <c r="K45" s="238">
        <v>1824653</v>
      </c>
      <c r="L45" s="238"/>
      <c r="M45" s="238"/>
      <c r="N45" s="239"/>
      <c r="O45" s="238">
        <v>2354005</v>
      </c>
      <c r="P45" s="239"/>
      <c r="Q45" s="239">
        <v>1</v>
      </c>
      <c r="R45" s="239">
        <v>0.2901110512519367</v>
      </c>
      <c r="S45" s="238">
        <v>529352</v>
      </c>
      <c r="T45" s="250"/>
      <c r="AE45" s="1"/>
    </row>
    <row r="46" spans="2:31" ht="18.75" hidden="1" x14ac:dyDescent="0.3">
      <c r="B46" s="237" t="s">
        <v>176</v>
      </c>
      <c r="C46" s="238"/>
      <c r="D46" s="238"/>
      <c r="E46" s="238"/>
      <c r="F46" s="238"/>
      <c r="G46" s="238"/>
      <c r="H46" s="238"/>
      <c r="I46" s="238"/>
      <c r="J46" s="238"/>
      <c r="K46" s="238">
        <v>603938</v>
      </c>
      <c r="L46" s="238"/>
      <c r="M46" s="238"/>
      <c r="N46" s="239">
        <v>1</v>
      </c>
      <c r="O46" s="238">
        <v>936181</v>
      </c>
      <c r="P46" s="239">
        <v>1</v>
      </c>
      <c r="Q46" s="239">
        <v>0.39769711619134201</v>
      </c>
      <c r="R46" s="239">
        <v>0.55012766211101138</v>
      </c>
      <c r="S46" s="238">
        <v>332243</v>
      </c>
      <c r="T46" s="250"/>
      <c r="AE46" s="1" t="s">
        <v>177</v>
      </c>
    </row>
    <row r="47" spans="2:31" ht="15.75" hidden="1" x14ac:dyDescent="0.25">
      <c r="B47" s="240" t="s">
        <v>102</v>
      </c>
      <c r="C47" s="241"/>
      <c r="D47" s="241"/>
      <c r="E47" s="241"/>
      <c r="F47" s="241"/>
      <c r="G47" s="241"/>
      <c r="H47" s="241"/>
      <c r="I47" s="241"/>
      <c r="J47" s="241"/>
      <c r="K47" s="241">
        <v>276550.36166633503</v>
      </c>
      <c r="L47" s="241"/>
      <c r="M47" s="241"/>
      <c r="N47" s="242">
        <v>0.45791184139155844</v>
      </c>
      <c r="O47" s="241">
        <v>430252.45635520399</v>
      </c>
      <c r="P47" s="242">
        <v>0.4595825554622493</v>
      </c>
      <c r="Q47" s="242">
        <v>0.18277465695918402</v>
      </c>
      <c r="R47" s="242">
        <v>0.55578337978930015</v>
      </c>
      <c r="S47" s="241">
        <v>153702.09468886897</v>
      </c>
      <c r="T47" s="251"/>
      <c r="AE47" s="1" t="s">
        <v>178</v>
      </c>
    </row>
    <row r="48" spans="2:31" s="4" customFormat="1" hidden="1" x14ac:dyDescent="0.25">
      <c r="B48" s="243" t="s">
        <v>105</v>
      </c>
      <c r="C48" s="244"/>
      <c r="D48" s="244"/>
      <c r="E48" s="244"/>
      <c r="F48" s="244"/>
      <c r="G48" s="244"/>
      <c r="H48" s="244"/>
      <c r="I48" s="244"/>
      <c r="J48" s="244"/>
      <c r="K48" s="244">
        <v>327387.63833385095</v>
      </c>
      <c r="L48" s="244"/>
      <c r="M48" s="244"/>
      <c r="N48" s="247">
        <v>0.54208815860874948</v>
      </c>
      <c r="O48" s="244">
        <v>505927.5436448183</v>
      </c>
      <c r="P48" s="247">
        <v>0.54041637636826456</v>
      </c>
      <c r="Q48" s="247">
        <v>0.21492203442423372</v>
      </c>
      <c r="R48" s="245">
        <v>0.54534711884540576</v>
      </c>
      <c r="S48" s="246">
        <v>178539.90531096736</v>
      </c>
      <c r="T48" s="253"/>
      <c r="AE48" s="1" t="s">
        <v>179</v>
      </c>
    </row>
    <row r="49" spans="2:31" s="4" customFormat="1" hidden="1" x14ac:dyDescent="0.25">
      <c r="B49" s="248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8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AE51" s="1" t="s">
        <v>184</v>
      </c>
    </row>
    <row r="52" spans="2:31" s="4" customFormat="1" hidden="1" x14ac:dyDescent="0.25">
      <c r="B52" s="282" t="s">
        <v>185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7" t="s">
        <v>204</v>
      </c>
      <c r="C136" s="241">
        <v>456683</v>
      </c>
      <c r="D136" s="241">
        <v>800301</v>
      </c>
      <c r="E136" s="241">
        <v>1016781</v>
      </c>
      <c r="F136" s="241">
        <v>1041269</v>
      </c>
      <c r="G136" s="242">
        <f>F136/E136-1</f>
        <v>2.4083848931087504E-2</v>
      </c>
      <c r="H136" s="241">
        <f>F136-E136</f>
        <v>24488</v>
      </c>
      <c r="I136" s="242">
        <f>F136/F$136</f>
        <v>1</v>
      </c>
      <c r="J136" s="241">
        <v>1058434</v>
      </c>
      <c r="K136" s="242">
        <f>H136/H$136</f>
        <v>1</v>
      </c>
      <c r="L136" s="242">
        <f>J136/F136-1</f>
        <v>1.6484693196474609E-2</v>
      </c>
      <c r="M136" s="241">
        <f>J136-F136</f>
        <v>17165</v>
      </c>
      <c r="N136" s="242">
        <f>J136/C136-1</f>
        <v>1.3176557918731375</v>
      </c>
      <c r="O136" s="241">
        <f>J136-C136</f>
        <v>601751</v>
      </c>
      <c r="Q136" s="29"/>
      <c r="R136" s="81"/>
      <c r="Z136" s="1" t="s">
        <v>177</v>
      </c>
      <c r="AE136"/>
    </row>
    <row r="137" spans="1:31" s="4" customFormat="1" x14ac:dyDescent="0.25">
      <c r="B137" s="248" t="s">
        <v>46</v>
      </c>
      <c r="C137" s="265">
        <v>117997</v>
      </c>
      <c r="D137" s="265">
        <v>247584</v>
      </c>
      <c r="E137" s="265">
        <v>207208</v>
      </c>
      <c r="F137" s="265">
        <v>181512</v>
      </c>
      <c r="G137" s="271">
        <f t="shared" ref="G137:G146" si="12">F137/E137-1</f>
        <v>-0.12401065595922933</v>
      </c>
      <c r="H137" s="278">
        <f t="shared" ref="H137:H146" si="13">F137-E137</f>
        <v>-25696</v>
      </c>
      <c r="I137" s="273">
        <f t="shared" ref="I137:K146" si="14">F137/F$136</f>
        <v>0.17431806766551197</v>
      </c>
      <c r="J137" s="265">
        <v>161819</v>
      </c>
      <c r="K137" s="273">
        <f t="shared" si="14"/>
        <v>-1.049330284220843</v>
      </c>
      <c r="L137" s="273">
        <f t="shared" ref="L137:L146" si="15">J137/F137-1</f>
        <v>-0.10849420423994005</v>
      </c>
      <c r="M137" s="272">
        <f t="shared" ref="M137:M146" si="16">J137-F137</f>
        <v>-19693</v>
      </c>
      <c r="N137" s="271">
        <f t="shared" ref="N137:N146" si="17">J137/C137-1</f>
        <v>0.37138232327940535</v>
      </c>
      <c r="O137" s="265">
        <f t="shared" ref="O137:O146" si="18">J137-C137</f>
        <v>43822</v>
      </c>
      <c r="Q137" s="29"/>
      <c r="R137" s="81"/>
      <c r="Z137" s="1" t="s">
        <v>179</v>
      </c>
    </row>
    <row r="138" spans="1:31" s="4" customFormat="1" x14ac:dyDescent="0.25">
      <c r="B138" s="248" t="s">
        <v>47</v>
      </c>
      <c r="C138" s="265">
        <v>51760</v>
      </c>
      <c r="D138" s="265">
        <v>83468</v>
      </c>
      <c r="E138" s="265">
        <v>123951</v>
      </c>
      <c r="F138" s="265">
        <v>118966</v>
      </c>
      <c r="G138" s="271">
        <f t="shared" si="12"/>
        <v>-4.0217505304515511E-2</v>
      </c>
      <c r="H138" s="278">
        <f t="shared" si="13"/>
        <v>-4985</v>
      </c>
      <c r="I138" s="273">
        <f t="shared" si="14"/>
        <v>0.1142509764527706</v>
      </c>
      <c r="J138" s="265">
        <v>114660</v>
      </c>
      <c r="K138" s="273">
        <f t="shared" si="14"/>
        <v>-0.20356909506697157</v>
      </c>
      <c r="L138" s="273">
        <f t="shared" si="15"/>
        <v>-3.6195215439705497E-2</v>
      </c>
      <c r="M138" s="272">
        <f t="shared" si="16"/>
        <v>-4306</v>
      </c>
      <c r="N138" s="271">
        <f t="shared" si="17"/>
        <v>1.2152241112828439</v>
      </c>
      <c r="O138" s="265">
        <f t="shared" si="18"/>
        <v>62900</v>
      </c>
      <c r="Q138" s="29"/>
      <c r="R138" s="81"/>
      <c r="Z138" s="1"/>
    </row>
    <row r="139" spans="1:31" s="4" customFormat="1" x14ac:dyDescent="0.25">
      <c r="B139" s="248" t="s">
        <v>48</v>
      </c>
      <c r="C139" s="265">
        <v>2339</v>
      </c>
      <c r="D139" s="265">
        <v>4950</v>
      </c>
      <c r="E139" s="265">
        <v>6762</v>
      </c>
      <c r="F139" s="265">
        <v>20250</v>
      </c>
      <c r="G139" s="271">
        <f t="shared" si="12"/>
        <v>1.9946761313220942</v>
      </c>
      <c r="H139" s="278">
        <f t="shared" si="13"/>
        <v>13488</v>
      </c>
      <c r="I139" s="273">
        <f t="shared" si="14"/>
        <v>1.9447424248681178E-2</v>
      </c>
      <c r="J139" s="265">
        <v>11054</v>
      </c>
      <c r="K139" s="277">
        <f t="shared" si="14"/>
        <v>0.55080039202874875</v>
      </c>
      <c r="L139" s="273">
        <f t="shared" si="15"/>
        <v>-0.45412345679012345</v>
      </c>
      <c r="M139" s="272">
        <f t="shared" si="16"/>
        <v>-9196</v>
      </c>
      <c r="N139" s="271">
        <f t="shared" si="17"/>
        <v>3.725951261222745</v>
      </c>
      <c r="O139" s="265">
        <f t="shared" si="18"/>
        <v>8715</v>
      </c>
      <c r="Q139" s="29"/>
      <c r="R139" s="81"/>
      <c r="Z139" s="1"/>
    </row>
    <row r="140" spans="1:31" s="4" customFormat="1" x14ac:dyDescent="0.25">
      <c r="B140" s="248" t="s">
        <v>50</v>
      </c>
      <c r="C140" s="265">
        <v>103133</v>
      </c>
      <c r="D140" s="265">
        <v>181693</v>
      </c>
      <c r="E140" s="265">
        <v>342343</v>
      </c>
      <c r="F140" s="265">
        <v>341923</v>
      </c>
      <c r="G140" s="271">
        <f t="shared" si="12"/>
        <v>-1.2268397484394011E-3</v>
      </c>
      <c r="H140" s="278">
        <f t="shared" si="13"/>
        <v>-420</v>
      </c>
      <c r="I140" s="273">
        <f t="shared" si="14"/>
        <v>0.32837143908058342</v>
      </c>
      <c r="J140" s="265">
        <v>382237</v>
      </c>
      <c r="K140" s="273">
        <f t="shared" si="14"/>
        <v>-1.7151257758902319E-2</v>
      </c>
      <c r="L140" s="273">
        <f t="shared" si="15"/>
        <v>0.1179037385610211</v>
      </c>
      <c r="M140" s="272">
        <f t="shared" si="16"/>
        <v>40314</v>
      </c>
      <c r="N140" s="271">
        <f t="shared" si="17"/>
        <v>2.7062530906693301</v>
      </c>
      <c r="O140" s="265">
        <f t="shared" si="18"/>
        <v>279104</v>
      </c>
      <c r="Q140" s="29"/>
      <c r="R140" s="81"/>
      <c r="Z140" s="1"/>
    </row>
    <row r="141" spans="1:31" s="4" customFormat="1" x14ac:dyDescent="0.25">
      <c r="B141" s="248" t="s">
        <v>52</v>
      </c>
      <c r="C141" s="265">
        <v>30584</v>
      </c>
      <c r="D141" s="265">
        <v>44398</v>
      </c>
      <c r="E141" s="265">
        <v>48630</v>
      </c>
      <c r="F141" s="265">
        <v>55684</v>
      </c>
      <c r="G141" s="271">
        <f t="shared" si="12"/>
        <v>0.14505449311124829</v>
      </c>
      <c r="H141" s="278">
        <f t="shared" si="13"/>
        <v>7054</v>
      </c>
      <c r="I141" s="273">
        <f t="shared" si="14"/>
        <v>5.3477055400669757E-2</v>
      </c>
      <c r="J141" s="265">
        <v>49807</v>
      </c>
      <c r="K141" s="277">
        <f t="shared" si="14"/>
        <v>0.28805945769356417</v>
      </c>
      <c r="L141" s="273">
        <f t="shared" si="15"/>
        <v>-0.10554198692622652</v>
      </c>
      <c r="M141" s="272">
        <f t="shared" si="16"/>
        <v>-5877</v>
      </c>
      <c r="N141" s="271">
        <f t="shared" si="17"/>
        <v>0.62853125817420863</v>
      </c>
      <c r="O141" s="265">
        <f t="shared" si="18"/>
        <v>19223</v>
      </c>
      <c r="Q141" s="29"/>
      <c r="R141" s="81"/>
      <c r="Z141" s="1"/>
    </row>
    <row r="142" spans="1:31" s="4" customFormat="1" x14ac:dyDescent="0.25">
      <c r="B142" s="248" t="s">
        <v>53</v>
      </c>
      <c r="C142" s="265">
        <v>61571</v>
      </c>
      <c r="D142" s="265">
        <v>104557</v>
      </c>
      <c r="E142" s="265">
        <v>134886</v>
      </c>
      <c r="F142" s="265">
        <v>146430</v>
      </c>
      <c r="G142" s="271">
        <f t="shared" si="12"/>
        <v>8.5583381522174262E-2</v>
      </c>
      <c r="H142" s="278">
        <f t="shared" si="13"/>
        <v>11544</v>
      </c>
      <c r="I142" s="273">
        <f t="shared" si="14"/>
        <v>0.14062648556713012</v>
      </c>
      <c r="J142" s="265">
        <v>156566</v>
      </c>
      <c r="K142" s="273">
        <f t="shared" si="14"/>
        <v>0.47141457040182949</v>
      </c>
      <c r="L142" s="273">
        <f t="shared" si="15"/>
        <v>6.9220788089872309E-2</v>
      </c>
      <c r="M142" s="272">
        <f t="shared" si="16"/>
        <v>10136</v>
      </c>
      <c r="N142" s="271">
        <f t="shared" si="17"/>
        <v>1.5428529664939665</v>
      </c>
      <c r="O142" s="265">
        <f t="shared" si="18"/>
        <v>94995</v>
      </c>
      <c r="Q142" s="29"/>
      <c r="R142" s="81"/>
      <c r="Z142" s="1"/>
    </row>
    <row r="143" spans="1:31" s="4" customFormat="1" x14ac:dyDescent="0.25">
      <c r="B143" s="248" t="s">
        <v>51</v>
      </c>
      <c r="C143" s="265">
        <v>16023</v>
      </c>
      <c r="D143" s="265">
        <v>21732</v>
      </c>
      <c r="E143" s="265">
        <v>33809</v>
      </c>
      <c r="F143" s="265">
        <v>37722</v>
      </c>
      <c r="G143" s="271">
        <f t="shared" si="12"/>
        <v>0.11573841284864983</v>
      </c>
      <c r="H143" s="278">
        <f t="shared" si="13"/>
        <v>3913</v>
      </c>
      <c r="I143" s="273">
        <f t="shared" si="14"/>
        <v>3.6226950000432162E-2</v>
      </c>
      <c r="J143" s="265">
        <v>35821</v>
      </c>
      <c r="K143" s="277">
        <f t="shared" si="14"/>
        <v>0.15979255145377327</v>
      </c>
      <c r="L143" s="273">
        <f t="shared" si="15"/>
        <v>-5.0394994963151474E-2</v>
      </c>
      <c r="M143" s="272">
        <f t="shared" si="16"/>
        <v>-1901</v>
      </c>
      <c r="N143" s="271">
        <f t="shared" si="17"/>
        <v>1.2355988266866378</v>
      </c>
      <c r="O143" s="265">
        <f t="shared" si="18"/>
        <v>19798</v>
      </c>
      <c r="Q143" s="29"/>
      <c r="R143" s="81"/>
      <c r="Z143" s="1"/>
    </row>
    <row r="144" spans="1:31" s="4" customFormat="1" x14ac:dyDescent="0.25">
      <c r="B144" s="248" t="s">
        <v>54</v>
      </c>
      <c r="C144" s="265">
        <v>26839</v>
      </c>
      <c r="D144" s="265">
        <v>45216</v>
      </c>
      <c r="E144" s="265">
        <v>29061</v>
      </c>
      <c r="F144" s="265">
        <v>32018</v>
      </c>
      <c r="G144" s="271">
        <f t="shared" si="12"/>
        <v>0.10175148824885594</v>
      </c>
      <c r="H144" s="278">
        <f t="shared" si="13"/>
        <v>2957</v>
      </c>
      <c r="I144" s="273">
        <f t="shared" si="14"/>
        <v>3.0749018745396241E-2</v>
      </c>
      <c r="J144" s="265">
        <v>29188</v>
      </c>
      <c r="K144" s="273">
        <f t="shared" si="14"/>
        <v>0.12075302188827181</v>
      </c>
      <c r="L144" s="273">
        <f t="shared" si="15"/>
        <v>-8.838778187269658E-2</v>
      </c>
      <c r="M144" s="272">
        <f t="shared" si="16"/>
        <v>-2830</v>
      </c>
      <c r="N144" s="271">
        <f t="shared" si="17"/>
        <v>8.752188978724984E-2</v>
      </c>
      <c r="O144" s="265">
        <f t="shared" si="18"/>
        <v>2349</v>
      </c>
      <c r="Q144" s="29"/>
      <c r="R144" s="81"/>
      <c r="Z144" s="1"/>
    </row>
    <row r="145" spans="2:31" s="4" customFormat="1" x14ac:dyDescent="0.25">
      <c r="B145" s="248" t="s">
        <v>49</v>
      </c>
      <c r="C145" s="265">
        <v>24273</v>
      </c>
      <c r="D145" s="265">
        <v>26311</v>
      </c>
      <c r="E145" s="265">
        <v>32375</v>
      </c>
      <c r="F145" s="265">
        <v>47068</v>
      </c>
      <c r="G145" s="271">
        <f t="shared" si="12"/>
        <v>0.45383783783783782</v>
      </c>
      <c r="H145" s="278">
        <f t="shared" si="13"/>
        <v>14693</v>
      </c>
      <c r="I145" s="273">
        <f t="shared" si="14"/>
        <v>4.5202536520342007E-2</v>
      </c>
      <c r="J145" s="265">
        <v>61312</v>
      </c>
      <c r="K145" s="277">
        <f t="shared" si="14"/>
        <v>0.60000816726559947</v>
      </c>
      <c r="L145" s="273">
        <f t="shared" si="15"/>
        <v>0.30262598793235318</v>
      </c>
      <c r="M145" s="272">
        <f t="shared" si="16"/>
        <v>14244</v>
      </c>
      <c r="N145" s="271">
        <f t="shared" si="17"/>
        <v>1.5259341655337204</v>
      </c>
      <c r="O145" s="265">
        <f t="shared" si="18"/>
        <v>37039</v>
      </c>
      <c r="Q145" s="29"/>
      <c r="R145" s="81"/>
      <c r="Z145" s="1"/>
    </row>
    <row r="146" spans="2:31" s="4" customFormat="1" x14ac:dyDescent="0.25">
      <c r="B146" s="248" t="s">
        <v>205</v>
      </c>
      <c r="C146" s="265">
        <f>C136-SUM(C137:C145)</f>
        <v>22164</v>
      </c>
      <c r="D146" s="265">
        <f>D136-SUM(D137:D145)</f>
        <v>40392</v>
      </c>
      <c r="E146" s="265">
        <f>E136-SUM(E137:E145)</f>
        <v>57756</v>
      </c>
      <c r="F146" s="265">
        <f>F136-SUM(F137:F145)</f>
        <v>59696</v>
      </c>
      <c r="G146" s="271">
        <f t="shared" si="12"/>
        <v>3.3589583766188813E-2</v>
      </c>
      <c r="H146" s="278">
        <f t="shared" si="13"/>
        <v>1940</v>
      </c>
      <c r="I146" s="273">
        <f t="shared" si="14"/>
        <v>5.7330046318482542E-2</v>
      </c>
      <c r="J146" s="265">
        <f>J136-SUM(J137:J145)</f>
        <v>55970</v>
      </c>
      <c r="K146" s="273">
        <f t="shared" si="14"/>
        <v>7.9222476314929763E-2</v>
      </c>
      <c r="L146" s="273">
        <f t="shared" si="15"/>
        <v>-6.2416242294291102E-2</v>
      </c>
      <c r="M146" s="272">
        <f t="shared" si="16"/>
        <v>-3726</v>
      </c>
      <c r="N146" s="271">
        <f t="shared" si="17"/>
        <v>1.5252661974372859</v>
      </c>
      <c r="O146" s="265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Z147" s="1" t="s">
        <v>184</v>
      </c>
    </row>
    <row r="148" spans="2:31" s="4" customFormat="1" x14ac:dyDescent="0.25">
      <c r="B148" s="173" t="s">
        <v>185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4175-9A50-467E-9D5D-0143004596E7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36"/>
      <c r="H1" s="236"/>
      <c r="I1" s="236"/>
      <c r="K1" s="236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4" t="s">
        <v>263</v>
      </c>
      <c r="D5" s="254" t="s">
        <v>264</v>
      </c>
      <c r="E5" s="254" t="s">
        <v>265</v>
      </c>
      <c r="F5" s="255" t="str">
        <f>CONCATENATE("%/s total Tenerife ",RIGHT(E5,4))</f>
        <v>%/s total Tenerife 2022</v>
      </c>
      <c r="G5" s="254" t="s">
        <v>266</v>
      </c>
      <c r="H5" s="255" t="str">
        <f>CONCATENATE("var. ",RIGHT(G5,2),"/",RIGHT(E5,2))</f>
        <v>var. 23/22</v>
      </c>
      <c r="I5" s="255" t="str">
        <f>CONCATENATE("dif. ",RIGHT(G5,2),"/",RIGHT(E5,2))</f>
        <v>dif. 23/22</v>
      </c>
      <c r="J5" s="255" t="str">
        <f>CONCATENATE("%/s total Tenerife ",RIGHT(G5,4))</f>
        <v>%/s total Tenerife 2023</v>
      </c>
      <c r="K5" s="254" t="s">
        <v>267</v>
      </c>
      <c r="L5" s="255" t="str">
        <f>CONCATENATE("var. ",RIGHT(K5,2),"/",RIGHT(G5,2))</f>
        <v>var. 24/23</v>
      </c>
      <c r="M5" s="255" t="str">
        <f>CONCATENATE("dif. ",RIGHT(K5,2),"/",RIGHT(G5,2))</f>
        <v>dif. 24/23</v>
      </c>
      <c r="N5" s="255" t="str">
        <f>CONCATENATE("%/s total Tenerife ",RIGHT(K5,4))</f>
        <v>%/s total Tenerife 2024</v>
      </c>
      <c r="O5" s="254" t="s">
        <v>268</v>
      </c>
      <c r="P5" s="255" t="str">
        <f>CONCATENATE("var. ",RIGHT(O5,2),"/",RIGHT(K5,2))</f>
        <v>var. 25/24</v>
      </c>
      <c r="Q5" s="255" t="str">
        <f>CONCATENATE("dif. ",RIGHT(O5,2),"/",RIGHT(K5,2))</f>
        <v>dif. 25/24</v>
      </c>
      <c r="R5" s="255" t="str">
        <f>CONCATENATE("var. ",RIGHT(O5,2),"/",RIGHT(C5,2))</f>
        <v>var. 25/20</v>
      </c>
      <c r="S5" s="255" t="str">
        <f>CONCATENATE("dif. ",RIGHT(O5,2),"/",RIGHT(C5,2))</f>
        <v>dif. 25/20</v>
      </c>
      <c r="T5" s="255" t="str">
        <f>CONCATENATE("%/s total Tenerife ",RIGHT(O5,4))</f>
        <v>%/s total Tenerife 2025</v>
      </c>
      <c r="AE5" s="1"/>
    </row>
    <row r="6" spans="1:31" ht="18.75" x14ac:dyDescent="0.3">
      <c r="A6" s="4"/>
      <c r="B6" s="237" t="s">
        <v>204</v>
      </c>
      <c r="C6" s="256">
        <v>89051</v>
      </c>
      <c r="D6" s="256">
        <v>37488</v>
      </c>
      <c r="E6" s="256">
        <v>143478</v>
      </c>
      <c r="F6" s="257">
        <f>E6/$E$6</f>
        <v>1</v>
      </c>
      <c r="G6" s="256">
        <v>171406</v>
      </c>
      <c r="H6" s="257">
        <f>G6/E6-1</f>
        <v>0.19465005087888043</v>
      </c>
      <c r="I6" s="256">
        <f>G6-E6</f>
        <v>27928</v>
      </c>
      <c r="J6" s="257">
        <f>G6/$G$6</f>
        <v>1</v>
      </c>
      <c r="K6" s="256">
        <v>166883</v>
      </c>
      <c r="L6" s="257">
        <f>K6/G6-1</f>
        <v>-2.6387641039403498E-2</v>
      </c>
      <c r="M6" s="256">
        <f>K6-G6</f>
        <v>-4523</v>
      </c>
      <c r="N6" s="257">
        <f>K6/$K$6</f>
        <v>1</v>
      </c>
      <c r="O6" s="256">
        <v>174290</v>
      </c>
      <c r="P6" s="257">
        <f>O6/K6-1</f>
        <v>4.4384389062996243E-2</v>
      </c>
      <c r="Q6" s="256">
        <f>O6-K6</f>
        <v>7407</v>
      </c>
      <c r="R6" s="257">
        <f>IFERROR(O6/C6-1,"-")</f>
        <v>0.95719306914015556</v>
      </c>
      <c r="S6" s="256">
        <f>O6-C6</f>
        <v>85239</v>
      </c>
      <c r="T6" s="257">
        <f>O6/$O$6</f>
        <v>1</v>
      </c>
      <c r="V6" s="29"/>
      <c r="W6" s="81"/>
      <c r="AE6" s="1" t="s">
        <v>177</v>
      </c>
    </row>
    <row r="7" spans="1:31" s="4" customFormat="1" x14ac:dyDescent="0.25">
      <c r="B7" s="248" t="s">
        <v>46</v>
      </c>
      <c r="C7" s="265">
        <v>10899</v>
      </c>
      <c r="D7" s="265">
        <v>14107</v>
      </c>
      <c r="E7" s="265">
        <v>24078</v>
      </c>
      <c r="F7" s="271">
        <f t="shared" ref="F7:F16" si="0">E7/$E$6</f>
        <v>0.16781666875757956</v>
      </c>
      <c r="G7" s="265">
        <v>24359</v>
      </c>
      <c r="H7" s="273">
        <f>G7/E7-1</f>
        <v>1.1670404518647759E-2</v>
      </c>
      <c r="I7" s="272">
        <f>G7-E7</f>
        <v>281</v>
      </c>
      <c r="J7" s="271">
        <f>G7/$G$6</f>
        <v>0.14211287819562909</v>
      </c>
      <c r="K7" s="265">
        <v>22047</v>
      </c>
      <c r="L7" s="273">
        <f>K7/G7-1</f>
        <v>-9.4913584301490217E-2</v>
      </c>
      <c r="M7" s="272">
        <f>K7-G7</f>
        <v>-2312</v>
      </c>
      <c r="N7" s="271">
        <f>K7/$K$6</f>
        <v>0.13211052054433345</v>
      </c>
      <c r="O7" s="265">
        <v>19855</v>
      </c>
      <c r="P7" s="273">
        <f>O7/K7-1</f>
        <v>-9.9423957908105431E-2</v>
      </c>
      <c r="Q7" s="272">
        <f>O7-K7</f>
        <v>-2192</v>
      </c>
      <c r="R7" s="273">
        <f t="shared" ref="R7:R16" si="1">IFERROR(O7/C7-1,"-")</f>
        <v>0.82172676392329569</v>
      </c>
      <c r="S7" s="272">
        <f t="shared" ref="S7:S16" si="2">O7-C7</f>
        <v>8956</v>
      </c>
      <c r="T7" s="271">
        <f>O7/$O$6</f>
        <v>0.1139193298525446</v>
      </c>
      <c r="V7" s="29"/>
      <c r="W7" s="81"/>
      <c r="AE7" s="1" t="s">
        <v>179</v>
      </c>
    </row>
    <row r="8" spans="1:31" s="4" customFormat="1" x14ac:dyDescent="0.25">
      <c r="B8" s="248" t="s">
        <v>47</v>
      </c>
      <c r="C8" s="265">
        <v>8874</v>
      </c>
      <c r="D8" s="265">
        <v>2643</v>
      </c>
      <c r="E8" s="265">
        <v>17554</v>
      </c>
      <c r="F8" s="271">
        <f t="shared" si="0"/>
        <v>0.12234628305384798</v>
      </c>
      <c r="G8" s="265">
        <v>18307</v>
      </c>
      <c r="H8" s="273">
        <f t="shared" ref="H8:H16" si="3">G8/E8-1</f>
        <v>4.2896205992936087E-2</v>
      </c>
      <c r="I8" s="272">
        <f t="shared" ref="I8:I16" si="4">G8-E8</f>
        <v>753</v>
      </c>
      <c r="J8" s="271">
        <f t="shared" ref="J8:J16" si="5">G8/$G$6</f>
        <v>0.10680489597797044</v>
      </c>
      <c r="K8" s="265">
        <v>15516</v>
      </c>
      <c r="L8" s="273">
        <f t="shared" ref="L8:L16" si="6">K8/G8-1</f>
        <v>-0.15245534495001911</v>
      </c>
      <c r="M8" s="272">
        <f t="shared" ref="M8:M16" si="7">K8-G8</f>
        <v>-2791</v>
      </c>
      <c r="N8" s="271">
        <f t="shared" ref="N8:N16" si="8">K8/$K$6</f>
        <v>9.2975318037187726E-2</v>
      </c>
      <c r="O8" s="265">
        <v>17579</v>
      </c>
      <c r="P8" s="273">
        <f t="shared" ref="P8:P16" si="9">O8/K8-1</f>
        <v>0.13295952565094105</v>
      </c>
      <c r="Q8" s="272">
        <f t="shared" ref="Q8:Q16" si="10">O8-K8</f>
        <v>2063</v>
      </c>
      <c r="R8" s="273">
        <f t="shared" si="1"/>
        <v>0.98095560063105691</v>
      </c>
      <c r="S8" s="272">
        <f t="shared" si="2"/>
        <v>8705</v>
      </c>
      <c r="T8" s="271">
        <f t="shared" ref="T8:T16" si="11">O8/$O$6</f>
        <v>0.10086063457455964</v>
      </c>
      <c r="V8" s="29"/>
      <c r="W8" s="81"/>
      <c r="AE8" s="1"/>
    </row>
    <row r="9" spans="1:31" s="4" customFormat="1" x14ac:dyDescent="0.25">
      <c r="B9" s="248" t="s">
        <v>48</v>
      </c>
      <c r="C9" s="265">
        <v>585</v>
      </c>
      <c r="D9" s="265">
        <v>280</v>
      </c>
      <c r="E9" s="265">
        <v>762</v>
      </c>
      <c r="F9" s="266">
        <f t="shared" si="0"/>
        <v>5.3109187471249951E-3</v>
      </c>
      <c r="G9" s="265">
        <v>2287</v>
      </c>
      <c r="H9" s="277">
        <f t="shared" si="3"/>
        <v>2.0013123359580054</v>
      </c>
      <c r="I9" s="268">
        <f t="shared" si="4"/>
        <v>1525</v>
      </c>
      <c r="J9" s="266">
        <f t="shared" si="5"/>
        <v>1.3342590107697514E-2</v>
      </c>
      <c r="K9" s="265">
        <v>1687</v>
      </c>
      <c r="L9" s="273">
        <f t="shared" si="6"/>
        <v>-0.26235242675994752</v>
      </c>
      <c r="M9" s="272">
        <f t="shared" si="7"/>
        <v>-600</v>
      </c>
      <c r="N9" s="271">
        <f t="shared" si="8"/>
        <v>1.0108878675479228E-2</v>
      </c>
      <c r="O9" s="265">
        <v>1062</v>
      </c>
      <c r="P9" s="273">
        <f t="shared" si="9"/>
        <v>-0.37048014226437465</v>
      </c>
      <c r="Q9" s="272">
        <f t="shared" si="10"/>
        <v>-625</v>
      </c>
      <c r="R9" s="273">
        <f t="shared" si="1"/>
        <v>0.81538461538461537</v>
      </c>
      <c r="S9" s="272">
        <f t="shared" si="2"/>
        <v>477</v>
      </c>
      <c r="T9" s="271">
        <f t="shared" si="11"/>
        <v>6.0932927878822648E-3</v>
      </c>
      <c r="V9" s="29"/>
      <c r="W9" s="81"/>
      <c r="AE9" s="1"/>
    </row>
    <row r="10" spans="1:31" s="4" customFormat="1" x14ac:dyDescent="0.25">
      <c r="B10" s="248" t="s">
        <v>50</v>
      </c>
      <c r="C10" s="265">
        <v>38308</v>
      </c>
      <c r="D10" s="265">
        <v>6431</v>
      </c>
      <c r="E10" s="265">
        <v>59577</v>
      </c>
      <c r="F10" s="271">
        <f t="shared" si="0"/>
        <v>0.41523439133525697</v>
      </c>
      <c r="G10" s="265">
        <v>71525</v>
      </c>
      <c r="H10" s="273">
        <f t="shared" si="3"/>
        <v>0.20054719103009555</v>
      </c>
      <c r="I10" s="272">
        <f t="shared" si="4"/>
        <v>11948</v>
      </c>
      <c r="J10" s="271">
        <f t="shared" si="5"/>
        <v>0.41728410907436148</v>
      </c>
      <c r="K10" s="265">
        <v>69868</v>
      </c>
      <c r="L10" s="273">
        <f t="shared" si="6"/>
        <v>-2.3166724921356185E-2</v>
      </c>
      <c r="M10" s="272">
        <f t="shared" si="7"/>
        <v>-1657</v>
      </c>
      <c r="N10" s="271">
        <f t="shared" si="8"/>
        <v>0.41866457338374791</v>
      </c>
      <c r="O10" s="265">
        <v>77800</v>
      </c>
      <c r="P10" s="273">
        <f t="shared" si="9"/>
        <v>0.11352836777924091</v>
      </c>
      <c r="Q10" s="272">
        <f t="shared" si="10"/>
        <v>7932</v>
      </c>
      <c r="R10" s="273">
        <f t="shared" si="1"/>
        <v>1.0309073822700219</v>
      </c>
      <c r="S10" s="272">
        <f t="shared" si="2"/>
        <v>39492</v>
      </c>
      <c r="T10" s="271">
        <f>O10/$O$6</f>
        <v>0.44638246600493431</v>
      </c>
      <c r="V10" s="29"/>
      <c r="W10" s="81"/>
      <c r="AE10" s="1"/>
    </row>
    <row r="11" spans="1:31" s="4" customFormat="1" x14ac:dyDescent="0.25">
      <c r="B11" s="248" t="s">
        <v>52</v>
      </c>
      <c r="C11" s="265">
        <v>5757</v>
      </c>
      <c r="D11" s="265">
        <v>345</v>
      </c>
      <c r="E11" s="265">
        <v>6079</v>
      </c>
      <c r="F11" s="266">
        <f t="shared" si="0"/>
        <v>4.2368864913087723E-2</v>
      </c>
      <c r="G11" s="265">
        <v>8471</v>
      </c>
      <c r="H11" s="277">
        <f t="shared" si="3"/>
        <v>0.39348577068596802</v>
      </c>
      <c r="I11" s="268">
        <f t="shared" si="4"/>
        <v>2392</v>
      </c>
      <c r="J11" s="266">
        <f t="shared" si="5"/>
        <v>4.9420673722040072E-2</v>
      </c>
      <c r="K11" s="265">
        <v>8394</v>
      </c>
      <c r="L11" s="273">
        <f t="shared" si="6"/>
        <v>-9.0898359107542959E-3</v>
      </c>
      <c r="M11" s="272">
        <f t="shared" si="7"/>
        <v>-77</v>
      </c>
      <c r="N11" s="271">
        <f t="shared" si="8"/>
        <v>5.0298712271471632E-2</v>
      </c>
      <c r="O11" s="265">
        <v>9343</v>
      </c>
      <c r="P11" s="273">
        <f t="shared" si="9"/>
        <v>0.113056945437217</v>
      </c>
      <c r="Q11" s="272">
        <f t="shared" si="10"/>
        <v>949</v>
      </c>
      <c r="R11" s="273">
        <f t="shared" si="1"/>
        <v>0.62289386833420179</v>
      </c>
      <c r="S11" s="272">
        <f t="shared" si="2"/>
        <v>3586</v>
      </c>
      <c r="T11" s="271">
        <f t="shared" si="11"/>
        <v>5.3606058867404903E-2</v>
      </c>
      <c r="V11" s="29"/>
      <c r="W11" s="81"/>
      <c r="AE11" s="1"/>
    </row>
    <row r="12" spans="1:31" s="4" customFormat="1" x14ac:dyDescent="0.25">
      <c r="B12" s="248" t="s">
        <v>53</v>
      </c>
      <c r="C12" s="265">
        <v>13225</v>
      </c>
      <c r="D12" s="265">
        <v>9465</v>
      </c>
      <c r="E12" s="265">
        <v>19703</v>
      </c>
      <c r="F12" s="271">
        <f t="shared" si="0"/>
        <v>0.13732418907428318</v>
      </c>
      <c r="G12" s="265">
        <v>27288</v>
      </c>
      <c r="H12" s="273">
        <f t="shared" si="3"/>
        <v>0.38496675633152311</v>
      </c>
      <c r="I12" s="272">
        <f t="shared" si="4"/>
        <v>7585</v>
      </c>
      <c r="J12" s="271">
        <f t="shared" si="5"/>
        <v>0.15920096145992554</v>
      </c>
      <c r="K12" s="265">
        <v>27305</v>
      </c>
      <c r="L12" s="273">
        <f t="shared" si="6"/>
        <v>6.2298446203468139E-4</v>
      </c>
      <c r="M12" s="272">
        <f t="shared" si="7"/>
        <v>17</v>
      </c>
      <c r="N12" s="271">
        <f t="shared" si="8"/>
        <v>0.16361762432362792</v>
      </c>
      <c r="O12" s="265">
        <v>28196</v>
      </c>
      <c r="P12" s="273">
        <f t="shared" si="9"/>
        <v>3.2631386193004985E-2</v>
      </c>
      <c r="Q12" s="272">
        <f t="shared" si="10"/>
        <v>891</v>
      </c>
      <c r="R12" s="273">
        <f t="shared" si="1"/>
        <v>1.132022684310019</v>
      </c>
      <c r="S12" s="272">
        <f t="shared" si="2"/>
        <v>14971</v>
      </c>
      <c r="T12" s="271">
        <f t="shared" si="11"/>
        <v>0.16177634976189109</v>
      </c>
      <c r="V12" s="29"/>
      <c r="W12" s="81"/>
      <c r="AE12" s="1"/>
    </row>
    <row r="13" spans="1:31" s="4" customFormat="1" x14ac:dyDescent="0.25">
      <c r="B13" s="248" t="s">
        <v>51</v>
      </c>
      <c r="C13" s="265">
        <v>3215</v>
      </c>
      <c r="D13" s="265">
        <v>1664</v>
      </c>
      <c r="E13" s="265">
        <v>4717</v>
      </c>
      <c r="F13" s="266">
        <f t="shared" si="0"/>
        <v>3.2876120380824936E-2</v>
      </c>
      <c r="G13" s="265">
        <v>9305</v>
      </c>
      <c r="H13" s="277">
        <f t="shared" si="3"/>
        <v>0.97265210939156233</v>
      </c>
      <c r="I13" s="268">
        <f t="shared" si="4"/>
        <v>4588</v>
      </c>
      <c r="J13" s="266">
        <f t="shared" si="5"/>
        <v>5.428631436472469E-2</v>
      </c>
      <c r="K13" s="265">
        <v>7737</v>
      </c>
      <c r="L13" s="273">
        <f t="shared" si="6"/>
        <v>-0.16851155292853304</v>
      </c>
      <c r="M13" s="272">
        <f t="shared" si="7"/>
        <v>-1568</v>
      </c>
      <c r="N13" s="271">
        <f t="shared" si="8"/>
        <v>4.6361822354583748E-2</v>
      </c>
      <c r="O13" s="265">
        <v>7055</v>
      </c>
      <c r="P13" s="273">
        <f t="shared" si="9"/>
        <v>-8.8147860928008304E-2</v>
      </c>
      <c r="Q13" s="272">
        <f t="shared" si="10"/>
        <v>-682</v>
      </c>
      <c r="R13" s="273">
        <f t="shared" si="1"/>
        <v>1.1944012441679628</v>
      </c>
      <c r="S13" s="272">
        <f t="shared" si="2"/>
        <v>3840</v>
      </c>
      <c r="T13" s="271">
        <f t="shared" si="11"/>
        <v>4.0478512823455159E-2</v>
      </c>
      <c r="V13" s="29"/>
      <c r="W13" s="81"/>
      <c r="AE13" s="1"/>
    </row>
    <row r="14" spans="1:31" s="4" customFormat="1" x14ac:dyDescent="0.25">
      <c r="B14" s="248" t="s">
        <v>54</v>
      </c>
      <c r="C14" s="265">
        <v>866</v>
      </c>
      <c r="D14" s="265">
        <v>1519</v>
      </c>
      <c r="E14" s="265">
        <v>2259</v>
      </c>
      <c r="F14" s="271">
        <f t="shared" si="0"/>
        <v>1.5744574081043784E-2</v>
      </c>
      <c r="G14" s="265">
        <v>2816</v>
      </c>
      <c r="H14" s="273">
        <f t="shared" si="3"/>
        <v>0.24656927844178833</v>
      </c>
      <c r="I14" s="272">
        <f t="shared" si="4"/>
        <v>557</v>
      </c>
      <c r="J14" s="271">
        <f t="shared" si="5"/>
        <v>1.6428829795923128E-2</v>
      </c>
      <c r="K14" s="265">
        <v>2310</v>
      </c>
      <c r="L14" s="273">
        <f t="shared" si="6"/>
        <v>-0.1796875</v>
      </c>
      <c r="M14" s="272">
        <f t="shared" si="7"/>
        <v>-506</v>
      </c>
      <c r="N14" s="271">
        <f t="shared" si="8"/>
        <v>1.3842033041112636E-2</v>
      </c>
      <c r="O14" s="265">
        <v>2730</v>
      </c>
      <c r="P14" s="273">
        <f t="shared" si="9"/>
        <v>0.18181818181818188</v>
      </c>
      <c r="Q14" s="272">
        <f t="shared" si="10"/>
        <v>420</v>
      </c>
      <c r="R14" s="273">
        <f t="shared" si="1"/>
        <v>2.1524249422632793</v>
      </c>
      <c r="S14" s="272">
        <f t="shared" si="2"/>
        <v>1864</v>
      </c>
      <c r="T14" s="271">
        <f t="shared" si="11"/>
        <v>1.5663549256985484E-2</v>
      </c>
      <c r="V14" s="29"/>
      <c r="W14" s="81"/>
      <c r="AE14" s="1"/>
    </row>
    <row r="15" spans="1:31" s="4" customFormat="1" x14ac:dyDescent="0.25">
      <c r="B15" s="248" t="s">
        <v>49</v>
      </c>
      <c r="C15" s="265">
        <v>3282</v>
      </c>
      <c r="D15" s="265">
        <v>68</v>
      </c>
      <c r="E15" s="265">
        <v>3156</v>
      </c>
      <c r="F15" s="266">
        <f t="shared" si="0"/>
        <v>2.199640362982478E-2</v>
      </c>
      <c r="G15" s="265">
        <v>1676</v>
      </c>
      <c r="H15" s="277">
        <f t="shared" si="3"/>
        <v>-0.46894803548795949</v>
      </c>
      <c r="I15" s="268">
        <f t="shared" si="4"/>
        <v>-1480</v>
      </c>
      <c r="J15" s="266">
        <f t="shared" si="5"/>
        <v>9.777954097289477E-3</v>
      </c>
      <c r="K15" s="265">
        <v>7410</v>
      </c>
      <c r="L15" s="273">
        <f t="shared" si="6"/>
        <v>3.421241050119332</v>
      </c>
      <c r="M15" s="272">
        <f t="shared" si="7"/>
        <v>5734</v>
      </c>
      <c r="N15" s="271">
        <f t="shared" si="8"/>
        <v>4.440236572928339E-2</v>
      </c>
      <c r="O15" s="265">
        <v>5841</v>
      </c>
      <c r="P15" s="273">
        <f t="shared" si="9"/>
        <v>-0.21174089068825908</v>
      </c>
      <c r="Q15" s="272">
        <f t="shared" si="10"/>
        <v>-1569</v>
      </c>
      <c r="R15" s="273">
        <f t="shared" si="1"/>
        <v>0.77970749542961615</v>
      </c>
      <c r="S15" s="272">
        <f t="shared" si="2"/>
        <v>2559</v>
      </c>
      <c r="T15" s="271">
        <f t="shared" si="11"/>
        <v>3.3513110333352455E-2</v>
      </c>
      <c r="V15" s="29"/>
      <c r="W15" s="81"/>
      <c r="AE15" s="1"/>
    </row>
    <row r="16" spans="1:31" s="4" customFormat="1" x14ac:dyDescent="0.25">
      <c r="B16" s="248" t="s">
        <v>205</v>
      </c>
      <c r="C16" s="265">
        <f>C6-SUM(C7:C15)</f>
        <v>4040</v>
      </c>
      <c r="D16" s="265">
        <f>D6-SUM(D7:D15)</f>
        <v>966</v>
      </c>
      <c r="E16" s="265">
        <f>E6-SUM(E7:E15)</f>
        <v>5593</v>
      </c>
      <c r="F16" s="271">
        <f t="shared" si="0"/>
        <v>3.8981586027126112E-2</v>
      </c>
      <c r="G16" s="265">
        <f>G6-SUM(G7:G15)</f>
        <v>5372</v>
      </c>
      <c r="H16" s="273">
        <f t="shared" si="3"/>
        <v>-3.951367781155013E-2</v>
      </c>
      <c r="I16" s="272">
        <f t="shared" si="4"/>
        <v>-221</v>
      </c>
      <c r="J16" s="271">
        <f t="shared" si="5"/>
        <v>3.1340793204438583E-2</v>
      </c>
      <c r="K16" s="265">
        <f>K6-SUM(K7:K15)</f>
        <v>4609</v>
      </c>
      <c r="L16" s="273">
        <f t="shared" si="6"/>
        <v>-0.14203276247207741</v>
      </c>
      <c r="M16" s="272">
        <f t="shared" si="7"/>
        <v>-763</v>
      </c>
      <c r="N16" s="271">
        <f t="shared" si="8"/>
        <v>2.7618151639172354E-2</v>
      </c>
      <c r="O16" s="265">
        <f>O6-SUM(O7:O15)</f>
        <v>4829</v>
      </c>
      <c r="P16" s="273">
        <f t="shared" si="9"/>
        <v>4.7732696897374804E-2</v>
      </c>
      <c r="Q16" s="272">
        <f t="shared" si="10"/>
        <v>220</v>
      </c>
      <c r="R16" s="273">
        <f t="shared" si="1"/>
        <v>0.19529702970297036</v>
      </c>
      <c r="S16" s="272">
        <f t="shared" si="2"/>
        <v>789</v>
      </c>
      <c r="T16" s="271">
        <f t="shared" si="11"/>
        <v>2.7706695736990073E-2</v>
      </c>
      <c r="V16" s="29"/>
      <c r="W16" s="81"/>
      <c r="AE16" s="1"/>
    </row>
    <row r="17" spans="2:31" s="4" customFormat="1" ht="7.5" customHeight="1" x14ac:dyDescent="0.25"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AE17" s="1" t="s">
        <v>184</v>
      </c>
    </row>
    <row r="18" spans="2:31" s="4" customFormat="1" x14ac:dyDescent="0.25">
      <c r="B18" s="173" t="s">
        <v>185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3" t="s">
        <v>187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7" t="s">
        <v>175</v>
      </c>
      <c r="C45" s="238"/>
      <c r="D45" s="238"/>
      <c r="E45" s="238"/>
      <c r="F45" s="238"/>
      <c r="G45" s="238"/>
      <c r="H45" s="238"/>
      <c r="I45" s="238"/>
      <c r="J45" s="238"/>
      <c r="K45" s="238">
        <v>1824653</v>
      </c>
      <c r="L45" s="238"/>
      <c r="M45" s="238"/>
      <c r="N45" s="239"/>
      <c r="O45" s="238">
        <v>2354005</v>
      </c>
      <c r="P45" s="239"/>
      <c r="Q45" s="239">
        <v>1</v>
      </c>
      <c r="R45" s="239">
        <v>0.2901110512519367</v>
      </c>
      <c r="S45" s="238">
        <v>529352</v>
      </c>
      <c r="T45" s="250"/>
      <c r="AE45" s="1"/>
    </row>
    <row r="46" spans="2:31" ht="18.75" hidden="1" x14ac:dyDescent="0.3">
      <c r="B46" s="237" t="s">
        <v>176</v>
      </c>
      <c r="C46" s="238"/>
      <c r="D46" s="238"/>
      <c r="E46" s="238"/>
      <c r="F46" s="238"/>
      <c r="G46" s="238"/>
      <c r="H46" s="238"/>
      <c r="I46" s="238"/>
      <c r="J46" s="238"/>
      <c r="K46" s="238">
        <v>603938</v>
      </c>
      <c r="L46" s="238"/>
      <c r="M46" s="238"/>
      <c r="N46" s="239">
        <v>1</v>
      </c>
      <c r="O46" s="238">
        <v>936181</v>
      </c>
      <c r="P46" s="239">
        <v>1</v>
      </c>
      <c r="Q46" s="239">
        <v>0.39769711619134201</v>
      </c>
      <c r="R46" s="239">
        <v>0.55012766211101138</v>
      </c>
      <c r="S46" s="238">
        <v>332243</v>
      </c>
      <c r="T46" s="250"/>
      <c r="AE46" s="1" t="s">
        <v>177</v>
      </c>
    </row>
    <row r="47" spans="2:31" ht="15.75" hidden="1" x14ac:dyDescent="0.25">
      <c r="B47" s="240" t="s">
        <v>102</v>
      </c>
      <c r="C47" s="241"/>
      <c r="D47" s="241"/>
      <c r="E47" s="241"/>
      <c r="F47" s="241"/>
      <c r="G47" s="241"/>
      <c r="H47" s="241"/>
      <c r="I47" s="241"/>
      <c r="J47" s="241"/>
      <c r="K47" s="241">
        <v>276550.36166633503</v>
      </c>
      <c r="L47" s="241"/>
      <c r="M47" s="241"/>
      <c r="N47" s="242">
        <v>0.45791184139155844</v>
      </c>
      <c r="O47" s="241">
        <v>430252.45635520399</v>
      </c>
      <c r="P47" s="242">
        <v>0.4595825554622493</v>
      </c>
      <c r="Q47" s="242">
        <v>0.18277465695918402</v>
      </c>
      <c r="R47" s="242">
        <v>0.55578337978930015</v>
      </c>
      <c r="S47" s="241">
        <v>153702.09468886897</v>
      </c>
      <c r="T47" s="251"/>
      <c r="AE47" s="1" t="s">
        <v>178</v>
      </c>
    </row>
    <row r="48" spans="2:31" s="4" customFormat="1" hidden="1" x14ac:dyDescent="0.25">
      <c r="B48" s="243" t="s">
        <v>105</v>
      </c>
      <c r="C48" s="244"/>
      <c r="D48" s="244"/>
      <c r="E48" s="244"/>
      <c r="F48" s="244"/>
      <c r="G48" s="244"/>
      <c r="H48" s="244"/>
      <c r="I48" s="244"/>
      <c r="J48" s="244"/>
      <c r="K48" s="244">
        <v>327387.63833385095</v>
      </c>
      <c r="L48" s="244"/>
      <c r="M48" s="244"/>
      <c r="N48" s="247">
        <v>0.54208815860874948</v>
      </c>
      <c r="O48" s="244">
        <v>505927.5436448183</v>
      </c>
      <c r="P48" s="247">
        <v>0.54041637636826456</v>
      </c>
      <c r="Q48" s="247">
        <v>0.21492203442423372</v>
      </c>
      <c r="R48" s="245">
        <v>0.54534711884540576</v>
      </c>
      <c r="S48" s="246">
        <v>178539.90531096736</v>
      </c>
      <c r="T48" s="253"/>
      <c r="AE48" s="1" t="s">
        <v>179</v>
      </c>
    </row>
    <row r="49" spans="2:31" s="4" customFormat="1" hidden="1" x14ac:dyDescent="0.25">
      <c r="B49" s="248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8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AE51" s="1" t="s">
        <v>184</v>
      </c>
    </row>
    <row r="52" spans="2:31" s="4" customFormat="1" hidden="1" x14ac:dyDescent="0.25">
      <c r="B52" s="282" t="s">
        <v>185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7" t="s">
        <v>204</v>
      </c>
      <c r="C136" s="241">
        <v>248294</v>
      </c>
      <c r="D136" s="241">
        <v>384253</v>
      </c>
      <c r="E136" s="241">
        <v>593573</v>
      </c>
      <c r="F136" s="241">
        <v>612478</v>
      </c>
      <c r="G136" s="242">
        <f>F136/E136-1</f>
        <v>3.1849494501939857E-2</v>
      </c>
      <c r="H136" s="241">
        <f>F136-E136</f>
        <v>18905</v>
      </c>
      <c r="I136" s="242">
        <f>F136/F$136</f>
        <v>1</v>
      </c>
      <c r="J136" s="241">
        <v>636461</v>
      </c>
      <c r="K136" s="242">
        <f>H136/H$136</f>
        <v>1</v>
      </c>
      <c r="L136" s="242">
        <f>J136/F136-1</f>
        <v>3.915732483452472E-2</v>
      </c>
      <c r="M136" s="241">
        <f>J136-F136</f>
        <v>23983</v>
      </c>
      <c r="N136" s="242">
        <f>J136/C136-1</f>
        <v>1.5633362062715972</v>
      </c>
      <c r="O136" s="241">
        <f>J136-C136</f>
        <v>388167</v>
      </c>
      <c r="Q136" s="29"/>
      <c r="R136" s="81"/>
      <c r="Z136" s="1" t="s">
        <v>177</v>
      </c>
      <c r="AE136"/>
    </row>
    <row r="137" spans="1:31" s="4" customFormat="1" x14ac:dyDescent="0.25">
      <c r="B137" s="248" t="s">
        <v>46</v>
      </c>
      <c r="C137" s="265">
        <v>49521</v>
      </c>
      <c r="D137" s="265">
        <v>120918</v>
      </c>
      <c r="E137" s="265">
        <v>120397</v>
      </c>
      <c r="F137" s="265">
        <v>106138</v>
      </c>
      <c r="G137" s="271">
        <f t="shared" ref="G137:G146" si="12">F137/E137-1</f>
        <v>-0.11843318355108512</v>
      </c>
      <c r="H137" s="278">
        <f t="shared" ref="H137:H146" si="13">F137-E137</f>
        <v>-14259</v>
      </c>
      <c r="I137" s="273">
        <f t="shared" ref="I137:K146" si="14">F137/F$136</f>
        <v>0.17329275500507774</v>
      </c>
      <c r="J137" s="265">
        <v>101169</v>
      </c>
      <c r="K137" s="273">
        <f t="shared" si="14"/>
        <v>-0.75424490875429784</v>
      </c>
      <c r="L137" s="273">
        <f t="shared" ref="L137:L146" si="15">J137/F137-1</f>
        <v>-4.6816408826245048E-2</v>
      </c>
      <c r="M137" s="272">
        <f t="shared" ref="M137:M146" si="16">J137-F137</f>
        <v>-4969</v>
      </c>
      <c r="N137" s="271">
        <f t="shared" ref="N137:N145" si="17">J137/C137-1</f>
        <v>1.0429514751317623</v>
      </c>
      <c r="O137" s="265">
        <f t="shared" ref="O137:O146" si="18">J137-C137</f>
        <v>51648</v>
      </c>
      <c r="Q137" s="29"/>
      <c r="R137" s="81"/>
      <c r="Z137" s="1" t="s">
        <v>179</v>
      </c>
    </row>
    <row r="138" spans="1:31" s="4" customFormat="1" x14ac:dyDescent="0.25">
      <c r="B138" s="248" t="s">
        <v>47</v>
      </c>
      <c r="C138" s="265">
        <v>26848</v>
      </c>
      <c r="D138" s="265">
        <v>39986</v>
      </c>
      <c r="E138" s="265">
        <v>75857</v>
      </c>
      <c r="F138" s="265">
        <v>67064</v>
      </c>
      <c r="G138" s="271">
        <f t="shared" si="12"/>
        <v>-0.1159154725338466</v>
      </c>
      <c r="H138" s="278">
        <f t="shared" si="13"/>
        <v>-8793</v>
      </c>
      <c r="I138" s="273">
        <f t="shared" si="14"/>
        <v>0.10949617782189727</v>
      </c>
      <c r="J138" s="265">
        <v>64415</v>
      </c>
      <c r="K138" s="273">
        <f t="shared" si="14"/>
        <v>-0.4651150489288548</v>
      </c>
      <c r="L138" s="273">
        <f t="shared" si="15"/>
        <v>-3.9499582488369267E-2</v>
      </c>
      <c r="M138" s="272">
        <f t="shared" si="16"/>
        <v>-2649</v>
      </c>
      <c r="N138" s="271">
        <f t="shared" si="17"/>
        <v>1.3992476162097733</v>
      </c>
      <c r="O138" s="265">
        <f t="shared" si="18"/>
        <v>37567</v>
      </c>
      <c r="Q138" s="29"/>
      <c r="R138" s="81"/>
      <c r="Z138" s="1"/>
    </row>
    <row r="139" spans="1:31" s="4" customFormat="1" x14ac:dyDescent="0.25">
      <c r="B139" s="248" t="s">
        <v>48</v>
      </c>
      <c r="C139" s="265">
        <v>681</v>
      </c>
      <c r="D139" s="265">
        <v>2535</v>
      </c>
      <c r="E139" s="265">
        <v>3247</v>
      </c>
      <c r="F139" s="265">
        <v>5439</v>
      </c>
      <c r="G139" s="271">
        <f t="shared" si="12"/>
        <v>0.67508469356328926</v>
      </c>
      <c r="H139" s="279">
        <f t="shared" si="13"/>
        <v>2192</v>
      </c>
      <c r="I139" s="277">
        <f t="shared" si="14"/>
        <v>8.8803189665587982E-3</v>
      </c>
      <c r="J139" s="265">
        <v>3803</v>
      </c>
      <c r="K139" s="277">
        <f t="shared" si="14"/>
        <v>0.11594816186194129</v>
      </c>
      <c r="L139" s="273">
        <f t="shared" si="15"/>
        <v>-0.30079058650487223</v>
      </c>
      <c r="M139" s="272">
        <f t="shared" si="16"/>
        <v>-1636</v>
      </c>
      <c r="N139" s="271">
        <f t="shared" si="17"/>
        <v>4.5844346549192361</v>
      </c>
      <c r="O139" s="265">
        <f t="shared" si="18"/>
        <v>3122</v>
      </c>
      <c r="Q139" s="29"/>
      <c r="R139" s="81"/>
      <c r="Z139" s="1"/>
    </row>
    <row r="140" spans="1:31" s="4" customFormat="1" x14ac:dyDescent="0.25">
      <c r="B140" s="248" t="s">
        <v>50</v>
      </c>
      <c r="C140" s="265">
        <v>74813</v>
      </c>
      <c r="D140" s="265">
        <v>114704</v>
      </c>
      <c r="E140" s="265">
        <v>244952</v>
      </c>
      <c r="F140" s="265">
        <v>249820</v>
      </c>
      <c r="G140" s="271">
        <f t="shared" si="12"/>
        <v>1.987328129592747E-2</v>
      </c>
      <c r="H140" s="278">
        <f t="shared" si="13"/>
        <v>4868</v>
      </c>
      <c r="I140" s="273">
        <f t="shared" si="14"/>
        <v>0.40788403828382408</v>
      </c>
      <c r="J140" s="265">
        <v>275953</v>
      </c>
      <c r="K140" s="273">
        <f t="shared" si="14"/>
        <v>0.25749801639777836</v>
      </c>
      <c r="L140" s="273">
        <f t="shared" si="15"/>
        <v>0.1046073172684332</v>
      </c>
      <c r="M140" s="272">
        <f t="shared" si="16"/>
        <v>26133</v>
      </c>
      <c r="N140" s="271">
        <f t="shared" si="17"/>
        <v>2.6885701682862604</v>
      </c>
      <c r="O140" s="265">
        <f t="shared" si="18"/>
        <v>201140</v>
      </c>
      <c r="Q140" s="29"/>
      <c r="R140" s="81"/>
      <c r="Z140" s="1"/>
    </row>
    <row r="141" spans="1:31" s="4" customFormat="1" x14ac:dyDescent="0.25">
      <c r="B141" s="248" t="s">
        <v>52</v>
      </c>
      <c r="C141" s="265">
        <v>25621</v>
      </c>
      <c r="D141" s="265">
        <v>20278</v>
      </c>
      <c r="E141" s="265">
        <v>32271</v>
      </c>
      <c r="F141" s="265">
        <v>36164</v>
      </c>
      <c r="G141" s="271">
        <f t="shared" si="12"/>
        <v>0.12063462551516846</v>
      </c>
      <c r="H141" s="279">
        <f t="shared" si="13"/>
        <v>3893</v>
      </c>
      <c r="I141" s="277">
        <f t="shared" si="14"/>
        <v>5.9045386119991251E-2</v>
      </c>
      <c r="J141" s="265">
        <v>33708</v>
      </c>
      <c r="K141" s="277">
        <f t="shared" si="14"/>
        <v>0.20592435863528166</v>
      </c>
      <c r="L141" s="273">
        <f t="shared" si="15"/>
        <v>-6.791284149983412E-2</v>
      </c>
      <c r="M141" s="272">
        <f t="shared" si="16"/>
        <v>-2456</v>
      </c>
      <c r="N141" s="271">
        <f t="shared" si="17"/>
        <v>0.31563951446079397</v>
      </c>
      <c r="O141" s="265">
        <f t="shared" si="18"/>
        <v>8087</v>
      </c>
      <c r="Q141" s="29"/>
      <c r="R141" s="81"/>
      <c r="Z141" s="1"/>
    </row>
    <row r="142" spans="1:31" s="4" customFormat="1" x14ac:dyDescent="0.25">
      <c r="B142" s="248" t="s">
        <v>53</v>
      </c>
      <c r="C142" s="265">
        <v>33780</v>
      </c>
      <c r="D142" s="265">
        <v>51310</v>
      </c>
      <c r="E142" s="265">
        <v>65021</v>
      </c>
      <c r="F142" s="265">
        <v>80309</v>
      </c>
      <c r="G142" s="271">
        <f t="shared" si="12"/>
        <v>0.23512403684963323</v>
      </c>
      <c r="H142" s="278">
        <f t="shared" si="13"/>
        <v>15288</v>
      </c>
      <c r="I142" s="273">
        <f t="shared" si="14"/>
        <v>0.1311214443620832</v>
      </c>
      <c r="J142" s="265">
        <v>80773</v>
      </c>
      <c r="K142" s="273">
        <f t="shared" si="14"/>
        <v>0.80867495371594811</v>
      </c>
      <c r="L142" s="273">
        <f t="shared" si="15"/>
        <v>5.7776836967213807E-3</v>
      </c>
      <c r="M142" s="272">
        <f t="shared" si="16"/>
        <v>464</v>
      </c>
      <c r="N142" s="271">
        <f t="shared" si="17"/>
        <v>1.3911486086441682</v>
      </c>
      <c r="O142" s="265">
        <f t="shared" si="18"/>
        <v>46993</v>
      </c>
      <c r="Q142" s="29"/>
      <c r="R142" s="81"/>
      <c r="Z142" s="1"/>
    </row>
    <row r="143" spans="1:31" s="4" customFormat="1" x14ac:dyDescent="0.25">
      <c r="B143" s="248" t="s">
        <v>51</v>
      </c>
      <c r="C143" s="265">
        <v>7339</v>
      </c>
      <c r="D143" s="265">
        <v>10731</v>
      </c>
      <c r="E143" s="265">
        <v>17520</v>
      </c>
      <c r="F143" s="265">
        <v>25698</v>
      </c>
      <c r="G143" s="271">
        <f t="shared" si="12"/>
        <v>0.46678082191780823</v>
      </c>
      <c r="H143" s="279">
        <f t="shared" si="13"/>
        <v>8178</v>
      </c>
      <c r="I143" s="277">
        <f t="shared" si="14"/>
        <v>4.1957425409565728E-2</v>
      </c>
      <c r="J143" s="265">
        <v>23944</v>
      </c>
      <c r="K143" s="277">
        <f t="shared" si="14"/>
        <v>0.43258397249404917</v>
      </c>
      <c r="L143" s="273">
        <f t="shared" si="15"/>
        <v>-6.8254338859055186E-2</v>
      </c>
      <c r="M143" s="272">
        <f t="shared" si="16"/>
        <v>-1754</v>
      </c>
      <c r="N143" s="271">
        <f t="shared" si="17"/>
        <v>2.2625698324022347</v>
      </c>
      <c r="O143" s="265">
        <f t="shared" si="18"/>
        <v>16605</v>
      </c>
      <c r="Q143" s="29"/>
      <c r="R143" s="81"/>
      <c r="Z143" s="1"/>
    </row>
    <row r="144" spans="1:31" s="4" customFormat="1" x14ac:dyDescent="0.25">
      <c r="B144" s="248" t="s">
        <v>54</v>
      </c>
      <c r="C144" s="265">
        <v>6781</v>
      </c>
      <c r="D144" s="265">
        <v>11021</v>
      </c>
      <c r="E144" s="265">
        <v>9118</v>
      </c>
      <c r="F144" s="265">
        <v>11280</v>
      </c>
      <c r="G144" s="271">
        <f t="shared" si="12"/>
        <v>0.23711340206185572</v>
      </c>
      <c r="H144" s="278">
        <f t="shared" si="13"/>
        <v>2162</v>
      </c>
      <c r="I144" s="273">
        <f t="shared" si="14"/>
        <v>1.8416988038754044E-2</v>
      </c>
      <c r="J144" s="265">
        <v>10812</v>
      </c>
      <c r="K144" s="273">
        <f t="shared" si="14"/>
        <v>0.1143612800846337</v>
      </c>
      <c r="L144" s="273">
        <f t="shared" si="15"/>
        <v>-4.1489361702127692E-2</v>
      </c>
      <c r="M144" s="272">
        <f t="shared" si="16"/>
        <v>-468</v>
      </c>
      <c r="N144" s="271">
        <f t="shared" si="17"/>
        <v>0.59445509511871397</v>
      </c>
      <c r="O144" s="265">
        <f t="shared" si="18"/>
        <v>4031</v>
      </c>
      <c r="Q144" s="29"/>
      <c r="R144" s="81"/>
      <c r="Z144" s="1"/>
    </row>
    <row r="145" spans="2:31" s="4" customFormat="1" x14ac:dyDescent="0.25">
      <c r="B145" s="248" t="s">
        <v>49</v>
      </c>
      <c r="C145" s="265">
        <v>15343</v>
      </c>
      <c r="D145" s="265">
        <v>4744</v>
      </c>
      <c r="E145" s="265">
        <v>9037</v>
      </c>
      <c r="F145" s="265">
        <v>15069</v>
      </c>
      <c r="G145" s="271">
        <f t="shared" si="12"/>
        <v>0.66747814540223516</v>
      </c>
      <c r="H145" s="279">
        <f t="shared" si="13"/>
        <v>6032</v>
      </c>
      <c r="I145" s="277">
        <f t="shared" si="14"/>
        <v>2.4603332691133396E-2</v>
      </c>
      <c r="J145" s="265">
        <v>23750</v>
      </c>
      <c r="K145" s="277">
        <f t="shared" si="14"/>
        <v>0.31906902935731291</v>
      </c>
      <c r="L145" s="273">
        <f t="shared" si="15"/>
        <v>0.57608334992368437</v>
      </c>
      <c r="M145" s="272">
        <f t="shared" si="16"/>
        <v>8681</v>
      </c>
      <c r="N145" s="271">
        <f t="shared" si="17"/>
        <v>0.54793717004497156</v>
      </c>
      <c r="O145" s="265">
        <f t="shared" si="18"/>
        <v>8407</v>
      </c>
      <c r="Q145" s="29"/>
      <c r="R145" s="81"/>
      <c r="Z145" s="1"/>
    </row>
    <row r="146" spans="2:31" s="4" customFormat="1" x14ac:dyDescent="0.25">
      <c r="B146" s="248" t="s">
        <v>205</v>
      </c>
      <c r="C146" s="265">
        <f>C136-SUM(C137:C145)</f>
        <v>7567</v>
      </c>
      <c r="D146" s="265">
        <f>D136-SUM(D137:D145)</f>
        <v>8026</v>
      </c>
      <c r="E146" s="265">
        <f>E136-SUM(E137:E145)</f>
        <v>16153</v>
      </c>
      <c r="F146" s="265">
        <f>F136-SUM(F137:F145)</f>
        <v>15497</v>
      </c>
      <c r="G146" s="271">
        <f t="shared" si="12"/>
        <v>-4.0611651086485456E-2</v>
      </c>
      <c r="H146" s="278">
        <f t="shared" si="13"/>
        <v>-656</v>
      </c>
      <c r="I146" s="273">
        <f t="shared" si="14"/>
        <v>2.5302133301114488E-2</v>
      </c>
      <c r="J146" s="265">
        <f>J136-SUM(J137:J145)</f>
        <v>18134</v>
      </c>
      <c r="K146" s="273">
        <f t="shared" si="14"/>
        <v>-3.4699814863792644E-2</v>
      </c>
      <c r="L146" s="273">
        <f t="shared" si="15"/>
        <v>0.17016196683229001</v>
      </c>
      <c r="M146" s="272">
        <f t="shared" si="16"/>
        <v>2637</v>
      </c>
      <c r="N146" s="271">
        <f>J146/C146-1</f>
        <v>1.3964583058015068</v>
      </c>
      <c r="O146" s="265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Z147" s="1" t="s">
        <v>184</v>
      </c>
    </row>
    <row r="148" spans="2:31" s="4" customFormat="1" x14ac:dyDescent="0.25">
      <c r="B148" s="173" t="s">
        <v>185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B62D-4F36-40D0-893A-4507802C1A20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36"/>
      <c r="H1" s="236"/>
      <c r="I1" s="236"/>
      <c r="K1" s="236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4" t="s">
        <v>263</v>
      </c>
      <c r="D5" s="254" t="s">
        <v>264</v>
      </c>
      <c r="E5" s="254" t="s">
        <v>265</v>
      </c>
      <c r="F5" s="255" t="str">
        <f>CONCATENATE("%/s total Tenerife ",RIGHT(E5,4))</f>
        <v>%/s total Tenerife 2022</v>
      </c>
      <c r="G5" s="254" t="s">
        <v>266</v>
      </c>
      <c r="H5" s="255" t="str">
        <f>CONCATENATE("var. ",RIGHT(G5,2),"/",RIGHT(E5,2))</f>
        <v>var. 23/22</v>
      </c>
      <c r="I5" s="255" t="str">
        <f>CONCATENATE("dif. ",RIGHT(G5,2),"/",RIGHT(E5,2))</f>
        <v>dif. 23/22</v>
      </c>
      <c r="J5" s="255" t="str">
        <f>CONCATENATE("%/s total Tenerife ",RIGHT(G5,4))</f>
        <v>%/s total Tenerife 2023</v>
      </c>
      <c r="K5" s="254" t="s">
        <v>267</v>
      </c>
      <c r="L5" s="255" t="str">
        <f>CONCATENATE("var. ",RIGHT(K5,2),"/",RIGHT(G5,2))</f>
        <v>var. 24/23</v>
      </c>
      <c r="M5" s="255" t="str">
        <f>CONCATENATE("dif. ",RIGHT(K5,2),"/",RIGHT(G5,2))</f>
        <v>dif. 24/23</v>
      </c>
      <c r="N5" s="255" t="str">
        <f>CONCATENATE("%/s total Tenerife ",RIGHT(K5,4))</f>
        <v>%/s total Tenerife 2024</v>
      </c>
      <c r="O5" s="254" t="s">
        <v>268</v>
      </c>
      <c r="P5" s="255" t="str">
        <f>CONCATENATE("var. ",RIGHT(O5,2),"/",RIGHT(K5,2))</f>
        <v>var. 25/24</v>
      </c>
      <c r="Q5" s="255" t="str">
        <f>CONCATENATE("dif. ",RIGHT(O5,2),"/",RIGHT(K5,2))</f>
        <v>dif. 25/24</v>
      </c>
      <c r="R5" s="255" t="str">
        <f>CONCATENATE("var. ",RIGHT(O5,2),"/",RIGHT(C5,2))</f>
        <v>var. 25/20</v>
      </c>
      <c r="S5" s="255" t="str">
        <f>CONCATENATE("dif. ",RIGHT(O5,2),"/",RIGHT(C5,2))</f>
        <v>dif. 25/20</v>
      </c>
      <c r="T5" s="255" t="str">
        <f>CONCATENATE("%/s total Tenerife ",RIGHT(O5,4))</f>
        <v>%/s total Tenerife 2025</v>
      </c>
      <c r="AE5" s="1"/>
    </row>
    <row r="6" spans="1:31" ht="18.75" x14ac:dyDescent="0.3">
      <c r="A6" s="4"/>
      <c r="B6" s="237" t="s">
        <v>204</v>
      </c>
      <c r="C6" s="256">
        <v>51219</v>
      </c>
      <c r="D6" s="256">
        <v>93260</v>
      </c>
      <c r="E6" s="256">
        <v>107393</v>
      </c>
      <c r="F6" s="257">
        <f>E6/$E$6</f>
        <v>1</v>
      </c>
      <c r="G6" s="256">
        <v>111139</v>
      </c>
      <c r="H6" s="257">
        <f>G6/E6-1</f>
        <v>3.4881230620245285E-2</v>
      </c>
      <c r="I6" s="256">
        <f>G6-E6</f>
        <v>3746</v>
      </c>
      <c r="J6" s="257">
        <f>G6/$G$6</f>
        <v>1</v>
      </c>
      <c r="K6" s="256">
        <v>94810</v>
      </c>
      <c r="L6" s="257">
        <f>K6/G6-1</f>
        <v>-0.14692412204536665</v>
      </c>
      <c r="M6" s="256">
        <f>K6-G6</f>
        <v>-16329</v>
      </c>
      <c r="N6" s="257">
        <f>K6/$K$6</f>
        <v>1</v>
      </c>
      <c r="O6" s="256">
        <v>93025</v>
      </c>
      <c r="P6" s="257">
        <f>O6/K6-1</f>
        <v>-1.8827127940090671E-2</v>
      </c>
      <c r="Q6" s="256">
        <f>O6-K6</f>
        <v>-1785</v>
      </c>
      <c r="R6" s="257">
        <f>IFERROR(O6/C6-1,"-")</f>
        <v>0.81622054315781245</v>
      </c>
      <c r="S6" s="256">
        <f>O6-C6</f>
        <v>41806</v>
      </c>
      <c r="T6" s="257">
        <f>O6/$O$6</f>
        <v>1</v>
      </c>
      <c r="V6" s="29"/>
      <c r="W6" s="81"/>
      <c r="AE6" s="1" t="s">
        <v>177</v>
      </c>
    </row>
    <row r="7" spans="1:31" s="4" customFormat="1" x14ac:dyDescent="0.25">
      <c r="B7" s="248" t="s">
        <v>46</v>
      </c>
      <c r="C7" s="265">
        <v>9378</v>
      </c>
      <c r="D7" s="265">
        <v>31357</v>
      </c>
      <c r="E7" s="265">
        <v>20561</v>
      </c>
      <c r="F7" s="271">
        <f t="shared" ref="F7:F16" si="0">E7/$E$6</f>
        <v>0.19145568146899705</v>
      </c>
      <c r="G7" s="265">
        <v>17667</v>
      </c>
      <c r="H7" s="273">
        <f>G7/E7-1</f>
        <v>-0.14075190895384471</v>
      </c>
      <c r="I7" s="272">
        <f>G7-E7</f>
        <v>-2894</v>
      </c>
      <c r="J7" s="271">
        <f>G7/$G$6</f>
        <v>0.15896310026183427</v>
      </c>
      <c r="K7" s="265">
        <v>12604</v>
      </c>
      <c r="L7" s="273">
        <f>K7/G7-1</f>
        <v>-0.28657949850002828</v>
      </c>
      <c r="M7" s="272">
        <f>K7-G7</f>
        <v>-5063</v>
      </c>
      <c r="N7" s="271">
        <f>K7/$K$6</f>
        <v>0.13293956333720072</v>
      </c>
      <c r="O7" s="265">
        <v>12488</v>
      </c>
      <c r="P7" s="273">
        <f>O7/K7-1</f>
        <v>-9.2034274833385776E-3</v>
      </c>
      <c r="Q7" s="272">
        <f>O7-K7</f>
        <v>-116</v>
      </c>
      <c r="R7" s="273">
        <f t="shared" ref="R7:R16" si="1">IFERROR(O7/C7-1,"-")</f>
        <v>0.33162721262529327</v>
      </c>
      <c r="S7" s="272">
        <f t="shared" ref="S7:S16" si="2">O7-C7</f>
        <v>3110</v>
      </c>
      <c r="T7" s="271">
        <f>O7/$O$6</f>
        <v>0.13424348293469499</v>
      </c>
      <c r="V7" s="29"/>
      <c r="W7" s="81"/>
      <c r="AE7" s="1" t="s">
        <v>179</v>
      </c>
    </row>
    <row r="8" spans="1:31" s="4" customFormat="1" x14ac:dyDescent="0.25">
      <c r="B8" s="248" t="s">
        <v>47</v>
      </c>
      <c r="C8" s="265">
        <v>5079</v>
      </c>
      <c r="D8" s="265">
        <v>11878</v>
      </c>
      <c r="E8" s="265">
        <v>11582</v>
      </c>
      <c r="F8" s="271">
        <f t="shared" si="0"/>
        <v>0.10784688015047536</v>
      </c>
      <c r="G8" s="265">
        <v>10559</v>
      </c>
      <c r="H8" s="273">
        <f t="shared" ref="H8:H16" si="3">G8/E8-1</f>
        <v>-8.8326713866344275E-2</v>
      </c>
      <c r="I8" s="272">
        <f t="shared" ref="I8:I16" si="4">G8-E8</f>
        <v>-1023</v>
      </c>
      <c r="J8" s="271">
        <f t="shared" ref="J8:J16" si="5">G8/$G$6</f>
        <v>9.5007153204545655E-2</v>
      </c>
      <c r="K8" s="265">
        <v>10793</v>
      </c>
      <c r="L8" s="273">
        <f t="shared" ref="L8:L16" si="6">K8/G8-1</f>
        <v>2.216118950658208E-2</v>
      </c>
      <c r="M8" s="272">
        <f t="shared" ref="M8:M16" si="7">K8-G8</f>
        <v>234</v>
      </c>
      <c r="N8" s="271">
        <f t="shared" ref="N8:N16" si="8">K8/$K$6</f>
        <v>0.11383820272123193</v>
      </c>
      <c r="O8" s="265">
        <v>11992</v>
      </c>
      <c r="P8" s="273">
        <f t="shared" ref="P8:P16" si="9">O8/K8-1</f>
        <v>0.1110905216343927</v>
      </c>
      <c r="Q8" s="272">
        <f t="shared" ref="Q8:Q16" si="10">O8-K8</f>
        <v>1199</v>
      </c>
      <c r="R8" s="273">
        <f t="shared" si="1"/>
        <v>1.3610947036818271</v>
      </c>
      <c r="S8" s="272">
        <f t="shared" si="2"/>
        <v>6913</v>
      </c>
      <c r="T8" s="271">
        <f t="shared" ref="T8:T16" si="11">O8/$O$6</f>
        <v>0.12891158290782048</v>
      </c>
      <c r="V8" s="29"/>
      <c r="W8" s="81"/>
      <c r="AE8" s="1"/>
    </row>
    <row r="9" spans="1:31" s="4" customFormat="1" x14ac:dyDescent="0.25">
      <c r="B9" s="248" t="s">
        <v>48</v>
      </c>
      <c r="C9" s="265">
        <v>538</v>
      </c>
      <c r="D9" s="265">
        <v>181</v>
      </c>
      <c r="E9" s="265">
        <v>229</v>
      </c>
      <c r="F9" s="266">
        <f t="shared" si="0"/>
        <v>2.132354995204529E-3</v>
      </c>
      <c r="G9" s="265">
        <v>6277</v>
      </c>
      <c r="H9" s="277">
        <f t="shared" si="3"/>
        <v>26.410480349344979</v>
      </c>
      <c r="I9" s="268">
        <f t="shared" si="4"/>
        <v>6048</v>
      </c>
      <c r="J9" s="266">
        <f t="shared" si="5"/>
        <v>5.647882381522238E-2</v>
      </c>
      <c r="K9" s="265">
        <v>3342</v>
      </c>
      <c r="L9" s="273">
        <f t="shared" si="6"/>
        <v>-0.4675800541660029</v>
      </c>
      <c r="M9" s="272">
        <f t="shared" si="7"/>
        <v>-2935</v>
      </c>
      <c r="N9" s="271">
        <f t="shared" si="8"/>
        <v>3.5249446260942938E-2</v>
      </c>
      <c r="O9" s="265">
        <v>1849</v>
      </c>
      <c r="P9" s="273">
        <f t="shared" si="9"/>
        <v>-0.44673847995212446</v>
      </c>
      <c r="Q9" s="272">
        <f t="shared" si="10"/>
        <v>-1493</v>
      </c>
      <c r="R9" s="273">
        <f t="shared" si="1"/>
        <v>2.4368029739776951</v>
      </c>
      <c r="S9" s="272">
        <f t="shared" si="2"/>
        <v>1311</v>
      </c>
      <c r="T9" s="271">
        <f t="shared" si="11"/>
        <v>1.9876377317925287E-2</v>
      </c>
      <c r="V9" s="29"/>
      <c r="W9" s="81"/>
      <c r="AE9" s="1"/>
    </row>
    <row r="10" spans="1:31" s="4" customFormat="1" x14ac:dyDescent="0.25">
      <c r="B10" s="248" t="s">
        <v>50</v>
      </c>
      <c r="C10" s="265">
        <v>8752</v>
      </c>
      <c r="D10" s="265">
        <v>6288</v>
      </c>
      <c r="E10" s="265">
        <v>24385</v>
      </c>
      <c r="F10" s="271">
        <f t="shared" si="0"/>
        <v>0.22706321641075303</v>
      </c>
      <c r="G10" s="265">
        <v>20878</v>
      </c>
      <c r="H10" s="273">
        <f t="shared" si="3"/>
        <v>-0.14381792085298339</v>
      </c>
      <c r="I10" s="272">
        <f t="shared" si="4"/>
        <v>-3507</v>
      </c>
      <c r="J10" s="271">
        <f t="shared" si="5"/>
        <v>0.18785484843304331</v>
      </c>
      <c r="K10" s="265">
        <v>20789</v>
      </c>
      <c r="L10" s="273">
        <f t="shared" si="6"/>
        <v>-4.2628604272439974E-3</v>
      </c>
      <c r="M10" s="272">
        <f t="shared" si="7"/>
        <v>-89</v>
      </c>
      <c r="N10" s="271">
        <f t="shared" si="8"/>
        <v>0.21927011918573991</v>
      </c>
      <c r="O10" s="265">
        <v>20266</v>
      </c>
      <c r="P10" s="273">
        <f t="shared" si="9"/>
        <v>-2.5157535234979989E-2</v>
      </c>
      <c r="Q10" s="272">
        <f t="shared" si="10"/>
        <v>-523</v>
      </c>
      <c r="R10" s="273">
        <f t="shared" si="1"/>
        <v>1.3155850091407677</v>
      </c>
      <c r="S10" s="272">
        <f t="shared" si="2"/>
        <v>11514</v>
      </c>
      <c r="T10" s="271">
        <f>O10/$O$6</f>
        <v>0.2178554152109648</v>
      </c>
      <c r="V10" s="29"/>
      <c r="W10" s="81"/>
      <c r="AE10" s="1"/>
    </row>
    <row r="11" spans="1:31" s="4" customFormat="1" x14ac:dyDescent="0.25">
      <c r="B11" s="248" t="s">
        <v>52</v>
      </c>
      <c r="C11" s="265">
        <v>1451</v>
      </c>
      <c r="D11" s="265">
        <v>7546</v>
      </c>
      <c r="E11" s="265">
        <v>5001</v>
      </c>
      <c r="F11" s="266">
        <f t="shared" si="0"/>
        <v>4.6567280921475329E-2</v>
      </c>
      <c r="G11" s="265">
        <v>6835</v>
      </c>
      <c r="H11" s="277">
        <f t="shared" si="3"/>
        <v>0.36672665466906618</v>
      </c>
      <c r="I11" s="268">
        <f t="shared" si="4"/>
        <v>1834</v>
      </c>
      <c r="J11" s="266">
        <f t="shared" si="5"/>
        <v>6.1499563609534007E-2</v>
      </c>
      <c r="K11" s="265">
        <v>3189</v>
      </c>
      <c r="L11" s="273">
        <f t="shared" si="6"/>
        <v>-0.53343087051938554</v>
      </c>
      <c r="M11" s="272">
        <f t="shared" si="7"/>
        <v>-3646</v>
      </c>
      <c r="N11" s="271">
        <f t="shared" si="8"/>
        <v>3.3635692437506595E-2</v>
      </c>
      <c r="O11" s="265">
        <v>4173</v>
      </c>
      <c r="P11" s="273">
        <f t="shared" si="9"/>
        <v>0.30856067732831605</v>
      </c>
      <c r="Q11" s="272">
        <f t="shared" si="10"/>
        <v>984</v>
      </c>
      <c r="R11" s="273">
        <f t="shared" si="1"/>
        <v>1.875947622329428</v>
      </c>
      <c r="S11" s="272">
        <f t="shared" si="2"/>
        <v>2722</v>
      </c>
      <c r="T11" s="271">
        <f t="shared" si="11"/>
        <v>4.485890889545821E-2</v>
      </c>
      <c r="V11" s="29"/>
      <c r="W11" s="81"/>
      <c r="AE11" s="1"/>
    </row>
    <row r="12" spans="1:31" s="4" customFormat="1" x14ac:dyDescent="0.25">
      <c r="B12" s="248" t="s">
        <v>53</v>
      </c>
      <c r="C12" s="265">
        <v>13715</v>
      </c>
      <c r="D12" s="265">
        <v>10606</v>
      </c>
      <c r="E12" s="265">
        <v>18143</v>
      </c>
      <c r="F12" s="271">
        <f t="shared" si="0"/>
        <v>0.16894024750216494</v>
      </c>
      <c r="G12" s="265">
        <v>22897</v>
      </c>
      <c r="H12" s="273">
        <f t="shared" si="3"/>
        <v>0.26202943283911151</v>
      </c>
      <c r="I12" s="272">
        <f t="shared" si="4"/>
        <v>4754</v>
      </c>
      <c r="J12" s="271">
        <f t="shared" si="5"/>
        <v>0.2060212886565472</v>
      </c>
      <c r="K12" s="265">
        <v>21110</v>
      </c>
      <c r="L12" s="273">
        <f t="shared" si="6"/>
        <v>-7.8045158754421973E-2</v>
      </c>
      <c r="M12" s="272">
        <f t="shared" si="7"/>
        <v>-1787</v>
      </c>
      <c r="N12" s="271">
        <f t="shared" si="8"/>
        <v>0.22265583799177302</v>
      </c>
      <c r="O12" s="265">
        <v>25718</v>
      </c>
      <c r="P12" s="273">
        <f t="shared" si="9"/>
        <v>0.21828517290383709</v>
      </c>
      <c r="Q12" s="272">
        <f t="shared" si="10"/>
        <v>4608</v>
      </c>
      <c r="R12" s="273">
        <f t="shared" si="1"/>
        <v>0.87517316806416323</v>
      </c>
      <c r="S12" s="272">
        <f t="shared" si="2"/>
        <v>12003</v>
      </c>
      <c r="T12" s="271">
        <f t="shared" si="11"/>
        <v>0.27646331631281912</v>
      </c>
      <c r="V12" s="29"/>
      <c r="W12" s="81"/>
      <c r="AE12" s="1"/>
    </row>
    <row r="13" spans="1:31" s="4" customFormat="1" x14ac:dyDescent="0.25">
      <c r="B13" s="248" t="s">
        <v>51</v>
      </c>
      <c r="C13" s="265">
        <v>4239</v>
      </c>
      <c r="D13" s="265">
        <v>2108</v>
      </c>
      <c r="E13" s="265">
        <v>4615</v>
      </c>
      <c r="F13" s="266">
        <f t="shared" si="0"/>
        <v>4.297300568938385E-2</v>
      </c>
      <c r="G13" s="265">
        <v>3780</v>
      </c>
      <c r="H13" s="277">
        <f t="shared" si="3"/>
        <v>-0.18093174431202597</v>
      </c>
      <c r="I13" s="268">
        <f t="shared" si="4"/>
        <v>-835</v>
      </c>
      <c r="J13" s="266">
        <f t="shared" si="5"/>
        <v>3.4011463122756186E-2</v>
      </c>
      <c r="K13" s="265">
        <v>2515</v>
      </c>
      <c r="L13" s="273">
        <f t="shared" si="6"/>
        <v>-0.33465608465608465</v>
      </c>
      <c r="M13" s="272">
        <f t="shared" si="7"/>
        <v>-1265</v>
      </c>
      <c r="N13" s="271">
        <f t="shared" si="8"/>
        <v>2.6526737685898111E-2</v>
      </c>
      <c r="O13" s="265">
        <v>2955</v>
      </c>
      <c r="P13" s="273">
        <f t="shared" si="9"/>
        <v>0.1749502982107356</v>
      </c>
      <c r="Q13" s="272">
        <f t="shared" si="10"/>
        <v>440</v>
      </c>
      <c r="R13" s="273">
        <f t="shared" si="1"/>
        <v>-0.30290162774239204</v>
      </c>
      <c r="S13" s="272">
        <f t="shared" si="2"/>
        <v>-1284</v>
      </c>
      <c r="T13" s="271">
        <f t="shared" si="11"/>
        <v>3.176565439398011E-2</v>
      </c>
      <c r="V13" s="29"/>
      <c r="W13" s="81"/>
      <c r="AE13" s="1"/>
    </row>
    <row r="14" spans="1:31" s="4" customFormat="1" x14ac:dyDescent="0.25">
      <c r="B14" s="248" t="s">
        <v>54</v>
      </c>
      <c r="C14" s="265">
        <v>1763</v>
      </c>
      <c r="D14" s="265">
        <v>12077</v>
      </c>
      <c r="E14" s="265">
        <v>4402</v>
      </c>
      <c r="F14" s="271">
        <f t="shared" si="0"/>
        <v>4.0989636196027676E-2</v>
      </c>
      <c r="G14" s="265">
        <v>5746</v>
      </c>
      <c r="H14" s="273">
        <f t="shared" si="3"/>
        <v>0.30531576556110851</v>
      </c>
      <c r="I14" s="272">
        <f t="shared" si="4"/>
        <v>1344</v>
      </c>
      <c r="J14" s="271">
        <f t="shared" si="5"/>
        <v>5.1701023043216152E-2</v>
      </c>
      <c r="K14" s="265">
        <v>3788</v>
      </c>
      <c r="L14" s="273">
        <f t="shared" si="6"/>
        <v>-0.34075878872258958</v>
      </c>
      <c r="M14" s="272">
        <f t="shared" si="7"/>
        <v>-1958</v>
      </c>
      <c r="N14" s="271">
        <f t="shared" si="8"/>
        <v>3.9953591393312941E-2</v>
      </c>
      <c r="O14" s="265">
        <v>1970</v>
      </c>
      <c r="P14" s="273">
        <f t="shared" si="9"/>
        <v>-0.47993664202745512</v>
      </c>
      <c r="Q14" s="272">
        <f t="shared" si="10"/>
        <v>-1818</v>
      </c>
      <c r="R14" s="273">
        <f t="shared" si="1"/>
        <v>0.11741349971639248</v>
      </c>
      <c r="S14" s="272">
        <f t="shared" si="2"/>
        <v>207</v>
      </c>
      <c r="T14" s="271">
        <f t="shared" si="11"/>
        <v>2.1177102929320075E-2</v>
      </c>
      <c r="V14" s="29"/>
      <c r="W14" s="81"/>
      <c r="AE14" s="1"/>
    </row>
    <row r="15" spans="1:31" s="4" customFormat="1" x14ac:dyDescent="0.25">
      <c r="B15" s="248" t="s">
        <v>49</v>
      </c>
      <c r="C15" s="265">
        <v>2263</v>
      </c>
      <c r="D15" s="265">
        <v>4303</v>
      </c>
      <c r="E15" s="265">
        <v>6227</v>
      </c>
      <c r="F15" s="266">
        <f t="shared" si="0"/>
        <v>5.7983295000605256E-2</v>
      </c>
      <c r="G15" s="265">
        <v>4418</v>
      </c>
      <c r="H15" s="277">
        <f t="shared" si="3"/>
        <v>-0.29050907339007548</v>
      </c>
      <c r="I15" s="268">
        <f t="shared" si="4"/>
        <v>-1809</v>
      </c>
      <c r="J15" s="266">
        <f t="shared" si="5"/>
        <v>3.9752022242417154E-2</v>
      </c>
      <c r="K15" s="265">
        <v>4625</v>
      </c>
      <c r="L15" s="273">
        <f t="shared" si="6"/>
        <v>4.6853779990946087E-2</v>
      </c>
      <c r="M15" s="272">
        <f t="shared" si="7"/>
        <v>207</v>
      </c>
      <c r="N15" s="271">
        <f t="shared" si="8"/>
        <v>4.8781774074464719E-2</v>
      </c>
      <c r="O15" s="265">
        <v>2261</v>
      </c>
      <c r="P15" s="273">
        <f t="shared" si="9"/>
        <v>-0.5111351351351352</v>
      </c>
      <c r="Q15" s="272">
        <f t="shared" si="10"/>
        <v>-2364</v>
      </c>
      <c r="R15" s="273">
        <f t="shared" si="1"/>
        <v>-8.8378258948296207E-4</v>
      </c>
      <c r="S15" s="272">
        <f t="shared" si="2"/>
        <v>-2</v>
      </c>
      <c r="T15" s="271">
        <f t="shared" si="11"/>
        <v>2.4305294275732331E-2</v>
      </c>
      <c r="V15" s="29"/>
      <c r="W15" s="81"/>
      <c r="AE15" s="1"/>
    </row>
    <row r="16" spans="1:31" s="4" customFormat="1" x14ac:dyDescent="0.25">
      <c r="B16" s="248" t="s">
        <v>205</v>
      </c>
      <c r="C16" s="265">
        <f>C6-SUM(C7:C15)</f>
        <v>4041</v>
      </c>
      <c r="D16" s="265">
        <f>D6-SUM(D7:D15)</f>
        <v>6916</v>
      </c>
      <c r="E16" s="265">
        <f>E6-SUM(E7:E15)</f>
        <v>12248</v>
      </c>
      <c r="F16" s="271">
        <f t="shared" si="0"/>
        <v>0.11404840166491298</v>
      </c>
      <c r="G16" s="265">
        <f>G6-SUM(G7:G15)</f>
        <v>12082</v>
      </c>
      <c r="H16" s="273">
        <f t="shared" si="3"/>
        <v>-1.3553233180927493E-2</v>
      </c>
      <c r="I16" s="272">
        <f t="shared" si="4"/>
        <v>-166</v>
      </c>
      <c r="J16" s="271">
        <f t="shared" si="5"/>
        <v>0.10871071361088366</v>
      </c>
      <c r="K16" s="265">
        <f>K6-SUM(K7:K15)</f>
        <v>12055</v>
      </c>
      <c r="L16" s="273">
        <f t="shared" si="6"/>
        <v>-2.2347293494454634E-3</v>
      </c>
      <c r="M16" s="272">
        <f t="shared" si="7"/>
        <v>-27</v>
      </c>
      <c r="N16" s="271">
        <f t="shared" si="8"/>
        <v>0.12714903491192911</v>
      </c>
      <c r="O16" s="265">
        <f>O6-SUM(O7:O15)</f>
        <v>9353</v>
      </c>
      <c r="P16" s="273">
        <f t="shared" si="9"/>
        <v>-0.22413936126088763</v>
      </c>
      <c r="Q16" s="272">
        <f t="shared" si="10"/>
        <v>-2702</v>
      </c>
      <c r="R16" s="273">
        <f t="shared" si="1"/>
        <v>1.3145261073991588</v>
      </c>
      <c r="S16" s="272">
        <f t="shared" si="2"/>
        <v>5312</v>
      </c>
      <c r="T16" s="271">
        <f t="shared" si="11"/>
        <v>0.10054286482128461</v>
      </c>
      <c r="V16" s="29"/>
      <c r="W16" s="81"/>
      <c r="AE16" s="1"/>
    </row>
    <row r="17" spans="2:31" s="4" customFormat="1" ht="7.5" customHeight="1" x14ac:dyDescent="0.25"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AE17" s="1" t="s">
        <v>184</v>
      </c>
    </row>
    <row r="18" spans="2:31" s="4" customFormat="1" x14ac:dyDescent="0.25">
      <c r="B18" s="173" t="s">
        <v>185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3" t="s">
        <v>187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7" t="s">
        <v>175</v>
      </c>
      <c r="C45" s="238"/>
      <c r="D45" s="238"/>
      <c r="E45" s="238"/>
      <c r="F45" s="238"/>
      <c r="G45" s="238"/>
      <c r="H45" s="238"/>
      <c r="I45" s="238"/>
      <c r="J45" s="238"/>
      <c r="K45" s="238">
        <v>1824653</v>
      </c>
      <c r="L45" s="238"/>
      <c r="M45" s="238"/>
      <c r="N45" s="239"/>
      <c r="O45" s="238">
        <v>2354005</v>
      </c>
      <c r="P45" s="239"/>
      <c r="Q45" s="239">
        <v>1</v>
      </c>
      <c r="R45" s="239">
        <v>0.2901110512519367</v>
      </c>
      <c r="S45" s="238">
        <v>529352</v>
      </c>
      <c r="T45" s="250"/>
      <c r="AE45" s="1"/>
    </row>
    <row r="46" spans="2:31" ht="18.75" hidden="1" x14ac:dyDescent="0.3">
      <c r="B46" s="237" t="s">
        <v>176</v>
      </c>
      <c r="C46" s="238"/>
      <c r="D46" s="238"/>
      <c r="E46" s="238"/>
      <c r="F46" s="238"/>
      <c r="G46" s="238"/>
      <c r="H46" s="238"/>
      <c r="I46" s="238"/>
      <c r="J46" s="238"/>
      <c r="K46" s="238">
        <v>603938</v>
      </c>
      <c r="L46" s="238"/>
      <c r="M46" s="238"/>
      <c r="N46" s="239">
        <v>1</v>
      </c>
      <c r="O46" s="238">
        <v>936181</v>
      </c>
      <c r="P46" s="239">
        <v>1</v>
      </c>
      <c r="Q46" s="239">
        <v>0.39769711619134201</v>
      </c>
      <c r="R46" s="239">
        <v>0.55012766211101138</v>
      </c>
      <c r="S46" s="238">
        <v>332243</v>
      </c>
      <c r="T46" s="250"/>
      <c r="AE46" s="1" t="s">
        <v>177</v>
      </c>
    </row>
    <row r="47" spans="2:31" ht="15.75" hidden="1" x14ac:dyDescent="0.25">
      <c r="B47" s="240" t="s">
        <v>102</v>
      </c>
      <c r="C47" s="241"/>
      <c r="D47" s="241"/>
      <c r="E47" s="241"/>
      <c r="F47" s="241"/>
      <c r="G47" s="241"/>
      <c r="H47" s="241"/>
      <c r="I47" s="241"/>
      <c r="J47" s="241"/>
      <c r="K47" s="241">
        <v>276550.36166633503</v>
      </c>
      <c r="L47" s="241"/>
      <c r="M47" s="241"/>
      <c r="N47" s="242">
        <v>0.45791184139155844</v>
      </c>
      <c r="O47" s="241">
        <v>430252.45635520399</v>
      </c>
      <c r="P47" s="242">
        <v>0.4595825554622493</v>
      </c>
      <c r="Q47" s="242">
        <v>0.18277465695918402</v>
      </c>
      <c r="R47" s="242">
        <v>0.55578337978930015</v>
      </c>
      <c r="S47" s="241">
        <v>153702.09468886897</v>
      </c>
      <c r="T47" s="251"/>
      <c r="AE47" s="1" t="s">
        <v>178</v>
      </c>
    </row>
    <row r="48" spans="2:31" s="4" customFormat="1" hidden="1" x14ac:dyDescent="0.25">
      <c r="B48" s="243" t="s">
        <v>105</v>
      </c>
      <c r="C48" s="244"/>
      <c r="D48" s="244"/>
      <c r="E48" s="244"/>
      <c r="F48" s="244"/>
      <c r="G48" s="244"/>
      <c r="H48" s="244"/>
      <c r="I48" s="244"/>
      <c r="J48" s="244"/>
      <c r="K48" s="244">
        <v>327387.63833385095</v>
      </c>
      <c r="L48" s="244"/>
      <c r="M48" s="244"/>
      <c r="N48" s="247">
        <v>0.54208815860874948</v>
      </c>
      <c r="O48" s="244">
        <v>505927.5436448183</v>
      </c>
      <c r="P48" s="247">
        <v>0.54041637636826456</v>
      </c>
      <c r="Q48" s="247">
        <v>0.21492203442423372</v>
      </c>
      <c r="R48" s="245">
        <v>0.54534711884540576</v>
      </c>
      <c r="S48" s="246">
        <v>178539.90531096736</v>
      </c>
      <c r="T48" s="253"/>
      <c r="AE48" s="1" t="s">
        <v>179</v>
      </c>
    </row>
    <row r="49" spans="2:31" s="4" customFormat="1" hidden="1" x14ac:dyDescent="0.25">
      <c r="B49" s="248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8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AE51" s="1" t="s">
        <v>184</v>
      </c>
    </row>
    <row r="52" spans="2:31" s="4" customFormat="1" hidden="1" x14ac:dyDescent="0.25">
      <c r="B52" s="282" t="s">
        <v>185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7" t="s">
        <v>204</v>
      </c>
      <c r="C136" s="241">
        <v>208389</v>
      </c>
      <c r="D136" s="241">
        <v>416048</v>
      </c>
      <c r="E136" s="241">
        <v>423208</v>
      </c>
      <c r="F136" s="241">
        <v>428791</v>
      </c>
      <c r="G136" s="242">
        <f>F136/E136-1</f>
        <v>1.3192094667397569E-2</v>
      </c>
      <c r="H136" s="241">
        <f>F136-E136</f>
        <v>5583</v>
      </c>
      <c r="I136" s="242">
        <f>F136/F$136</f>
        <v>1</v>
      </c>
      <c r="J136" s="241">
        <v>421973</v>
      </c>
      <c r="K136" s="242">
        <f>H136/H$136</f>
        <v>1</v>
      </c>
      <c r="L136" s="242">
        <f>J136/F136-1</f>
        <v>-1.5900520300099585E-2</v>
      </c>
      <c r="M136" s="241">
        <f>J136-F136</f>
        <v>-6818</v>
      </c>
      <c r="N136" s="242">
        <f>J136/C136-1</f>
        <v>1.0249293388806513</v>
      </c>
      <c r="O136" s="241">
        <f>J136-C136</f>
        <v>213584</v>
      </c>
      <c r="Q136" s="29"/>
      <c r="R136" s="81"/>
      <c r="Z136" s="1" t="s">
        <v>177</v>
      </c>
      <c r="AE136"/>
    </row>
    <row r="137" spans="1:31" s="4" customFormat="1" x14ac:dyDescent="0.25">
      <c r="B137" s="248" t="s">
        <v>46</v>
      </c>
      <c r="C137" s="265">
        <v>68476</v>
      </c>
      <c r="D137" s="265">
        <v>126666</v>
      </c>
      <c r="E137" s="265">
        <v>86811</v>
      </c>
      <c r="F137" s="265">
        <v>75374</v>
      </c>
      <c r="G137" s="271">
        <f t="shared" ref="G137:G146" si="12">F137/E137-1</f>
        <v>-0.13174597689232936</v>
      </c>
      <c r="H137" s="278">
        <f t="shared" ref="H137:H146" si="13">F137-E137</f>
        <v>-11437</v>
      </c>
      <c r="I137" s="273">
        <f t="shared" ref="I137:K146" si="14">F137/F$136</f>
        <v>0.17578260737748694</v>
      </c>
      <c r="J137" s="265">
        <v>60650</v>
      </c>
      <c r="K137" s="273">
        <f t="shared" si="14"/>
        <v>-2.0485402113559017</v>
      </c>
      <c r="L137" s="273">
        <f t="shared" ref="L137:L146" si="15">J137/F137-1</f>
        <v>-0.19534587523549229</v>
      </c>
      <c r="M137" s="272">
        <f t="shared" ref="M137:M146" si="16">J137-F137</f>
        <v>-14724</v>
      </c>
      <c r="N137" s="271">
        <f t="shared" ref="N137:N146" si="17">J137/C137-1</f>
        <v>-0.11428821776972953</v>
      </c>
      <c r="O137" s="265">
        <f t="shared" ref="O137:O146" si="18">J137-C137</f>
        <v>-7826</v>
      </c>
      <c r="Q137" s="29"/>
      <c r="R137" s="81"/>
      <c r="Z137" s="1" t="s">
        <v>179</v>
      </c>
    </row>
    <row r="138" spans="1:31" s="4" customFormat="1" x14ac:dyDescent="0.25">
      <c r="B138" s="248" t="s">
        <v>47</v>
      </c>
      <c r="C138" s="265">
        <v>24912</v>
      </c>
      <c r="D138" s="265">
        <v>43482</v>
      </c>
      <c r="E138" s="265">
        <v>48094</v>
      </c>
      <c r="F138" s="265">
        <v>51902</v>
      </c>
      <c r="G138" s="271">
        <f t="shared" si="12"/>
        <v>7.9178275876408799E-2</v>
      </c>
      <c r="H138" s="278">
        <f t="shared" si="13"/>
        <v>3808</v>
      </c>
      <c r="I138" s="273">
        <f t="shared" si="14"/>
        <v>0.12104265248104555</v>
      </c>
      <c r="J138" s="265">
        <v>50245</v>
      </c>
      <c r="K138" s="273">
        <f t="shared" si="14"/>
        <v>0.68207057137739568</v>
      </c>
      <c r="L138" s="273">
        <f t="shared" si="15"/>
        <v>-3.1925552001849655E-2</v>
      </c>
      <c r="M138" s="272">
        <f t="shared" si="16"/>
        <v>-1657</v>
      </c>
      <c r="N138" s="271">
        <f t="shared" si="17"/>
        <v>1.0168994861913938</v>
      </c>
      <c r="O138" s="265">
        <f t="shared" si="18"/>
        <v>25333</v>
      </c>
      <c r="Q138" s="29"/>
      <c r="R138" s="81"/>
      <c r="Z138" s="1"/>
    </row>
    <row r="139" spans="1:31" s="4" customFormat="1" x14ac:dyDescent="0.25">
      <c r="B139" s="248" t="s">
        <v>48</v>
      </c>
      <c r="C139" s="265">
        <v>1658</v>
      </c>
      <c r="D139" s="265">
        <v>2415</v>
      </c>
      <c r="E139" s="265">
        <v>3515</v>
      </c>
      <c r="F139" s="265">
        <v>14811</v>
      </c>
      <c r="G139" s="271">
        <f t="shared" si="12"/>
        <v>3.2136557610241825</v>
      </c>
      <c r="H139" s="279">
        <f t="shared" si="13"/>
        <v>11296</v>
      </c>
      <c r="I139" s="277">
        <f t="shared" si="14"/>
        <v>3.4541303338922691E-2</v>
      </c>
      <c r="J139" s="265">
        <v>7251</v>
      </c>
      <c r="K139" s="277">
        <f t="shared" si="14"/>
        <v>2.0232849722371484</v>
      </c>
      <c r="L139" s="273">
        <f t="shared" si="15"/>
        <v>-0.51043143609479436</v>
      </c>
      <c r="M139" s="272">
        <f t="shared" si="16"/>
        <v>-7560</v>
      </c>
      <c r="N139" s="271">
        <f t="shared" si="17"/>
        <v>3.3733413751507841</v>
      </c>
      <c r="O139" s="265">
        <f t="shared" si="18"/>
        <v>5593</v>
      </c>
      <c r="Q139" s="29"/>
      <c r="R139" s="81"/>
      <c r="Z139" s="1"/>
    </row>
    <row r="140" spans="1:31" s="4" customFormat="1" x14ac:dyDescent="0.25">
      <c r="B140" s="248" t="s">
        <v>50</v>
      </c>
      <c r="C140" s="265">
        <v>28320</v>
      </c>
      <c r="D140" s="265">
        <v>66989</v>
      </c>
      <c r="E140" s="265">
        <v>97391</v>
      </c>
      <c r="F140" s="265">
        <v>92103</v>
      </c>
      <c r="G140" s="271">
        <f t="shared" si="12"/>
        <v>-5.4296598248298134E-2</v>
      </c>
      <c r="H140" s="278">
        <f t="shared" si="13"/>
        <v>-5288</v>
      </c>
      <c r="I140" s="273">
        <f t="shared" si="14"/>
        <v>0.21479695236140683</v>
      </c>
      <c r="J140" s="265">
        <v>106284</v>
      </c>
      <c r="K140" s="273">
        <f t="shared" si="14"/>
        <v>-0.94716102453877848</v>
      </c>
      <c r="L140" s="273">
        <f t="shared" si="15"/>
        <v>0.15396892609361257</v>
      </c>
      <c r="M140" s="272">
        <f t="shared" si="16"/>
        <v>14181</v>
      </c>
      <c r="N140" s="271">
        <f t="shared" si="17"/>
        <v>2.7529661016949154</v>
      </c>
      <c r="O140" s="265">
        <f t="shared" si="18"/>
        <v>77964</v>
      </c>
      <c r="Q140" s="29"/>
      <c r="R140" s="81"/>
      <c r="Z140" s="1"/>
    </row>
    <row r="141" spans="1:31" s="4" customFormat="1" x14ac:dyDescent="0.25">
      <c r="B141" s="248" t="s">
        <v>52</v>
      </c>
      <c r="C141" s="265">
        <v>4963</v>
      </c>
      <c r="D141" s="265">
        <v>24120</v>
      </c>
      <c r="E141" s="265">
        <v>16359</v>
      </c>
      <c r="F141" s="265">
        <v>19520</v>
      </c>
      <c r="G141" s="271">
        <f t="shared" si="12"/>
        <v>0.19322696986368371</v>
      </c>
      <c r="H141" s="279">
        <f t="shared" si="13"/>
        <v>3161</v>
      </c>
      <c r="I141" s="277">
        <f t="shared" si="14"/>
        <v>4.5523343540326174E-2</v>
      </c>
      <c r="J141" s="265">
        <v>16099</v>
      </c>
      <c r="K141" s="277">
        <f t="shared" si="14"/>
        <v>0.56618305570481819</v>
      </c>
      <c r="L141" s="273">
        <f t="shared" si="15"/>
        <v>-0.17525614754098362</v>
      </c>
      <c r="M141" s="272">
        <f t="shared" si="16"/>
        <v>-3421</v>
      </c>
      <c r="N141" s="271">
        <f t="shared" si="17"/>
        <v>2.243804150715293</v>
      </c>
      <c r="O141" s="265">
        <f t="shared" si="18"/>
        <v>11136</v>
      </c>
      <c r="Q141" s="29"/>
      <c r="R141" s="81"/>
      <c r="Z141" s="1"/>
    </row>
    <row r="142" spans="1:31" s="4" customFormat="1" x14ac:dyDescent="0.25">
      <c r="B142" s="248" t="s">
        <v>53</v>
      </c>
      <c r="C142" s="265">
        <v>27791</v>
      </c>
      <c r="D142" s="265">
        <v>53247</v>
      </c>
      <c r="E142" s="265">
        <v>69865</v>
      </c>
      <c r="F142" s="265">
        <v>66121</v>
      </c>
      <c r="G142" s="271">
        <f t="shared" si="12"/>
        <v>-5.3589064624633198E-2</v>
      </c>
      <c r="H142" s="278">
        <f t="shared" si="13"/>
        <v>-3744</v>
      </c>
      <c r="I142" s="273">
        <f t="shared" si="14"/>
        <v>0.1542033298273518</v>
      </c>
      <c r="J142" s="265">
        <v>75793</v>
      </c>
      <c r="K142" s="273">
        <f t="shared" si="14"/>
        <v>-0.67060720042987643</v>
      </c>
      <c r="L142" s="273">
        <f t="shared" si="15"/>
        <v>0.14627727953297742</v>
      </c>
      <c r="M142" s="272">
        <f t="shared" si="16"/>
        <v>9672</v>
      </c>
      <c r="N142" s="271">
        <f t="shared" si="17"/>
        <v>1.7272498290813574</v>
      </c>
      <c r="O142" s="265">
        <f t="shared" si="18"/>
        <v>48002</v>
      </c>
      <c r="Q142" s="29"/>
      <c r="R142" s="81"/>
      <c r="Z142" s="1"/>
    </row>
    <row r="143" spans="1:31" s="4" customFormat="1" x14ac:dyDescent="0.25">
      <c r="B143" s="248" t="s">
        <v>51</v>
      </c>
      <c r="C143" s="265">
        <v>8684</v>
      </c>
      <c r="D143" s="265">
        <v>11001</v>
      </c>
      <c r="E143" s="265">
        <v>16289</v>
      </c>
      <c r="F143" s="265">
        <v>12024</v>
      </c>
      <c r="G143" s="271">
        <f t="shared" si="12"/>
        <v>-0.261833138928111</v>
      </c>
      <c r="H143" s="279">
        <f t="shared" si="13"/>
        <v>-4265</v>
      </c>
      <c r="I143" s="277">
        <f t="shared" si="14"/>
        <v>2.8041633336520589E-2</v>
      </c>
      <c r="J143" s="265">
        <v>11877</v>
      </c>
      <c r="K143" s="277">
        <f t="shared" si="14"/>
        <v>-0.76392620454952531</v>
      </c>
      <c r="L143" s="273">
        <f t="shared" si="15"/>
        <v>-1.2225548902195627E-2</v>
      </c>
      <c r="M143" s="272">
        <f t="shared" si="16"/>
        <v>-147</v>
      </c>
      <c r="N143" s="271">
        <f t="shared" si="17"/>
        <v>0.36768770152003682</v>
      </c>
      <c r="O143" s="265">
        <f t="shared" si="18"/>
        <v>3193</v>
      </c>
      <c r="Q143" s="29"/>
      <c r="R143" s="81"/>
      <c r="Z143" s="1"/>
    </row>
    <row r="144" spans="1:31" s="4" customFormat="1" x14ac:dyDescent="0.25">
      <c r="B144" s="248" t="s">
        <v>54</v>
      </c>
      <c r="C144" s="265">
        <v>20058</v>
      </c>
      <c r="D144" s="265">
        <v>34195</v>
      </c>
      <c r="E144" s="265">
        <v>19943</v>
      </c>
      <c r="F144" s="265">
        <v>20738</v>
      </c>
      <c r="G144" s="271">
        <f t="shared" si="12"/>
        <v>3.9863611292182632E-2</v>
      </c>
      <c r="H144" s="278">
        <f t="shared" si="13"/>
        <v>795</v>
      </c>
      <c r="I144" s="273">
        <f t="shared" si="14"/>
        <v>4.8363888234594477E-2</v>
      </c>
      <c r="J144" s="265">
        <v>18376</v>
      </c>
      <c r="K144" s="273">
        <f t="shared" si="14"/>
        <v>0.14239656098871575</v>
      </c>
      <c r="L144" s="273">
        <f t="shared" si="15"/>
        <v>-0.1138971935577201</v>
      </c>
      <c r="M144" s="272">
        <f t="shared" si="16"/>
        <v>-2362</v>
      </c>
      <c r="N144" s="271">
        <f t="shared" si="17"/>
        <v>-8.3856815235816118E-2</v>
      </c>
      <c r="O144" s="265">
        <f t="shared" si="18"/>
        <v>-1682</v>
      </c>
      <c r="Q144" s="29"/>
      <c r="R144" s="81"/>
      <c r="Z144" s="1"/>
    </row>
    <row r="145" spans="2:31" s="4" customFormat="1" x14ac:dyDescent="0.25">
      <c r="B145" s="248" t="s">
        <v>49</v>
      </c>
      <c r="C145" s="265">
        <v>8930</v>
      </c>
      <c r="D145" s="265">
        <v>21567</v>
      </c>
      <c r="E145" s="265">
        <v>23338</v>
      </c>
      <c r="F145" s="265">
        <v>31999</v>
      </c>
      <c r="G145" s="271">
        <f t="shared" si="12"/>
        <v>0.37111149198731685</v>
      </c>
      <c r="H145" s="279">
        <f t="shared" si="13"/>
        <v>8661</v>
      </c>
      <c r="I145" s="277">
        <f t="shared" si="14"/>
        <v>7.4626099894820552E-2</v>
      </c>
      <c r="J145" s="265">
        <v>37562</v>
      </c>
      <c r="K145" s="277">
        <f t="shared" si="14"/>
        <v>1.5513164965072541</v>
      </c>
      <c r="L145" s="273">
        <f t="shared" si="15"/>
        <v>0.17384918278696215</v>
      </c>
      <c r="M145" s="272">
        <f t="shared" si="16"/>
        <v>5563</v>
      </c>
      <c r="N145" s="271">
        <f t="shared" si="17"/>
        <v>3.2062709966405372</v>
      </c>
      <c r="O145" s="265">
        <f t="shared" si="18"/>
        <v>28632</v>
      </c>
      <c r="Q145" s="29"/>
      <c r="R145" s="81"/>
      <c r="Z145" s="1"/>
    </row>
    <row r="146" spans="2:31" s="4" customFormat="1" x14ac:dyDescent="0.25">
      <c r="B146" s="248" t="s">
        <v>205</v>
      </c>
      <c r="C146" s="265">
        <f>C136-SUM(C137:C145)</f>
        <v>14597</v>
      </c>
      <c r="D146" s="265">
        <f>D136-SUM(D137:D145)</f>
        <v>32366</v>
      </c>
      <c r="E146" s="265">
        <f>E136-SUM(E137:E145)</f>
        <v>41603</v>
      </c>
      <c r="F146" s="265">
        <f>F136-SUM(F137:F145)</f>
        <v>44199</v>
      </c>
      <c r="G146" s="271">
        <f t="shared" si="12"/>
        <v>6.2399346200995076E-2</v>
      </c>
      <c r="H146" s="278">
        <f t="shared" si="13"/>
        <v>2596</v>
      </c>
      <c r="I146" s="273">
        <f t="shared" si="14"/>
        <v>0.10307818960752441</v>
      </c>
      <c r="J146" s="265">
        <f>J136-SUM(J137:J145)</f>
        <v>37836</v>
      </c>
      <c r="K146" s="273">
        <f t="shared" si="14"/>
        <v>0.46498298405874977</v>
      </c>
      <c r="L146" s="273">
        <f t="shared" si="15"/>
        <v>-0.14396253308898388</v>
      </c>
      <c r="M146" s="272">
        <f t="shared" si="16"/>
        <v>-6363</v>
      </c>
      <c r="N146" s="271">
        <f t="shared" si="17"/>
        <v>1.592039460163047</v>
      </c>
      <c r="O146" s="265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Z147" s="1" t="s">
        <v>184</v>
      </c>
    </row>
    <row r="148" spans="2:31" s="4" customFormat="1" x14ac:dyDescent="0.25">
      <c r="B148" s="173" t="s">
        <v>185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FC34-7783-4DB9-BD34-4F465654D647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3" t="s">
        <v>316</v>
      </c>
      <c r="C4" s="283"/>
      <c r="D4" s="283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5" t="s">
        <v>208</v>
      </c>
      <c r="D6" s="306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114660</v>
      </c>
      <c r="D8" s="121">
        <f t="shared" ref="D8:D21" si="0">C8/C9-1</f>
        <v>-3.6195215439705497E-2</v>
      </c>
    </row>
    <row r="9" spans="1:5" x14ac:dyDescent="0.25">
      <c r="A9" s="1"/>
      <c r="B9" s="119">
        <v>2023</v>
      </c>
      <c r="C9" s="120">
        <v>118966</v>
      </c>
      <c r="D9" s="121">
        <f t="shared" si="0"/>
        <v>-4.0217505304515511E-2</v>
      </c>
    </row>
    <row r="10" spans="1:5" x14ac:dyDescent="0.25">
      <c r="A10" s="1"/>
      <c r="B10" s="119">
        <v>2022</v>
      </c>
      <c r="C10" s="120">
        <v>123951</v>
      </c>
      <c r="D10" s="121">
        <f t="shared" si="0"/>
        <v>0.48501222025207258</v>
      </c>
    </row>
    <row r="11" spans="1:5" x14ac:dyDescent="0.25">
      <c r="A11" s="1"/>
      <c r="B11" s="119">
        <v>2021</v>
      </c>
      <c r="C11" s="120">
        <v>83468</v>
      </c>
      <c r="D11" s="121">
        <f t="shared" si="0"/>
        <v>0.61259659969088109</v>
      </c>
    </row>
    <row r="12" spans="1:5" x14ac:dyDescent="0.25">
      <c r="A12" s="1" t="s">
        <v>74</v>
      </c>
      <c r="B12" s="119">
        <v>2020</v>
      </c>
      <c r="C12" s="120">
        <v>51760</v>
      </c>
      <c r="D12" s="121">
        <f t="shared" si="0"/>
        <v>-0.59505237875433226</v>
      </c>
    </row>
    <row r="13" spans="1:5" x14ac:dyDescent="0.25">
      <c r="A13" s="1" t="s">
        <v>76</v>
      </c>
      <c r="B13" s="119">
        <v>2019</v>
      </c>
      <c r="C13" s="120">
        <v>127819</v>
      </c>
      <c r="D13" s="121">
        <f t="shared" si="0"/>
        <v>-3.4030622269917377E-2</v>
      </c>
    </row>
    <row r="14" spans="1:5" x14ac:dyDescent="0.25">
      <c r="A14" s="1" t="s">
        <v>78</v>
      </c>
      <c r="B14" s="119">
        <v>2018</v>
      </c>
      <c r="C14" s="120">
        <v>132322</v>
      </c>
      <c r="D14" s="121">
        <f t="shared" si="0"/>
        <v>4.2012174474552522E-2</v>
      </c>
    </row>
    <row r="15" spans="1:5" x14ac:dyDescent="0.25">
      <c r="A15" s="1" t="s">
        <v>80</v>
      </c>
      <c r="B15" s="119">
        <v>2017</v>
      </c>
      <c r="C15" s="120">
        <v>126987</v>
      </c>
      <c r="D15" s="121">
        <f t="shared" si="0"/>
        <v>1.5408603870142423E-2</v>
      </c>
    </row>
    <row r="16" spans="1:5" x14ac:dyDescent="0.25">
      <c r="A16" s="1" t="s">
        <v>82</v>
      </c>
      <c r="B16" s="119">
        <v>2016</v>
      </c>
      <c r="C16" s="120">
        <v>125060</v>
      </c>
      <c r="D16" s="121">
        <f>C16/C17-1</f>
        <v>2.7194343576542046E-4</v>
      </c>
    </row>
    <row r="17" spans="1:4" x14ac:dyDescent="0.25">
      <c r="A17" s="1" t="s">
        <v>84</v>
      </c>
      <c r="B17" s="119">
        <v>2015</v>
      </c>
      <c r="C17" s="120">
        <v>125026</v>
      </c>
      <c r="D17" s="121">
        <f t="shared" si="0"/>
        <v>0.17537674742175979</v>
      </c>
    </row>
    <row r="18" spans="1:4" x14ac:dyDescent="0.25">
      <c r="A18" s="1" t="s">
        <v>86</v>
      </c>
      <c r="B18" s="119">
        <v>2014</v>
      </c>
      <c r="C18" s="120">
        <v>106371</v>
      </c>
      <c r="D18" s="121">
        <f t="shared" si="0"/>
        <v>-6.1073351575602453E-2</v>
      </c>
    </row>
    <row r="19" spans="1:4" x14ac:dyDescent="0.25">
      <c r="A19" s="1" t="s">
        <v>88</v>
      </c>
      <c r="B19" s="119">
        <v>2013</v>
      </c>
      <c r="C19" s="120">
        <v>113290</v>
      </c>
      <c r="D19" s="121">
        <f t="shared" si="0"/>
        <v>4.5901881497073527E-2</v>
      </c>
    </row>
    <row r="20" spans="1:4" x14ac:dyDescent="0.25">
      <c r="A20" s="1" t="s">
        <v>90</v>
      </c>
      <c r="B20" s="119">
        <v>2012</v>
      </c>
      <c r="C20" s="120">
        <v>108318</v>
      </c>
      <c r="D20" s="121">
        <f>C20/C21-1</f>
        <v>-0.10269643374891269</v>
      </c>
    </row>
    <row r="21" spans="1:4" x14ac:dyDescent="0.25">
      <c r="A21" s="1" t="s">
        <v>92</v>
      </c>
      <c r="B21" s="119">
        <v>2011</v>
      </c>
      <c r="C21" s="120">
        <v>120715</v>
      </c>
      <c r="D21" s="121">
        <f t="shared" si="0"/>
        <v>-0.16099639280228528</v>
      </c>
    </row>
    <row r="22" spans="1:4" x14ac:dyDescent="0.25">
      <c r="A22" s="1" t="s">
        <v>94</v>
      </c>
      <c r="B22" s="119">
        <v>2010</v>
      </c>
      <c r="C22" s="120">
        <v>143879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27FB-3029-4A30-A2D3-098EE69504B6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3" t="s">
        <v>317</v>
      </c>
      <c r="C4" s="283"/>
      <c r="D4" s="283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5" t="s">
        <v>209</v>
      </c>
      <c r="D6" s="306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64415</v>
      </c>
      <c r="D8" s="121">
        <f t="shared" ref="D8:D21" si="0">C8/C9-1</f>
        <v>-3.9499582488369267E-2</v>
      </c>
    </row>
    <row r="9" spans="1:5" x14ac:dyDescent="0.25">
      <c r="A9" s="1"/>
      <c r="B9" s="119">
        <v>2023</v>
      </c>
      <c r="C9" s="120">
        <v>67064</v>
      </c>
      <c r="D9" s="121">
        <f t="shared" si="0"/>
        <v>-0.1159154725338466</v>
      </c>
    </row>
    <row r="10" spans="1:5" x14ac:dyDescent="0.25">
      <c r="A10" s="1"/>
      <c r="B10" s="119">
        <v>2022</v>
      </c>
      <c r="C10" s="120">
        <v>75857</v>
      </c>
      <c r="D10" s="121">
        <f t="shared" si="0"/>
        <v>0.89708898114340019</v>
      </c>
    </row>
    <row r="11" spans="1:5" x14ac:dyDescent="0.25">
      <c r="A11" s="1"/>
      <c r="B11" s="119">
        <v>2021</v>
      </c>
      <c r="C11" s="120">
        <v>39986</v>
      </c>
      <c r="D11" s="121">
        <f t="shared" si="0"/>
        <v>0.48934743742550646</v>
      </c>
    </row>
    <row r="12" spans="1:5" x14ac:dyDescent="0.25">
      <c r="A12" s="1" t="s">
        <v>74</v>
      </c>
      <c r="B12" s="119">
        <v>2020</v>
      </c>
      <c r="C12" s="120">
        <v>26848</v>
      </c>
      <c r="D12" s="121">
        <f t="shared" si="0"/>
        <v>-0.64900445804081519</v>
      </c>
    </row>
    <row r="13" spans="1:5" x14ac:dyDescent="0.25">
      <c r="A13" s="1" t="s">
        <v>76</v>
      </c>
      <c r="B13" s="119">
        <v>2019</v>
      </c>
      <c r="C13" s="120">
        <v>76491</v>
      </c>
      <c r="D13" s="121">
        <f t="shared" si="0"/>
        <v>-0.15281100478468901</v>
      </c>
    </row>
    <row r="14" spans="1:5" x14ac:dyDescent="0.25">
      <c r="A14" s="1" t="s">
        <v>78</v>
      </c>
      <c r="B14" s="119">
        <v>2018</v>
      </c>
      <c r="C14" s="120">
        <v>90288</v>
      </c>
      <c r="D14" s="121">
        <f t="shared" si="0"/>
        <v>8.3317335381071222E-2</v>
      </c>
    </row>
    <row r="15" spans="1:5" x14ac:dyDescent="0.25">
      <c r="A15" s="1" t="s">
        <v>80</v>
      </c>
      <c r="B15" s="119">
        <v>2017</v>
      </c>
      <c r="C15" s="120">
        <v>83344</v>
      </c>
      <c r="D15" s="121">
        <f>C15/C16-1</f>
        <v>3.2277242438504716E-2</v>
      </c>
    </row>
    <row r="16" spans="1:5" x14ac:dyDescent="0.25">
      <c r="A16" s="1" t="s">
        <v>82</v>
      </c>
      <c r="B16" s="119">
        <v>2016</v>
      </c>
      <c r="C16" s="120">
        <v>80738</v>
      </c>
      <c r="D16" s="121">
        <f>C16/C17-1</f>
        <v>4.9363140109176085E-2</v>
      </c>
    </row>
    <row r="17" spans="1:4" x14ac:dyDescent="0.25">
      <c r="A17" s="1" t="s">
        <v>84</v>
      </c>
      <c r="B17" s="119">
        <v>2015</v>
      </c>
      <c r="C17" s="120">
        <v>76940</v>
      </c>
      <c r="D17" s="121">
        <f t="shared" si="0"/>
        <v>0.29039832285115308</v>
      </c>
    </row>
    <row r="18" spans="1:4" x14ac:dyDescent="0.25">
      <c r="A18" s="1" t="s">
        <v>86</v>
      </c>
      <c r="B18" s="119">
        <v>2014</v>
      </c>
      <c r="C18" s="120">
        <v>59625</v>
      </c>
      <c r="D18" s="121">
        <f t="shared" si="0"/>
        <v>-0.14425340145817789</v>
      </c>
    </row>
    <row r="19" spans="1:4" x14ac:dyDescent="0.25">
      <c r="A19" s="1" t="s">
        <v>88</v>
      </c>
      <c r="B19" s="119">
        <v>2013</v>
      </c>
      <c r="C19" s="120">
        <v>69676</v>
      </c>
      <c r="D19" s="121">
        <f t="shared" si="0"/>
        <v>-2.5674012753104325E-2</v>
      </c>
    </row>
    <row r="20" spans="1:4" x14ac:dyDescent="0.25">
      <c r="A20" s="1" t="s">
        <v>90</v>
      </c>
      <c r="B20" s="119">
        <v>2012</v>
      </c>
      <c r="C20" s="120">
        <v>71512</v>
      </c>
      <c r="D20" s="121">
        <f>C20/C21-1</f>
        <v>0.12730941421274977</v>
      </c>
    </row>
    <row r="21" spans="1:4" x14ac:dyDescent="0.25">
      <c r="A21" s="1" t="s">
        <v>92</v>
      </c>
      <c r="B21" s="119">
        <v>2011</v>
      </c>
      <c r="C21" s="120">
        <v>63436</v>
      </c>
      <c r="D21" s="121">
        <f t="shared" si="0"/>
        <v>-4.9733357301216419E-2</v>
      </c>
    </row>
    <row r="22" spans="1:4" x14ac:dyDescent="0.25">
      <c r="A22" s="1" t="s">
        <v>94</v>
      </c>
      <c r="B22" s="119">
        <v>2010</v>
      </c>
      <c r="C22" s="120">
        <v>66756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4476-40D4-459B-B2CA-CEB448BC8956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3" t="s">
        <v>318</v>
      </c>
      <c r="C4" s="283"/>
      <c r="D4" s="283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5" t="s">
        <v>210</v>
      </c>
      <c r="D6" s="306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50245</v>
      </c>
      <c r="D8" s="121">
        <f t="shared" ref="D8:D21" si="0">C8/C9-1</f>
        <v>-3.1925552001849655E-2</v>
      </c>
    </row>
    <row r="9" spans="1:5" x14ac:dyDescent="0.25">
      <c r="A9" s="1"/>
      <c r="B9" s="119">
        <v>2023</v>
      </c>
      <c r="C9" s="120">
        <v>51902</v>
      </c>
      <c r="D9" s="121">
        <f t="shared" si="0"/>
        <v>7.9178275876408799E-2</v>
      </c>
    </row>
    <row r="10" spans="1:5" x14ac:dyDescent="0.25">
      <c r="A10" s="1"/>
      <c r="B10" s="119">
        <v>2022</v>
      </c>
      <c r="C10" s="120">
        <v>48094</v>
      </c>
      <c r="D10" s="121">
        <f t="shared" si="0"/>
        <v>0.10606687824847061</v>
      </c>
    </row>
    <row r="11" spans="1:5" x14ac:dyDescent="0.25">
      <c r="A11" s="1"/>
      <c r="B11" s="119">
        <v>2021</v>
      </c>
      <c r="C11" s="120">
        <v>43482</v>
      </c>
      <c r="D11" s="121">
        <f t="shared" si="0"/>
        <v>0.74542389210019278</v>
      </c>
    </row>
    <row r="12" spans="1:5" x14ac:dyDescent="0.25">
      <c r="A12" s="1" t="s">
        <v>74</v>
      </c>
      <c r="B12" s="119">
        <v>2020</v>
      </c>
      <c r="C12" s="120">
        <v>24912</v>
      </c>
      <c r="D12" s="121">
        <f t="shared" si="0"/>
        <v>-0.51465087281795507</v>
      </c>
    </row>
    <row r="13" spans="1:5" x14ac:dyDescent="0.25">
      <c r="A13" s="1" t="s">
        <v>76</v>
      </c>
      <c r="B13" s="119">
        <v>2019</v>
      </c>
      <c r="C13" s="120">
        <v>51328</v>
      </c>
      <c r="D13" s="121">
        <f t="shared" si="0"/>
        <v>0.22110672312889568</v>
      </c>
    </row>
    <row r="14" spans="1:5" x14ac:dyDescent="0.25">
      <c r="A14" s="1" t="s">
        <v>78</v>
      </c>
      <c r="B14" s="119">
        <v>2018</v>
      </c>
      <c r="C14" s="120">
        <v>42034</v>
      </c>
      <c r="D14" s="121">
        <f t="shared" si="0"/>
        <v>-3.6867309763306877E-2</v>
      </c>
    </row>
    <row r="15" spans="1:5" x14ac:dyDescent="0.25">
      <c r="A15" s="1" t="s">
        <v>80</v>
      </c>
      <c r="B15" s="119">
        <v>2017</v>
      </c>
      <c r="C15" s="120">
        <v>43643</v>
      </c>
      <c r="D15" s="121">
        <f>C15/C16-1</f>
        <v>-1.5319705789449967E-2</v>
      </c>
    </row>
    <row r="16" spans="1:5" x14ac:dyDescent="0.25">
      <c r="A16" s="1" t="s">
        <v>82</v>
      </c>
      <c r="B16" s="119">
        <v>2016</v>
      </c>
      <c r="C16" s="120">
        <v>44322</v>
      </c>
      <c r="D16" s="121">
        <f>C16/C17-1</f>
        <v>-7.8276421411637487E-2</v>
      </c>
    </row>
    <row r="17" spans="1:4" x14ac:dyDescent="0.25">
      <c r="A17" s="1" t="s">
        <v>84</v>
      </c>
      <c r="B17" s="119">
        <v>2015</v>
      </c>
      <c r="C17" s="120">
        <v>48086</v>
      </c>
      <c r="D17" s="121">
        <f t="shared" si="0"/>
        <v>2.866555427202333E-2</v>
      </c>
    </row>
    <row r="18" spans="1:4" x14ac:dyDescent="0.25">
      <c r="A18" s="1" t="s">
        <v>86</v>
      </c>
      <c r="B18" s="119">
        <v>2014</v>
      </c>
      <c r="C18" s="120">
        <v>46746</v>
      </c>
      <c r="D18" s="121">
        <f t="shared" si="0"/>
        <v>7.1811803549318931E-2</v>
      </c>
    </row>
    <row r="19" spans="1:4" x14ac:dyDescent="0.25">
      <c r="A19" s="1" t="s">
        <v>88</v>
      </c>
      <c r="B19" s="119">
        <v>2013</v>
      </c>
      <c r="C19" s="120">
        <v>43614</v>
      </c>
      <c r="D19" s="121">
        <f t="shared" si="0"/>
        <v>0.18496984187360765</v>
      </c>
    </row>
    <row r="20" spans="1:4" x14ac:dyDescent="0.25">
      <c r="A20" s="1" t="s">
        <v>90</v>
      </c>
      <c r="B20" s="119">
        <v>2012</v>
      </c>
      <c r="C20" s="120">
        <v>36806</v>
      </c>
      <c r="D20" s="121">
        <f>C20/C21-1</f>
        <v>-0.35742593271530576</v>
      </c>
    </row>
    <row r="21" spans="1:4" x14ac:dyDescent="0.25">
      <c r="A21" s="1" t="s">
        <v>92</v>
      </c>
      <c r="B21" s="119">
        <v>2011</v>
      </c>
      <c r="C21" s="120">
        <v>57279</v>
      </c>
      <c r="D21" s="121">
        <f t="shared" si="0"/>
        <v>-0.25730326880437737</v>
      </c>
    </row>
    <row r="22" spans="1:4" x14ac:dyDescent="0.25">
      <c r="A22" s="1" t="s">
        <v>94</v>
      </c>
      <c r="B22" s="119">
        <v>2010</v>
      </c>
      <c r="C22" s="120">
        <v>77123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88DD31-9C5D-4148-A226-703AC3F51D76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0310CB16-1C2B-425B-80C4-BFCE7F217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CDCA2C-56C3-4993-8467-76DF7E092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2025-05-26T11:37:45Z</dcterms:created>
  <dcterms:modified xsi:type="dcterms:W3CDTF">2025-05-27T06:37:47Z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